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excel-Dateien\Stempeluhr\6.0\2026\"/>
    </mc:Choice>
  </mc:AlternateContent>
  <xr:revisionPtr revIDLastSave="0" documentId="13_ncr:1_{FA5D9C93-B166-4FD0-8274-938BD06605A8}" xr6:coauthVersionLast="47" xr6:coauthVersionMax="47" xr10:uidLastSave="{00000000-0000-0000-0000-000000000000}"/>
  <bookViews>
    <workbookView xWindow="-120" yWindow="-120" windowWidth="29040" windowHeight="15720" tabRatio="803" firstSheet="1" activeTab="1" xr2:uid="{00000000-000D-0000-FFFF-FFFF00000000}"/>
  </bookViews>
  <sheets>
    <sheet name="Hinweise" sheetId="19" r:id="rId1"/>
    <sheet name="Einstellungen" sheetId="1" r:id="rId2"/>
    <sheet name="Zusammen" sheetId="2" r:id="rId3"/>
    <sheet name="Jan" sheetId="3" r:id="rId4"/>
    <sheet name="Febr" sheetId="4" r:id="rId5"/>
    <sheet name="März" sheetId="5" r:id="rId6"/>
    <sheet name="April" sheetId="6" r:id="rId7"/>
    <sheet name="Mai" sheetId="7" r:id="rId8"/>
    <sheet name="Juni" sheetId="8" r:id="rId9"/>
    <sheet name="Juli" sheetId="9" r:id="rId10"/>
    <sheet name="Aug" sheetId="10" r:id="rId11"/>
    <sheet name="Sept" sheetId="11" r:id="rId12"/>
    <sheet name="Okt" sheetId="12" r:id="rId13"/>
    <sheet name="Nov" sheetId="13" r:id="rId14"/>
    <sheet name="Dez" sheetId="14" r:id="rId15"/>
    <sheet name="Fahrtkosten 1 Fahrzeug" sheetId="15" r:id="rId16"/>
    <sheet name="Fahrtkosten 2 Fahrzeuge" sheetId="16" r:id="rId17"/>
    <sheet name="Entfernungen" sheetId="17" r:id="rId18"/>
    <sheet name="km-Satz" sheetId="18" r:id="rId19"/>
  </sheets>
  <definedNames>
    <definedName name="_xlnm.Print_Area" localSheetId="6">April!$A$1:$R$52</definedName>
    <definedName name="_xlnm.Print_Area" localSheetId="10">Aug!$A$1:$R$56</definedName>
    <definedName name="_xlnm.Print_Area" localSheetId="14">Dez!$A$1:$R$60</definedName>
    <definedName name="_xlnm.Print_Area" localSheetId="15">'Fahrtkosten 1 Fahrzeug'!$A$1:$H$45</definedName>
    <definedName name="_xlnm.Print_Area" localSheetId="16">'Fahrtkosten 2 Fahrzeuge'!$A$1:$I$47</definedName>
    <definedName name="_xlnm.Print_Area" localSheetId="4">Febr!$A$1:$R$50</definedName>
    <definedName name="_xlnm.Print_Area" localSheetId="3">Jan!$A$1:$R$49</definedName>
    <definedName name="_xlnm.Print_Area" localSheetId="9">Juli!$A$1:$R$55</definedName>
    <definedName name="_xlnm.Print_Area" localSheetId="8">Juni!$A$1:$R$54</definedName>
    <definedName name="_xlnm.Print_Area" localSheetId="7">Mai!$A$1:$R$53</definedName>
    <definedName name="_xlnm.Print_Area" localSheetId="5">März!$A$1:$R$51</definedName>
    <definedName name="_xlnm.Print_Area" localSheetId="13">Nov!$A$1:$R$59</definedName>
    <definedName name="_xlnm.Print_Area" localSheetId="12">Okt!$A$1:$R$58</definedName>
    <definedName name="_xlnm.Print_Area" localSheetId="11">Sept!$A$1:$R$57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V33" i="13" l="1"/>
  <c r="AV33" i="11"/>
  <c r="AV33" i="8"/>
  <c r="AV33" i="6"/>
  <c r="AV32" i="4"/>
  <c r="AV33" i="4"/>
  <c r="AT13" i="3"/>
  <c r="AT14" i="3"/>
  <c r="AA42" i="4"/>
  <c r="CJ35" i="14" l="1"/>
  <c r="CI35" i="14"/>
  <c r="CG35" i="14"/>
  <c r="CF35" i="14"/>
  <c r="CE35" i="14"/>
  <c r="BU35" i="14"/>
  <c r="CJ35" i="13"/>
  <c r="CI35" i="13"/>
  <c r="CG35" i="13"/>
  <c r="CF35" i="13"/>
  <c r="CE35" i="13"/>
  <c r="BU35" i="13"/>
  <c r="CJ35" i="12"/>
  <c r="CI35" i="12"/>
  <c r="CG35" i="12"/>
  <c r="CF35" i="12"/>
  <c r="CE35" i="12"/>
  <c r="BU35" i="12"/>
  <c r="CJ35" i="11"/>
  <c r="CI35" i="11"/>
  <c r="CG35" i="11"/>
  <c r="CF35" i="11"/>
  <c r="CE35" i="11"/>
  <c r="BU35" i="11"/>
  <c r="CJ35" i="10"/>
  <c r="CI35" i="10"/>
  <c r="CG35" i="10"/>
  <c r="CF35" i="10"/>
  <c r="CE35" i="10"/>
  <c r="BU35" i="10"/>
  <c r="CJ35" i="9"/>
  <c r="CI35" i="9"/>
  <c r="CG35" i="9"/>
  <c r="CF35" i="9"/>
  <c r="CE35" i="9"/>
  <c r="BU35" i="9"/>
  <c r="CJ35" i="8"/>
  <c r="CI35" i="8"/>
  <c r="CG35" i="8"/>
  <c r="CF35" i="8"/>
  <c r="CE35" i="8"/>
  <c r="BU35" i="8"/>
  <c r="CJ35" i="7"/>
  <c r="CI35" i="7"/>
  <c r="CG35" i="7"/>
  <c r="CF35" i="7"/>
  <c r="CE35" i="7"/>
  <c r="BU35" i="7"/>
  <c r="CJ35" i="6"/>
  <c r="CI35" i="6"/>
  <c r="CF35" i="6"/>
  <c r="CG35" i="6" s="1"/>
  <c r="CE35" i="6"/>
  <c r="BU35" i="6"/>
  <c r="CJ35" i="5"/>
  <c r="CI35" i="5"/>
  <c r="CG35" i="5"/>
  <c r="CF35" i="5"/>
  <c r="CE35" i="5"/>
  <c r="BU35" i="5"/>
  <c r="CJ35" i="4"/>
  <c r="CI35" i="4"/>
  <c r="CG35" i="4"/>
  <c r="CF35" i="4"/>
  <c r="CE35" i="4"/>
  <c r="BU35" i="4"/>
  <c r="I39" i="1"/>
  <c r="CJ35" i="3"/>
  <c r="CI35" i="3"/>
  <c r="CF35" i="3"/>
  <c r="CG35" i="3" s="1"/>
  <c r="CE35" i="3"/>
  <c r="BU35" i="3"/>
  <c r="F39" i="1"/>
  <c r="A59" i="13"/>
  <c r="D61" i="14"/>
  <c r="D66" i="13"/>
  <c r="D64" i="13"/>
  <c r="D64" i="12"/>
  <c r="D64" i="11"/>
  <c r="D57" i="10"/>
  <c r="D64" i="9"/>
  <c r="D64" i="8"/>
  <c r="D64" i="7"/>
  <c r="D53" i="6"/>
  <c r="D51" i="4"/>
  <c r="D50" i="3"/>
  <c r="D52" i="5"/>
  <c r="D53" i="5"/>
  <c r="D54" i="5"/>
  <c r="D55" i="5"/>
  <c r="D56" i="5"/>
  <c r="D57" i="5"/>
  <c r="D58" i="5"/>
  <c r="D59" i="5"/>
  <c r="D60" i="5"/>
  <c r="D61" i="5"/>
  <c r="D62" i="5"/>
  <c r="D63" i="5"/>
  <c r="D64" i="5"/>
  <c r="O3" i="2"/>
  <c r="G35" i="1"/>
  <c r="G36" i="1"/>
  <c r="G37" i="1"/>
  <c r="G34" i="1"/>
  <c r="AC33" i="14"/>
  <c r="AC32" i="14"/>
  <c r="AC31" i="14"/>
  <c r="AC30" i="14"/>
  <c r="AC29" i="14"/>
  <c r="AC28" i="14"/>
  <c r="AC27" i="14"/>
  <c r="AC26" i="14"/>
  <c r="AC25" i="14"/>
  <c r="AC24" i="14"/>
  <c r="AC23" i="14"/>
  <c r="AC22" i="14"/>
  <c r="AC21" i="14"/>
  <c r="AC20" i="14"/>
  <c r="AC19" i="14"/>
  <c r="AC18" i="14"/>
  <c r="AC17" i="14"/>
  <c r="AC16" i="14"/>
  <c r="AC15" i="14"/>
  <c r="AC14" i="14"/>
  <c r="AC13" i="14"/>
  <c r="AC12" i="14"/>
  <c r="AC11" i="14"/>
  <c r="AC10" i="14"/>
  <c r="AC9" i="14"/>
  <c r="AC8" i="14"/>
  <c r="AC7" i="14"/>
  <c r="AC6" i="14"/>
  <c r="AC5" i="14"/>
  <c r="AC4" i="14"/>
  <c r="AC3" i="14"/>
  <c r="AC33" i="13"/>
  <c r="AC32" i="13"/>
  <c r="AC31" i="13"/>
  <c r="AC30" i="13"/>
  <c r="AC29" i="13"/>
  <c r="AC28" i="13"/>
  <c r="AC27" i="13"/>
  <c r="AC26" i="13"/>
  <c r="AC25" i="13"/>
  <c r="AC24" i="13"/>
  <c r="AC23" i="13"/>
  <c r="AC22" i="13"/>
  <c r="AC21" i="13"/>
  <c r="AC20" i="13"/>
  <c r="AC19" i="13"/>
  <c r="AC18" i="13"/>
  <c r="AC17" i="13"/>
  <c r="AC16" i="13"/>
  <c r="AC15" i="13"/>
  <c r="AC14" i="13"/>
  <c r="AC13" i="13"/>
  <c r="AC12" i="13"/>
  <c r="AC11" i="13"/>
  <c r="AC10" i="13"/>
  <c r="AC9" i="13"/>
  <c r="AC8" i="13"/>
  <c r="AC7" i="13"/>
  <c r="AC6" i="13"/>
  <c r="AC5" i="13"/>
  <c r="AC4" i="13"/>
  <c r="AC3" i="13"/>
  <c r="AC33" i="12"/>
  <c r="AC32" i="12"/>
  <c r="AC31" i="12"/>
  <c r="AC30" i="12"/>
  <c r="AC29" i="12"/>
  <c r="AC28" i="12"/>
  <c r="AC27" i="12"/>
  <c r="AC26" i="12"/>
  <c r="AC25" i="12"/>
  <c r="AC24" i="12"/>
  <c r="AC23" i="12"/>
  <c r="AC22" i="12"/>
  <c r="AC21" i="12"/>
  <c r="AC20" i="12"/>
  <c r="AC19" i="12"/>
  <c r="AC18" i="12"/>
  <c r="AC17" i="12"/>
  <c r="AC16" i="12"/>
  <c r="AC15" i="12"/>
  <c r="AC14" i="12"/>
  <c r="AC13" i="12"/>
  <c r="AC12" i="12"/>
  <c r="AC11" i="12"/>
  <c r="AC10" i="12"/>
  <c r="AC9" i="12"/>
  <c r="AC8" i="12"/>
  <c r="AC7" i="12"/>
  <c r="AC6" i="12"/>
  <c r="AC5" i="12"/>
  <c r="AC4" i="12"/>
  <c r="AC3" i="12"/>
  <c r="AC33" i="11"/>
  <c r="AC32" i="11"/>
  <c r="AC31" i="11"/>
  <c r="AC30" i="11"/>
  <c r="AC29" i="11"/>
  <c r="AC28" i="11"/>
  <c r="AC27" i="11"/>
  <c r="AC26" i="11"/>
  <c r="AC25" i="11"/>
  <c r="AC24" i="11"/>
  <c r="AC23" i="11"/>
  <c r="AC22" i="11"/>
  <c r="AC21" i="11"/>
  <c r="AC20" i="11"/>
  <c r="AC19" i="11"/>
  <c r="AC18" i="11"/>
  <c r="AC17" i="11"/>
  <c r="AC16" i="11"/>
  <c r="AC15" i="11"/>
  <c r="AC14" i="11"/>
  <c r="AC13" i="11"/>
  <c r="AC12" i="11"/>
  <c r="AC11" i="11"/>
  <c r="AC10" i="11"/>
  <c r="AC9" i="11"/>
  <c r="AC8" i="11"/>
  <c r="AC7" i="11"/>
  <c r="AC6" i="11"/>
  <c r="AC5" i="11"/>
  <c r="AC4" i="11"/>
  <c r="AC3" i="11"/>
  <c r="AC33" i="10"/>
  <c r="AC32" i="10"/>
  <c r="AC31" i="10"/>
  <c r="AC30" i="10"/>
  <c r="AC29" i="10"/>
  <c r="AC28" i="10"/>
  <c r="AC27" i="10"/>
  <c r="AC26" i="10"/>
  <c r="AC25" i="10"/>
  <c r="AC24" i="10"/>
  <c r="AC23" i="10"/>
  <c r="AC22" i="10"/>
  <c r="AC21" i="10"/>
  <c r="AC20" i="10"/>
  <c r="AC19" i="10"/>
  <c r="AC18" i="10"/>
  <c r="AC17" i="10"/>
  <c r="AC16" i="10"/>
  <c r="AC15" i="10"/>
  <c r="AC14" i="10"/>
  <c r="AC13" i="10"/>
  <c r="AC12" i="10"/>
  <c r="AC11" i="10"/>
  <c r="AC9" i="10"/>
  <c r="AC8" i="10"/>
  <c r="AC7" i="10"/>
  <c r="AC6" i="10"/>
  <c r="AC5" i="10"/>
  <c r="AC4" i="10"/>
  <c r="AC33" i="9"/>
  <c r="AC32" i="9"/>
  <c r="AC31" i="9"/>
  <c r="AC30" i="9"/>
  <c r="AC29" i="9"/>
  <c r="AC28" i="9"/>
  <c r="AC27" i="9"/>
  <c r="AC26" i="9"/>
  <c r="AC25" i="9"/>
  <c r="AC24" i="9"/>
  <c r="AC23" i="9"/>
  <c r="AC22" i="9"/>
  <c r="AC21" i="9"/>
  <c r="AC20" i="9"/>
  <c r="AC19" i="9"/>
  <c r="AC18" i="9"/>
  <c r="AC17" i="9"/>
  <c r="AC16" i="9"/>
  <c r="AC15" i="9"/>
  <c r="AC14" i="9"/>
  <c r="AC12" i="9"/>
  <c r="AC11" i="9"/>
  <c r="AC10" i="9"/>
  <c r="AC9" i="9"/>
  <c r="AC8" i="9"/>
  <c r="AC7" i="9"/>
  <c r="AC6" i="9"/>
  <c r="AC5" i="9"/>
  <c r="AC4" i="9"/>
  <c r="AC3" i="9"/>
  <c r="AC33" i="8"/>
  <c r="AC32" i="8"/>
  <c r="AC31" i="8"/>
  <c r="AC30" i="8"/>
  <c r="AC29" i="8"/>
  <c r="AC28" i="8"/>
  <c r="AC27" i="8"/>
  <c r="AC26" i="8"/>
  <c r="AC25" i="8"/>
  <c r="AC24" i="8"/>
  <c r="AC23" i="8"/>
  <c r="AC22" i="8"/>
  <c r="AC21" i="8"/>
  <c r="AC20" i="8"/>
  <c r="AC19" i="8"/>
  <c r="AC18" i="8"/>
  <c r="AC17" i="8"/>
  <c r="AC16" i="8"/>
  <c r="AC15" i="8"/>
  <c r="AC14" i="8"/>
  <c r="AC13" i="8"/>
  <c r="AC12" i="8"/>
  <c r="AC11" i="8"/>
  <c r="AC10" i="8"/>
  <c r="AC9" i="8"/>
  <c r="AC8" i="8"/>
  <c r="AC7" i="8"/>
  <c r="AC6" i="8"/>
  <c r="AC5" i="8"/>
  <c r="AC4" i="8"/>
  <c r="AC3" i="8"/>
  <c r="AC33" i="7"/>
  <c r="AC32" i="7"/>
  <c r="AC31" i="7"/>
  <c r="AC30" i="7"/>
  <c r="AC29" i="7"/>
  <c r="AC28" i="7"/>
  <c r="AC27" i="7"/>
  <c r="AC26" i="7"/>
  <c r="AC25" i="7"/>
  <c r="AC24" i="7"/>
  <c r="AC23" i="7"/>
  <c r="AC22" i="7"/>
  <c r="AC21" i="7"/>
  <c r="AC20" i="7"/>
  <c r="AC19" i="7"/>
  <c r="AC18" i="7"/>
  <c r="AC17" i="7"/>
  <c r="AC16" i="7"/>
  <c r="AC15" i="7"/>
  <c r="AC14" i="7"/>
  <c r="AC13" i="7"/>
  <c r="AC12" i="7"/>
  <c r="AC11" i="7"/>
  <c r="AC10" i="7"/>
  <c r="AC9" i="7"/>
  <c r="AC8" i="7"/>
  <c r="AC7" i="7"/>
  <c r="AC6" i="7"/>
  <c r="AC5" i="7"/>
  <c r="AC4" i="7"/>
  <c r="AC3" i="7"/>
  <c r="AC33" i="6"/>
  <c r="AC32" i="6"/>
  <c r="AC31" i="6"/>
  <c r="AC30" i="6"/>
  <c r="AC29" i="6"/>
  <c r="AC28" i="6"/>
  <c r="AC27" i="6"/>
  <c r="AC26" i="6"/>
  <c r="AC25" i="6"/>
  <c r="AC24" i="6"/>
  <c r="AC23" i="6"/>
  <c r="AC22" i="6"/>
  <c r="AC21" i="6"/>
  <c r="AC20" i="6"/>
  <c r="AC19" i="6"/>
  <c r="AC18" i="6"/>
  <c r="AC17" i="6"/>
  <c r="AC16" i="6"/>
  <c r="AC15" i="6"/>
  <c r="AC14" i="6"/>
  <c r="AC13" i="6"/>
  <c r="AC12" i="6"/>
  <c r="AC11" i="6"/>
  <c r="AC10" i="6"/>
  <c r="AC9" i="6"/>
  <c r="AC8" i="6"/>
  <c r="AC7" i="6"/>
  <c r="AC6" i="6"/>
  <c r="AC5" i="6"/>
  <c r="AC4" i="6"/>
  <c r="AC3" i="6"/>
  <c r="AC33" i="5"/>
  <c r="AC32" i="5"/>
  <c r="AC31" i="5"/>
  <c r="AC30" i="5"/>
  <c r="AC29" i="5"/>
  <c r="AC28" i="5"/>
  <c r="AC27" i="5"/>
  <c r="AC26" i="5"/>
  <c r="AC25" i="5"/>
  <c r="AC24" i="5"/>
  <c r="AC23" i="5"/>
  <c r="AC22" i="5"/>
  <c r="AC21" i="5"/>
  <c r="AC20" i="5"/>
  <c r="AC19" i="5"/>
  <c r="AC18" i="5"/>
  <c r="AC17" i="5"/>
  <c r="AC16" i="5"/>
  <c r="AC15" i="5"/>
  <c r="AC14" i="5"/>
  <c r="AC13" i="5"/>
  <c r="AC12" i="5"/>
  <c r="AC11" i="5"/>
  <c r="AC10" i="5"/>
  <c r="AC8" i="5"/>
  <c r="AC7" i="5"/>
  <c r="AC6" i="5"/>
  <c r="AC5" i="5"/>
  <c r="AC4" i="5"/>
  <c r="AC3" i="5"/>
  <c r="AC33" i="4"/>
  <c r="AC32" i="4"/>
  <c r="AC31" i="4"/>
  <c r="AC30" i="4"/>
  <c r="AC29" i="4"/>
  <c r="AC27" i="4"/>
  <c r="AC26" i="4"/>
  <c r="AC25" i="4"/>
  <c r="AC24" i="4"/>
  <c r="AC23" i="4"/>
  <c r="AC22" i="4"/>
  <c r="AC21" i="4"/>
  <c r="AC20" i="4"/>
  <c r="AC19" i="4"/>
  <c r="AC18" i="4"/>
  <c r="AC17" i="4"/>
  <c r="AC16" i="4"/>
  <c r="AC15" i="4"/>
  <c r="AC14" i="4"/>
  <c r="AC13" i="4"/>
  <c r="AC11" i="4"/>
  <c r="AC10" i="4"/>
  <c r="AC9" i="4"/>
  <c r="AC8" i="4"/>
  <c r="AC7" i="4"/>
  <c r="AC6" i="4"/>
  <c r="AC5" i="4"/>
  <c r="AC4" i="4"/>
  <c r="AC3" i="4"/>
  <c r="AC17" i="3"/>
  <c r="AC33" i="3"/>
  <c r="AC32" i="3"/>
  <c r="AC31" i="3"/>
  <c r="AC30" i="3"/>
  <c r="AC29" i="3"/>
  <c r="AC28" i="3"/>
  <c r="AC27" i="3"/>
  <c r="AC26" i="3"/>
  <c r="AC25" i="3"/>
  <c r="AC24" i="3"/>
  <c r="AC23" i="3"/>
  <c r="AC22" i="3"/>
  <c r="AC21" i="3"/>
  <c r="AC20" i="3"/>
  <c r="AC19" i="3"/>
  <c r="AC18" i="3"/>
  <c r="AC16" i="3"/>
  <c r="AC15" i="3"/>
  <c r="AC14" i="3"/>
  <c r="AC13" i="3"/>
  <c r="AC12" i="3"/>
  <c r="AC7" i="3"/>
  <c r="AC6" i="3"/>
  <c r="AC3" i="3"/>
  <c r="H65" i="5"/>
  <c r="I34" i="5" s="1"/>
  <c r="E35" i="4" l="1"/>
  <c r="E35" i="13"/>
  <c r="F35" i="12"/>
  <c r="E35" i="12" s="1"/>
  <c r="A58" i="12" s="1"/>
  <c r="F35" i="5"/>
  <c r="E35" i="5" s="1"/>
  <c r="F35" i="7"/>
  <c r="E35" i="7" s="1"/>
  <c r="F35" i="13"/>
  <c r="F35" i="14"/>
  <c r="E35" i="14" s="1"/>
  <c r="F35" i="10"/>
  <c r="E35" i="10" s="1"/>
  <c r="F35" i="4"/>
  <c r="F35" i="8"/>
  <c r="E35" i="8" s="1"/>
  <c r="F35" i="6"/>
  <c r="E35" i="6" s="1"/>
  <c r="F35" i="11"/>
  <c r="E35" i="11" s="1"/>
  <c r="F35" i="9"/>
  <c r="E35" i="9" s="1"/>
  <c r="F35" i="3"/>
  <c r="E35" i="3" s="1"/>
  <c r="I1" i="14"/>
  <c r="I1" i="13"/>
  <c r="I1" i="12"/>
  <c r="I1" i="11"/>
  <c r="I1" i="10"/>
  <c r="I1" i="7"/>
  <c r="I1" i="9"/>
  <c r="I1" i="8"/>
  <c r="I1" i="6"/>
  <c r="I1" i="5"/>
  <c r="I1" i="4"/>
  <c r="I1" i="3"/>
  <c r="B35" i="11" l="1"/>
  <c r="G35" i="11"/>
  <c r="B35" i="10"/>
  <c r="G35" i="10"/>
  <c r="B35" i="14"/>
  <c r="G35" i="14"/>
  <c r="B35" i="8"/>
  <c r="G35" i="8"/>
  <c r="B35" i="13"/>
  <c r="G35" i="13"/>
  <c r="B35" i="6"/>
  <c r="G35" i="6"/>
  <c r="B35" i="12"/>
  <c r="G35" i="12"/>
  <c r="B35" i="9"/>
  <c r="G35" i="9"/>
  <c r="G35" i="4"/>
  <c r="B35" i="4"/>
  <c r="B35" i="7"/>
  <c r="G35" i="7"/>
  <c r="G35" i="5"/>
  <c r="B35" i="5"/>
  <c r="E58" i="12"/>
  <c r="G35" i="3"/>
  <c r="B35" i="3"/>
  <c r="A60" i="14"/>
  <c r="AT3" i="6"/>
  <c r="F3" i="1"/>
  <c r="E30" i="1"/>
  <c r="B3" i="3"/>
  <c r="Y3" i="3" s="1"/>
  <c r="Q23" i="1"/>
  <c r="F23" i="1"/>
  <c r="AT10" i="6"/>
  <c r="Q18" i="1"/>
  <c r="F18" i="1" s="1"/>
  <c r="AY10" i="6"/>
  <c r="BE10" i="6" s="1"/>
  <c r="AX10" i="6"/>
  <c r="BD10" i="6" s="1"/>
  <c r="Q19" i="1"/>
  <c r="F19" i="1" s="1"/>
  <c r="AY11" i="6"/>
  <c r="AX11" i="6"/>
  <c r="BD11" i="6" s="1"/>
  <c r="AT11" i="6"/>
  <c r="AY12" i="6"/>
  <c r="BE12" i="6" s="1"/>
  <c r="AX12" i="6"/>
  <c r="BD12" i="6" s="1"/>
  <c r="AY13" i="6"/>
  <c r="BE13" i="6" s="1"/>
  <c r="AX13" i="6"/>
  <c r="BD13" i="6" s="1"/>
  <c r="AY14" i="6"/>
  <c r="BE14" i="6" s="1"/>
  <c r="AX14" i="6"/>
  <c r="BD14" i="6" s="1"/>
  <c r="AY15" i="6"/>
  <c r="BE15" i="6" s="1"/>
  <c r="AX15" i="6"/>
  <c r="BD15" i="6" s="1"/>
  <c r="AY16" i="6"/>
  <c r="BE16" i="6" s="1"/>
  <c r="AX16" i="6"/>
  <c r="BD16" i="6" s="1"/>
  <c r="AY17" i="6"/>
  <c r="AX17" i="6"/>
  <c r="BD17" i="6" s="1"/>
  <c r="AY18" i="6"/>
  <c r="BE18" i="6" s="1"/>
  <c r="AX18" i="6"/>
  <c r="BD18" i="6" s="1"/>
  <c r="AY19" i="6"/>
  <c r="BE19" i="6" s="1"/>
  <c r="AX19" i="6"/>
  <c r="BD19" i="6" s="1"/>
  <c r="AY20" i="6"/>
  <c r="BE20" i="6" s="1"/>
  <c r="AX20" i="6"/>
  <c r="BD20" i="6" s="1"/>
  <c r="Q21" i="1"/>
  <c r="F21" i="1" s="1"/>
  <c r="T40" i="9" s="1"/>
  <c r="AT20" i="6"/>
  <c r="AY21" i="6"/>
  <c r="BE21" i="6" s="1"/>
  <c r="AX21" i="6"/>
  <c r="AY22" i="6"/>
  <c r="BE22" i="6" s="1"/>
  <c r="AX22" i="6"/>
  <c r="BD22" i="6" s="1"/>
  <c r="AY23" i="6"/>
  <c r="BE23" i="6" s="1"/>
  <c r="AX23" i="6"/>
  <c r="BD23" i="6" s="1"/>
  <c r="AY24" i="6"/>
  <c r="BE24" i="6" s="1"/>
  <c r="AX24" i="6"/>
  <c r="BD24" i="6" s="1"/>
  <c r="AT24" i="6"/>
  <c r="AY25" i="6"/>
  <c r="BE25" i="6" s="1"/>
  <c r="AX25" i="6"/>
  <c r="BD25" i="6" s="1"/>
  <c r="AY26" i="6"/>
  <c r="BE26" i="6" s="1"/>
  <c r="AX26" i="6"/>
  <c r="BD26" i="6" s="1"/>
  <c r="AY27" i="6"/>
  <c r="BE27" i="6" s="1"/>
  <c r="AX27" i="6"/>
  <c r="AT27" i="6"/>
  <c r="AY28" i="6"/>
  <c r="AX28" i="6"/>
  <c r="AY29" i="6"/>
  <c r="BE29" i="6" s="1"/>
  <c r="AX29" i="6"/>
  <c r="BD29" i="6" s="1"/>
  <c r="AY30" i="6"/>
  <c r="BE30" i="6" s="1"/>
  <c r="AX30" i="6"/>
  <c r="BD30" i="6" s="1"/>
  <c r="AY31" i="6"/>
  <c r="AX31" i="6"/>
  <c r="BD31" i="6" s="1"/>
  <c r="AY32" i="6"/>
  <c r="AX32" i="6"/>
  <c r="BD32" i="6" s="1"/>
  <c r="AT33" i="6"/>
  <c r="AY33" i="6"/>
  <c r="AX33" i="6"/>
  <c r="BD33" i="6" s="1"/>
  <c r="AK33" i="6"/>
  <c r="BL33" i="6" s="1"/>
  <c r="AO33" i="6"/>
  <c r="AQ33" i="6" s="1"/>
  <c r="AP33" i="6" s="1"/>
  <c r="AY4" i="6"/>
  <c r="BE4" i="6" s="1"/>
  <c r="AX4" i="6"/>
  <c r="BD4" i="6" s="1"/>
  <c r="AZ4" i="6"/>
  <c r="BF4" i="6" s="1"/>
  <c r="AY5" i="6"/>
  <c r="AX5" i="6"/>
  <c r="BD5" i="6" s="1"/>
  <c r="AZ5" i="6"/>
  <c r="BF5" i="6" s="1"/>
  <c r="AY6" i="6"/>
  <c r="BE6" i="6" s="1"/>
  <c r="AX6" i="6"/>
  <c r="BD6" i="6" s="1"/>
  <c r="AZ6" i="6"/>
  <c r="BF6" i="6" s="1"/>
  <c r="AY7" i="6"/>
  <c r="BE7" i="6" s="1"/>
  <c r="AX7" i="6"/>
  <c r="BD7" i="6" s="1"/>
  <c r="AZ7" i="6"/>
  <c r="BF7" i="6" s="1"/>
  <c r="AY8" i="6"/>
  <c r="BE8" i="6" s="1"/>
  <c r="AX8" i="6"/>
  <c r="BD8" i="6" s="1"/>
  <c r="AZ8" i="6"/>
  <c r="BF8" i="6" s="1"/>
  <c r="AY9" i="6"/>
  <c r="BE9" i="6" s="1"/>
  <c r="AX9" i="6"/>
  <c r="AZ9" i="6"/>
  <c r="BF9" i="6" s="1"/>
  <c r="AT7" i="6"/>
  <c r="AT8" i="6"/>
  <c r="AT9" i="6"/>
  <c r="AT12" i="6"/>
  <c r="AT13" i="6"/>
  <c r="AT14" i="6"/>
  <c r="AT15" i="6"/>
  <c r="AT16" i="6"/>
  <c r="AT17" i="6"/>
  <c r="AT18" i="6"/>
  <c r="AT19" i="6"/>
  <c r="AT21" i="6"/>
  <c r="AT22" i="6"/>
  <c r="AT23" i="6"/>
  <c r="AT25" i="6"/>
  <c r="AT26" i="6"/>
  <c r="AT28" i="6"/>
  <c r="AT29" i="6"/>
  <c r="AT30" i="6"/>
  <c r="AT31" i="6"/>
  <c r="AT32" i="6"/>
  <c r="AT4" i="6"/>
  <c r="AT5" i="6"/>
  <c r="AT6" i="6"/>
  <c r="AX3" i="6"/>
  <c r="BD3" i="6" s="1"/>
  <c r="AY3" i="6"/>
  <c r="Q22" i="1"/>
  <c r="F22" i="1" s="1"/>
  <c r="T41" i="8" s="1"/>
  <c r="Q24" i="1"/>
  <c r="F24" i="1"/>
  <c r="T43" i="3" s="1"/>
  <c r="U43" i="3" s="1"/>
  <c r="T43" i="5"/>
  <c r="Q20" i="1"/>
  <c r="F20" i="1" s="1"/>
  <c r="L36" i="6"/>
  <c r="BA9" i="6"/>
  <c r="BG9" i="6" s="1"/>
  <c r="BA10" i="6"/>
  <c r="BG10" i="6" s="1"/>
  <c r="AZ10" i="6"/>
  <c r="BF10" i="6" s="1"/>
  <c r="BA21" i="6"/>
  <c r="BG21" i="6" s="1"/>
  <c r="AZ21" i="6"/>
  <c r="BF21" i="6" s="1"/>
  <c r="BA22" i="6"/>
  <c r="BG22" i="6" s="1"/>
  <c r="AZ22" i="6"/>
  <c r="BF22" i="6" s="1"/>
  <c r="BA33" i="6"/>
  <c r="BG33" i="6"/>
  <c r="AZ33" i="6"/>
  <c r="BF33" i="6" s="1"/>
  <c r="BJ33" i="6"/>
  <c r="BH34" i="6"/>
  <c r="BN34" i="6" s="1"/>
  <c r="G78" i="6"/>
  <c r="E78" i="6"/>
  <c r="H69" i="6"/>
  <c r="R69" i="6" s="1"/>
  <c r="X69" i="6" s="1"/>
  <c r="I69" i="6"/>
  <c r="H70" i="6"/>
  <c r="R70" i="6"/>
  <c r="X70" i="6"/>
  <c r="I70" i="6"/>
  <c r="H71" i="6"/>
  <c r="R71" i="6"/>
  <c r="X71" i="6" s="1"/>
  <c r="I71" i="6"/>
  <c r="H72" i="6"/>
  <c r="R72" i="6"/>
  <c r="X72" i="6" s="1"/>
  <c r="I72" i="6"/>
  <c r="H73" i="6"/>
  <c r="R73" i="6" s="1"/>
  <c r="X73" i="6" s="1"/>
  <c r="I73" i="6"/>
  <c r="H74" i="6"/>
  <c r="R74" i="6" s="1"/>
  <c r="X74" i="6" s="1"/>
  <c r="I74" i="6"/>
  <c r="H68" i="6"/>
  <c r="R68" i="6" s="1"/>
  <c r="X68" i="6" s="1"/>
  <c r="I68" i="6"/>
  <c r="BD28" i="6"/>
  <c r="BL34" i="6"/>
  <c r="CF34" i="6" s="1"/>
  <c r="BA3" i="6"/>
  <c r="BG3" i="6" s="1"/>
  <c r="F69" i="6"/>
  <c r="T69" i="6"/>
  <c r="W69" i="6"/>
  <c r="AZ3" i="6"/>
  <c r="BF3" i="6" s="1"/>
  <c r="G69" i="6"/>
  <c r="BA4" i="6"/>
  <c r="BG4" i="6" s="1"/>
  <c r="F70" i="6"/>
  <c r="T70" i="6"/>
  <c r="W70" i="6" s="1"/>
  <c r="G70" i="6"/>
  <c r="BA5" i="6"/>
  <c r="BG5" i="6" s="1"/>
  <c r="F71" i="6"/>
  <c r="T71" i="6" s="1"/>
  <c r="W71" i="6" s="1"/>
  <c r="G71" i="6"/>
  <c r="BA6" i="6"/>
  <c r="BG6" i="6" s="1"/>
  <c r="F72" i="6"/>
  <c r="T72" i="6" s="1"/>
  <c r="W72" i="6" s="1"/>
  <c r="G72" i="6"/>
  <c r="BA7" i="6"/>
  <c r="BG7" i="6" s="1"/>
  <c r="F73" i="6"/>
  <c r="T73" i="6" s="1"/>
  <c r="W73" i="6" s="1"/>
  <c r="G73" i="6"/>
  <c r="BA8" i="6"/>
  <c r="BG8" i="6" s="1"/>
  <c r="F74" i="6"/>
  <c r="T74" i="6"/>
  <c r="W74" i="6"/>
  <c r="G74" i="6"/>
  <c r="F68" i="6"/>
  <c r="T68" i="6"/>
  <c r="W68" i="6"/>
  <c r="G68" i="6"/>
  <c r="BA11" i="6"/>
  <c r="BG11" i="6" s="1"/>
  <c r="AZ11" i="6"/>
  <c r="BF11" i="6" s="1"/>
  <c r="BA12" i="6"/>
  <c r="BG12" i="6" s="1"/>
  <c r="AZ12" i="6"/>
  <c r="BF12" i="6" s="1"/>
  <c r="BA13" i="6"/>
  <c r="BG13" i="6" s="1"/>
  <c r="AZ13" i="6"/>
  <c r="BF13" i="6" s="1"/>
  <c r="BA14" i="6"/>
  <c r="BG14" i="6" s="1"/>
  <c r="AZ14" i="6"/>
  <c r="BF14" i="6" s="1"/>
  <c r="BA15" i="6"/>
  <c r="BG15" i="6" s="1"/>
  <c r="AZ15" i="6"/>
  <c r="BF15" i="6" s="1"/>
  <c r="BA16" i="6"/>
  <c r="BG16" i="6" s="1"/>
  <c r="AZ16" i="6"/>
  <c r="BF16" i="6" s="1"/>
  <c r="BA17" i="6"/>
  <c r="BG17" i="6" s="1"/>
  <c r="AZ17" i="6"/>
  <c r="BF17" i="6" s="1"/>
  <c r="BA18" i="6"/>
  <c r="BG18" i="6" s="1"/>
  <c r="AZ18" i="6"/>
  <c r="BF18" i="6" s="1"/>
  <c r="BA19" i="6"/>
  <c r="BG19" i="6" s="1"/>
  <c r="AZ19" i="6"/>
  <c r="BF19" i="6" s="1"/>
  <c r="BA20" i="6"/>
  <c r="BG20" i="6" s="1"/>
  <c r="AZ20" i="6"/>
  <c r="BF20" i="6" s="1"/>
  <c r="BA23" i="6"/>
  <c r="BG23" i="6" s="1"/>
  <c r="AZ23" i="6"/>
  <c r="BF23" i="6" s="1"/>
  <c r="BA24" i="6"/>
  <c r="BG24" i="6" s="1"/>
  <c r="AZ24" i="6"/>
  <c r="BF24" i="6" s="1"/>
  <c r="BA25" i="6"/>
  <c r="BG25" i="6" s="1"/>
  <c r="AZ25" i="6"/>
  <c r="BF25" i="6" s="1"/>
  <c r="BA26" i="6"/>
  <c r="BG26" i="6" s="1"/>
  <c r="AZ26" i="6"/>
  <c r="BF26" i="6" s="1"/>
  <c r="D72" i="6"/>
  <c r="S72" i="6"/>
  <c r="V72" i="6"/>
  <c r="AZ27" i="6"/>
  <c r="BF27" i="6" s="1"/>
  <c r="D73" i="6"/>
  <c r="S73" i="6"/>
  <c r="V73" i="6"/>
  <c r="AZ28" i="6"/>
  <c r="BF28" i="6" s="1"/>
  <c r="D74" i="6"/>
  <c r="S74" i="6"/>
  <c r="V74" i="6" s="1"/>
  <c r="AZ29" i="6"/>
  <c r="BF29" i="6" s="1"/>
  <c r="D68" i="6"/>
  <c r="S68" i="6" s="1"/>
  <c r="V68" i="6" s="1"/>
  <c r="AZ30" i="6"/>
  <c r="BF30" i="6" s="1"/>
  <c r="D69" i="6"/>
  <c r="S69" i="6"/>
  <c r="V69" i="6" s="1"/>
  <c r="AZ31" i="6"/>
  <c r="BF31" i="6" s="1"/>
  <c r="D70" i="6"/>
  <c r="S70" i="6"/>
  <c r="V70" i="6" s="1"/>
  <c r="AZ32" i="6"/>
  <c r="BF32" i="6" s="1"/>
  <c r="BK33" i="6"/>
  <c r="E69" i="6"/>
  <c r="E70" i="6"/>
  <c r="D71" i="6"/>
  <c r="S71" i="6" s="1"/>
  <c r="V71" i="6" s="1"/>
  <c r="E71" i="6"/>
  <c r="E72" i="6"/>
  <c r="E73" i="6"/>
  <c r="E74" i="6"/>
  <c r="E68" i="6"/>
  <c r="BA32" i="6"/>
  <c r="BG32" i="6" s="1"/>
  <c r="BA31" i="6"/>
  <c r="BG31" i="6" s="1"/>
  <c r="BA30" i="6"/>
  <c r="BG30" i="6" s="1"/>
  <c r="BA29" i="6"/>
  <c r="BG29" i="6" s="1"/>
  <c r="BA28" i="6"/>
  <c r="BG28" i="6" s="1"/>
  <c r="BA27" i="6"/>
  <c r="BG27" i="6" s="1"/>
  <c r="H65" i="6"/>
  <c r="U33" i="6" s="1"/>
  <c r="BJ34" i="6"/>
  <c r="G93" i="6"/>
  <c r="E93" i="6"/>
  <c r="E86" i="6"/>
  <c r="M45" i="6"/>
  <c r="L45" i="6"/>
  <c r="J42" i="6"/>
  <c r="N45" i="6" s="1"/>
  <c r="J41" i="6"/>
  <c r="AB3" i="6"/>
  <c r="AF3" i="6" s="1"/>
  <c r="AB4" i="6"/>
  <c r="AF4" i="6" s="1"/>
  <c r="AB5" i="6"/>
  <c r="AF5" i="6" s="1"/>
  <c r="AB6" i="6"/>
  <c r="AF6" i="6" s="1"/>
  <c r="AB7" i="6"/>
  <c r="AF7" i="6" s="1"/>
  <c r="AB8" i="6"/>
  <c r="AB9" i="6"/>
  <c r="AF9" i="6" s="1"/>
  <c r="AB10" i="6"/>
  <c r="AF10" i="6" s="1"/>
  <c r="AB11" i="6"/>
  <c r="AF11" i="6" s="1"/>
  <c r="AB12" i="6"/>
  <c r="AF12" i="6" s="1"/>
  <c r="AB13" i="6"/>
  <c r="AF13" i="6" s="1"/>
  <c r="AB14" i="6"/>
  <c r="AF14" i="6" s="1"/>
  <c r="AB15" i="6"/>
  <c r="AF15" i="6" s="1"/>
  <c r="AB16" i="6"/>
  <c r="AF16" i="6" s="1"/>
  <c r="AB17" i="6"/>
  <c r="AF17" i="6" s="1"/>
  <c r="AB18" i="6"/>
  <c r="AF18" i="6" s="1"/>
  <c r="AB19" i="6"/>
  <c r="AF19" i="6" s="1"/>
  <c r="AB20" i="6"/>
  <c r="AF20" i="6" s="1"/>
  <c r="AB21" i="6"/>
  <c r="AF21" i="6" s="1"/>
  <c r="AB22" i="6"/>
  <c r="AF22" i="6" s="1"/>
  <c r="AB23" i="6"/>
  <c r="AF23" i="6" s="1"/>
  <c r="AB24" i="6"/>
  <c r="AF24" i="6" s="1"/>
  <c r="AB25" i="6"/>
  <c r="AF25" i="6" s="1"/>
  <c r="AB26" i="6"/>
  <c r="AF26" i="6" s="1"/>
  <c r="AB27" i="6"/>
  <c r="AF27" i="6" s="1"/>
  <c r="AB28" i="6"/>
  <c r="AF28" i="6" s="1"/>
  <c r="AB29" i="6"/>
  <c r="AF29" i="6" s="1"/>
  <c r="AB30" i="6"/>
  <c r="AF30" i="6" s="1"/>
  <c r="AB31" i="6"/>
  <c r="AF31" i="6" s="1"/>
  <c r="AB32" i="6"/>
  <c r="AF32" i="6" s="1"/>
  <c r="AB33" i="6"/>
  <c r="AF33" i="6" s="1"/>
  <c r="AA3" i="6"/>
  <c r="AE3" i="6" s="1"/>
  <c r="AA5" i="6"/>
  <c r="AE5" i="6" s="1"/>
  <c r="AA7" i="6"/>
  <c r="AE7" i="6" s="1"/>
  <c r="AA8" i="6"/>
  <c r="AE8" i="6" s="1"/>
  <c r="AA9" i="6"/>
  <c r="AE9" i="6" s="1"/>
  <c r="AA14" i="6"/>
  <c r="AE14" i="6" s="1"/>
  <c r="AA15" i="6"/>
  <c r="AE15" i="6" s="1"/>
  <c r="AA16" i="6"/>
  <c r="AE16" i="6" s="1"/>
  <c r="AA17" i="6"/>
  <c r="AE17" i="6" s="1"/>
  <c r="AA18" i="6"/>
  <c r="AE18" i="6" s="1"/>
  <c r="AA19" i="6"/>
  <c r="AE19" i="6" s="1"/>
  <c r="AA20" i="6"/>
  <c r="AE20" i="6" s="1"/>
  <c r="AA21" i="6"/>
  <c r="AE21" i="6" s="1"/>
  <c r="AA22" i="6"/>
  <c r="AE22" i="6" s="1"/>
  <c r="AA23" i="6"/>
  <c r="AE23" i="6" s="1"/>
  <c r="AA24" i="6"/>
  <c r="AE24" i="6" s="1"/>
  <c r="AA25" i="6"/>
  <c r="AE25" i="6" s="1"/>
  <c r="AA26" i="6"/>
  <c r="AE26" i="6" s="1"/>
  <c r="AA27" i="6"/>
  <c r="AE27" i="6" s="1"/>
  <c r="AA28" i="6"/>
  <c r="AE28" i="6" s="1"/>
  <c r="AA29" i="6"/>
  <c r="AE29" i="6" s="1"/>
  <c r="AA30" i="6"/>
  <c r="AE30" i="6" s="1"/>
  <c r="AA31" i="6"/>
  <c r="AE31" i="6" s="1"/>
  <c r="AA32" i="6"/>
  <c r="AE32" i="6" s="1"/>
  <c r="AA33" i="6"/>
  <c r="AE33" i="6" s="1"/>
  <c r="A37" i="6"/>
  <c r="BB33" i="6"/>
  <c r="B42" i="6"/>
  <c r="E46" i="6"/>
  <c r="O34" i="6"/>
  <c r="P34" i="6"/>
  <c r="Q34" i="6"/>
  <c r="X34" i="6"/>
  <c r="W34" i="6"/>
  <c r="Q2" i="6"/>
  <c r="P2" i="6"/>
  <c r="O2" i="6"/>
  <c r="N2" i="6"/>
  <c r="P45" i="6"/>
  <c r="AM41" i="6"/>
  <c r="AM40" i="6"/>
  <c r="AM39" i="6"/>
  <c r="AM38" i="6"/>
  <c r="AM37" i="6"/>
  <c r="AM36" i="6"/>
  <c r="H65" i="3"/>
  <c r="AQ3" i="3"/>
  <c r="H65" i="4"/>
  <c r="AT3" i="5"/>
  <c r="AT4" i="5"/>
  <c r="AT5" i="5"/>
  <c r="AT6" i="5"/>
  <c r="AT7" i="5"/>
  <c r="AT8" i="5"/>
  <c r="AT9" i="5"/>
  <c r="AT10" i="5"/>
  <c r="AT11" i="5"/>
  <c r="AT12" i="5"/>
  <c r="AT13" i="5"/>
  <c r="AT14" i="5"/>
  <c r="AT15" i="5"/>
  <c r="AT16" i="5"/>
  <c r="AT17" i="5"/>
  <c r="AT18" i="5"/>
  <c r="AT19" i="5"/>
  <c r="AT20" i="5"/>
  <c r="AT21" i="5"/>
  <c r="AT22" i="5"/>
  <c r="AT23" i="5"/>
  <c r="AT24" i="5"/>
  <c r="AT25" i="5"/>
  <c r="AT26" i="5"/>
  <c r="AT27" i="5"/>
  <c r="AT28" i="5"/>
  <c r="AT29" i="5"/>
  <c r="AT30" i="5"/>
  <c r="AT31" i="5"/>
  <c r="AT32" i="5"/>
  <c r="AT33" i="5"/>
  <c r="AT3" i="4"/>
  <c r="AT4" i="4"/>
  <c r="AT5" i="4"/>
  <c r="AT6" i="4"/>
  <c r="AT7" i="4"/>
  <c r="AT8" i="4"/>
  <c r="AT9" i="4"/>
  <c r="AT10" i="4"/>
  <c r="AT11" i="4"/>
  <c r="AT12" i="4"/>
  <c r="AT13" i="4"/>
  <c r="AT14" i="4"/>
  <c r="AT15" i="4"/>
  <c r="AT16" i="4"/>
  <c r="AT17" i="4"/>
  <c r="AT18" i="4"/>
  <c r="AT19" i="4"/>
  <c r="AT20" i="4"/>
  <c r="AT21" i="4"/>
  <c r="AT22" i="4"/>
  <c r="AT23" i="4"/>
  <c r="AT24" i="4"/>
  <c r="AT25" i="4"/>
  <c r="AT26" i="4"/>
  <c r="AT27" i="4"/>
  <c r="AT28" i="4"/>
  <c r="AT29" i="4"/>
  <c r="AT30" i="4"/>
  <c r="AT31" i="4"/>
  <c r="AT32" i="4"/>
  <c r="AT33" i="4"/>
  <c r="AY3" i="5"/>
  <c r="BE3" i="5" s="1"/>
  <c r="AX3" i="5"/>
  <c r="BD3" i="5" s="1"/>
  <c r="AY4" i="5"/>
  <c r="AX4" i="5"/>
  <c r="BD4" i="5" s="1"/>
  <c r="AY5" i="5"/>
  <c r="BE5" i="5" s="1"/>
  <c r="AX5" i="5"/>
  <c r="AY6" i="5"/>
  <c r="AX6" i="5"/>
  <c r="BD6" i="5" s="1"/>
  <c r="AY7" i="5"/>
  <c r="BE7" i="5" s="1"/>
  <c r="AX7" i="5"/>
  <c r="BD7" i="5" s="1"/>
  <c r="AY8" i="5"/>
  <c r="BE8" i="5" s="1"/>
  <c r="AX8" i="5"/>
  <c r="BD8" i="5" s="1"/>
  <c r="AY9" i="5"/>
  <c r="BE9" i="5" s="1"/>
  <c r="AX9" i="5"/>
  <c r="BD9" i="5" s="1"/>
  <c r="AY10" i="5"/>
  <c r="BE10" i="5" s="1"/>
  <c r="AX10" i="5"/>
  <c r="BD10" i="5" s="1"/>
  <c r="AY11" i="5"/>
  <c r="BE11" i="5" s="1"/>
  <c r="AX11" i="5"/>
  <c r="BD11" i="5" s="1"/>
  <c r="AY12" i="5"/>
  <c r="BE12" i="5" s="1"/>
  <c r="AX12" i="5"/>
  <c r="BD12" i="5" s="1"/>
  <c r="AY13" i="5"/>
  <c r="BE13" i="5" s="1"/>
  <c r="AX13" i="5"/>
  <c r="BD13" i="5" s="1"/>
  <c r="AY14" i="5"/>
  <c r="AX14" i="5"/>
  <c r="BD14" i="5" s="1"/>
  <c r="AY15" i="5"/>
  <c r="BE15" i="5" s="1"/>
  <c r="AX15" i="5"/>
  <c r="BD15" i="5" s="1"/>
  <c r="AY16" i="5"/>
  <c r="BE16" i="5" s="1"/>
  <c r="AX16" i="5"/>
  <c r="BD16" i="5" s="1"/>
  <c r="AY17" i="5"/>
  <c r="BE17" i="5" s="1"/>
  <c r="AX17" i="5"/>
  <c r="BD17" i="5" s="1"/>
  <c r="AY18" i="5"/>
  <c r="BE18" i="5" s="1"/>
  <c r="AX18" i="5"/>
  <c r="BD18" i="5" s="1"/>
  <c r="AY19" i="5"/>
  <c r="AX19" i="5"/>
  <c r="BD19" i="5" s="1"/>
  <c r="AY20" i="5"/>
  <c r="BE20" i="5" s="1"/>
  <c r="AX20" i="5"/>
  <c r="BD20" i="5" s="1"/>
  <c r="AY21" i="5"/>
  <c r="AX21" i="5"/>
  <c r="BD21" i="5" s="1"/>
  <c r="AY22" i="5"/>
  <c r="BE22" i="5" s="1"/>
  <c r="AX22" i="5"/>
  <c r="BD22" i="5" s="1"/>
  <c r="AY23" i="5"/>
  <c r="AX23" i="5"/>
  <c r="BD23" i="5" s="1"/>
  <c r="AY24" i="5"/>
  <c r="BE24" i="5" s="1"/>
  <c r="AX24" i="5"/>
  <c r="BD24" i="5" s="1"/>
  <c r="AY25" i="5"/>
  <c r="AX25" i="5"/>
  <c r="BD25" i="5" s="1"/>
  <c r="AY26" i="5"/>
  <c r="BE26" i="5" s="1"/>
  <c r="AX26" i="5"/>
  <c r="BD26" i="5" s="1"/>
  <c r="AY27" i="5"/>
  <c r="BE27" i="5" s="1"/>
  <c r="AX27" i="5"/>
  <c r="BD27" i="5" s="1"/>
  <c r="AY28" i="5"/>
  <c r="BE28" i="5" s="1"/>
  <c r="AX28" i="5"/>
  <c r="BD28" i="5" s="1"/>
  <c r="AY29" i="5"/>
  <c r="BE29" i="5" s="1"/>
  <c r="AX29" i="5"/>
  <c r="BD29" i="5" s="1"/>
  <c r="AY30" i="5"/>
  <c r="BE30" i="5" s="1"/>
  <c r="AX30" i="5"/>
  <c r="BD30" i="5" s="1"/>
  <c r="AY31" i="5"/>
  <c r="BE31" i="5" s="1"/>
  <c r="AX31" i="5"/>
  <c r="BD31" i="5" s="1"/>
  <c r="AY32" i="5"/>
  <c r="AX32" i="5"/>
  <c r="BD32" i="5" s="1"/>
  <c r="AY33" i="5"/>
  <c r="BE33" i="5" s="1"/>
  <c r="AX33" i="5"/>
  <c r="BD33" i="5" s="1"/>
  <c r="AB3" i="5"/>
  <c r="AF3" i="5" s="1"/>
  <c r="AB4" i="5"/>
  <c r="AF4" i="5" s="1"/>
  <c r="AB5" i="5"/>
  <c r="AF5" i="5" s="1"/>
  <c r="AB6" i="5"/>
  <c r="AF6" i="5" s="1"/>
  <c r="AB7" i="5"/>
  <c r="AF7" i="5" s="1"/>
  <c r="AB8" i="5"/>
  <c r="AF8" i="5" s="1"/>
  <c r="AB9" i="5"/>
  <c r="AF9" i="5" s="1"/>
  <c r="AB10" i="5"/>
  <c r="AF10" i="5" s="1"/>
  <c r="AB11" i="5"/>
  <c r="AF11" i="5" s="1"/>
  <c r="AB12" i="5"/>
  <c r="AF12" i="5" s="1"/>
  <c r="AB13" i="5"/>
  <c r="AF13" i="5" s="1"/>
  <c r="AB14" i="5"/>
  <c r="AF14" i="5" s="1"/>
  <c r="AB15" i="5"/>
  <c r="AF15" i="5" s="1"/>
  <c r="AB16" i="5"/>
  <c r="AF16" i="5" s="1"/>
  <c r="AB17" i="5"/>
  <c r="AF17" i="5" s="1"/>
  <c r="AB18" i="5"/>
  <c r="AF18" i="5" s="1"/>
  <c r="AB19" i="5"/>
  <c r="AF19" i="5" s="1"/>
  <c r="AB20" i="5"/>
  <c r="AF20" i="5" s="1"/>
  <c r="AB21" i="5"/>
  <c r="AF21" i="5" s="1"/>
  <c r="AB22" i="5"/>
  <c r="AF22" i="5" s="1"/>
  <c r="AB23" i="5"/>
  <c r="AF23" i="5" s="1"/>
  <c r="AB24" i="5"/>
  <c r="AF24" i="5" s="1"/>
  <c r="AB25" i="5"/>
  <c r="AF25" i="5" s="1"/>
  <c r="AB26" i="5"/>
  <c r="AF26" i="5" s="1"/>
  <c r="AB27" i="5"/>
  <c r="AF27" i="5" s="1"/>
  <c r="AB28" i="5"/>
  <c r="AF28" i="5" s="1"/>
  <c r="AB29" i="5"/>
  <c r="AF29" i="5" s="1"/>
  <c r="AB30" i="5"/>
  <c r="AF30" i="5" s="1"/>
  <c r="AB31" i="5"/>
  <c r="AF31" i="5" s="1"/>
  <c r="AB32" i="5"/>
  <c r="AF32" i="5" s="1"/>
  <c r="AB33" i="5"/>
  <c r="AF33" i="5" s="1"/>
  <c r="AA3" i="5"/>
  <c r="AA4" i="5"/>
  <c r="AE4" i="5" s="1"/>
  <c r="AA5" i="5"/>
  <c r="AE5" i="5" s="1"/>
  <c r="AA6" i="5"/>
  <c r="AE6" i="5" s="1"/>
  <c r="AA8" i="5"/>
  <c r="AE8" i="5" s="1"/>
  <c r="AA9" i="5"/>
  <c r="AE9" i="5" s="1"/>
  <c r="AA10" i="5"/>
  <c r="AE10" i="5" s="1"/>
  <c r="AA11" i="5"/>
  <c r="AE11" i="5" s="1"/>
  <c r="AA12" i="5"/>
  <c r="AE12" i="5" s="1"/>
  <c r="AA13" i="5"/>
  <c r="AE13" i="5" s="1"/>
  <c r="AA14" i="5"/>
  <c r="AE14" i="5" s="1"/>
  <c r="AA17" i="5"/>
  <c r="AE17" i="5" s="1"/>
  <c r="AA18" i="5"/>
  <c r="AE18" i="5" s="1"/>
  <c r="AA19" i="5"/>
  <c r="AE19" i="5" s="1"/>
  <c r="AA20" i="5"/>
  <c r="AE20" i="5" s="1"/>
  <c r="AA24" i="5"/>
  <c r="AE24" i="5" s="1"/>
  <c r="AA25" i="5"/>
  <c r="AE25" i="5" s="1"/>
  <c r="AA26" i="5"/>
  <c r="AE26" i="5" s="1"/>
  <c r="AA27" i="5"/>
  <c r="AE27" i="5" s="1"/>
  <c r="AA29" i="5"/>
  <c r="AE29" i="5" s="1"/>
  <c r="AA31" i="5"/>
  <c r="AE31" i="5" s="1"/>
  <c r="AA32" i="5"/>
  <c r="AE32" i="5" s="1"/>
  <c r="AA33" i="5"/>
  <c r="AE33" i="5" s="1"/>
  <c r="AT3" i="3"/>
  <c r="AT4" i="3"/>
  <c r="AT5" i="3"/>
  <c r="AT6" i="3"/>
  <c r="AT7" i="3"/>
  <c r="AT8" i="3"/>
  <c r="AT9" i="3"/>
  <c r="AT10" i="3"/>
  <c r="AT11" i="3"/>
  <c r="AT12" i="3"/>
  <c r="AT15" i="3"/>
  <c r="AT16" i="3"/>
  <c r="AT17" i="3"/>
  <c r="AT18" i="3"/>
  <c r="AT19" i="3"/>
  <c r="AT20" i="3"/>
  <c r="AT21" i="3"/>
  <c r="AT22" i="3"/>
  <c r="AT23" i="3"/>
  <c r="AT24" i="3"/>
  <c r="AT25" i="3"/>
  <c r="AT26" i="3"/>
  <c r="AT27" i="3"/>
  <c r="AT28" i="3"/>
  <c r="AT29" i="3"/>
  <c r="AT30" i="3"/>
  <c r="AT31" i="3"/>
  <c r="AT32" i="3"/>
  <c r="AT33" i="3"/>
  <c r="AK32" i="4"/>
  <c r="AK33" i="4"/>
  <c r="AR33" i="4" s="1"/>
  <c r="AJ33" i="4" s="1"/>
  <c r="AS3" i="3"/>
  <c r="AB3" i="4"/>
  <c r="AB4" i="4"/>
  <c r="AF4" i="4" s="1"/>
  <c r="AB5" i="4"/>
  <c r="AF5" i="4" s="1"/>
  <c r="AB6" i="4"/>
  <c r="AF6" i="4" s="1"/>
  <c r="AB7" i="4"/>
  <c r="AF7" i="4" s="1"/>
  <c r="AB8" i="4"/>
  <c r="AF8" i="4" s="1"/>
  <c r="AB9" i="4"/>
  <c r="AF9" i="4" s="1"/>
  <c r="AB10" i="4"/>
  <c r="AF10" i="4" s="1"/>
  <c r="AB11" i="4"/>
  <c r="AF11" i="4" s="1"/>
  <c r="AB12" i="4"/>
  <c r="AF12" i="4" s="1"/>
  <c r="AB13" i="4"/>
  <c r="AF13" i="4" s="1"/>
  <c r="AB14" i="4"/>
  <c r="AF14" i="4" s="1"/>
  <c r="AB15" i="4"/>
  <c r="AF15" i="4" s="1"/>
  <c r="AB16" i="4"/>
  <c r="AF16" i="4" s="1"/>
  <c r="AB17" i="4"/>
  <c r="AF17" i="4" s="1"/>
  <c r="AB18" i="4"/>
  <c r="AF18" i="4" s="1"/>
  <c r="AB19" i="4"/>
  <c r="AF19" i="4" s="1"/>
  <c r="AB20" i="4"/>
  <c r="AF20" i="4" s="1"/>
  <c r="AB21" i="4"/>
  <c r="AF21" i="4" s="1"/>
  <c r="AB22" i="4"/>
  <c r="AF22" i="4" s="1"/>
  <c r="AB23" i="4"/>
  <c r="AF23" i="4" s="1"/>
  <c r="AB24" i="4"/>
  <c r="AF24" i="4" s="1"/>
  <c r="AB25" i="4"/>
  <c r="AF25" i="4" s="1"/>
  <c r="AB26" i="4"/>
  <c r="AF26" i="4" s="1"/>
  <c r="AB27" i="4"/>
  <c r="AF27" i="4" s="1"/>
  <c r="AB28" i="4"/>
  <c r="AF28" i="4" s="1"/>
  <c r="AB29" i="4"/>
  <c r="AF29" i="4" s="1"/>
  <c r="AB30" i="4"/>
  <c r="AF30" i="4" s="1"/>
  <c r="AB31" i="4"/>
  <c r="AF31" i="4" s="1"/>
  <c r="AB32" i="4"/>
  <c r="AF32" i="4" s="1"/>
  <c r="AB33" i="4"/>
  <c r="AF33" i="4" s="1"/>
  <c r="AA3" i="4"/>
  <c r="AE3" i="4" s="1"/>
  <c r="AA4" i="4"/>
  <c r="AE4" i="4" s="1"/>
  <c r="AA5" i="4"/>
  <c r="AA6" i="4"/>
  <c r="AE6" i="4" s="1"/>
  <c r="AA8" i="4"/>
  <c r="AE8" i="4" s="1"/>
  <c r="AA9" i="4"/>
  <c r="AE9" i="4" s="1"/>
  <c r="AA10" i="4"/>
  <c r="AE10" i="4" s="1"/>
  <c r="AA11" i="4"/>
  <c r="AE11" i="4" s="1"/>
  <c r="AA13" i="4"/>
  <c r="AE13" i="4" s="1"/>
  <c r="AA15" i="4"/>
  <c r="AE15" i="4" s="1"/>
  <c r="AA17" i="4"/>
  <c r="AE17" i="4" s="1"/>
  <c r="AA18" i="4"/>
  <c r="AE18" i="4" s="1"/>
  <c r="AA24" i="4"/>
  <c r="AE24" i="4" s="1"/>
  <c r="AA25" i="4"/>
  <c r="AE25" i="4" s="1"/>
  <c r="AA26" i="4"/>
  <c r="AE26" i="4" s="1"/>
  <c r="AA27" i="4"/>
  <c r="AE27" i="4" s="1"/>
  <c r="AA29" i="4"/>
  <c r="AE29" i="4" s="1"/>
  <c r="AA30" i="4"/>
  <c r="AE30" i="4" s="1"/>
  <c r="AA31" i="4"/>
  <c r="AE31" i="4" s="1"/>
  <c r="AA32" i="4"/>
  <c r="AE32" i="4" s="1"/>
  <c r="AA33" i="4"/>
  <c r="AE33" i="4" s="1"/>
  <c r="AY3" i="4"/>
  <c r="BE3" i="4" s="1"/>
  <c r="AX3" i="4"/>
  <c r="BD3" i="4" s="1"/>
  <c r="AY4" i="4"/>
  <c r="BE4" i="4" s="1"/>
  <c r="AX4" i="4"/>
  <c r="BD4" i="4" s="1"/>
  <c r="AY5" i="4"/>
  <c r="BE5" i="4" s="1"/>
  <c r="AX5" i="4"/>
  <c r="BD5" i="4" s="1"/>
  <c r="AY6" i="4"/>
  <c r="AX6" i="4"/>
  <c r="BD6" i="4" s="1"/>
  <c r="AY7" i="4"/>
  <c r="BE7" i="4" s="1"/>
  <c r="AX7" i="4"/>
  <c r="BD7" i="4" s="1"/>
  <c r="AY8" i="4"/>
  <c r="BE8" i="4" s="1"/>
  <c r="AX8" i="4"/>
  <c r="BD8" i="4" s="1"/>
  <c r="AY9" i="4"/>
  <c r="BE9" i="4" s="1"/>
  <c r="AX9" i="4"/>
  <c r="AY10" i="4"/>
  <c r="BE10" i="4" s="1"/>
  <c r="AX10" i="4"/>
  <c r="BD10" i="4" s="1"/>
  <c r="AY11" i="4"/>
  <c r="BE11" i="4" s="1"/>
  <c r="AX11" i="4"/>
  <c r="AY12" i="4"/>
  <c r="BE12" i="4" s="1"/>
  <c r="AX12" i="4"/>
  <c r="BD12" i="4" s="1"/>
  <c r="AY13" i="4"/>
  <c r="AX13" i="4"/>
  <c r="BD13" i="4" s="1"/>
  <c r="AY14" i="4"/>
  <c r="BE14" i="4" s="1"/>
  <c r="AX14" i="4"/>
  <c r="BD14" i="4" s="1"/>
  <c r="AY15" i="4"/>
  <c r="AX15" i="4"/>
  <c r="BD15" i="4" s="1"/>
  <c r="AY16" i="4"/>
  <c r="BE16" i="4" s="1"/>
  <c r="AX16" i="4"/>
  <c r="BD16" i="4" s="1"/>
  <c r="AY17" i="4"/>
  <c r="BE17" i="4" s="1"/>
  <c r="AX17" i="4"/>
  <c r="BD17" i="4" s="1"/>
  <c r="AY18" i="4"/>
  <c r="AX18" i="4"/>
  <c r="BD18" i="4" s="1"/>
  <c r="AY19" i="4"/>
  <c r="BE19" i="4" s="1"/>
  <c r="AX19" i="4"/>
  <c r="BD19" i="4" s="1"/>
  <c r="AY20" i="4"/>
  <c r="BE20" i="4" s="1"/>
  <c r="AX20" i="4"/>
  <c r="BD20" i="4" s="1"/>
  <c r="AY21" i="4"/>
  <c r="BE21" i="4" s="1"/>
  <c r="AX21" i="4"/>
  <c r="BD21" i="4" s="1"/>
  <c r="AY22" i="4"/>
  <c r="BE22" i="4" s="1"/>
  <c r="AX22" i="4"/>
  <c r="BD22" i="4" s="1"/>
  <c r="AY23" i="4"/>
  <c r="BE23" i="4" s="1"/>
  <c r="AX23" i="4"/>
  <c r="BD23" i="4" s="1"/>
  <c r="AY24" i="4"/>
  <c r="BE24" i="4" s="1"/>
  <c r="AX24" i="4"/>
  <c r="BD24" i="4" s="1"/>
  <c r="AY25" i="4"/>
  <c r="AX25" i="4"/>
  <c r="BD25" i="4" s="1"/>
  <c r="AY26" i="4"/>
  <c r="AX26" i="4"/>
  <c r="BD26" i="4" s="1"/>
  <c r="AY27" i="4"/>
  <c r="BE27" i="4" s="1"/>
  <c r="AX27" i="4"/>
  <c r="BD27" i="4" s="1"/>
  <c r="AY28" i="4"/>
  <c r="BE28" i="4" s="1"/>
  <c r="AX28" i="4"/>
  <c r="BD28" i="4" s="1"/>
  <c r="AY29" i="4"/>
  <c r="BE29" i="4" s="1"/>
  <c r="AX29" i="4"/>
  <c r="BD29" i="4" s="1"/>
  <c r="AY30" i="4"/>
  <c r="BE30" i="4" s="1"/>
  <c r="AX30" i="4"/>
  <c r="BD30" i="4" s="1"/>
  <c r="AY31" i="4"/>
  <c r="AX31" i="4"/>
  <c r="AY32" i="4"/>
  <c r="AX32" i="4"/>
  <c r="AL32" i="4"/>
  <c r="AM32" i="4" s="1"/>
  <c r="AN32" i="4" s="1"/>
  <c r="I32" i="4" s="1"/>
  <c r="C38" i="1"/>
  <c r="AY3" i="3"/>
  <c r="AX3" i="3"/>
  <c r="BD3" i="3" s="1"/>
  <c r="AY4" i="3"/>
  <c r="BE4" i="3" s="1"/>
  <c r="AX4" i="3"/>
  <c r="BD4" i="3" s="1"/>
  <c r="AY5" i="3"/>
  <c r="BE5" i="3" s="1"/>
  <c r="AX5" i="3"/>
  <c r="BD5" i="3" s="1"/>
  <c r="BA5" i="3"/>
  <c r="BG5" i="3" s="1"/>
  <c r="AZ5" i="3"/>
  <c r="BF5" i="3" s="1"/>
  <c r="AY6" i="3"/>
  <c r="BE6" i="3" s="1"/>
  <c r="AX6" i="3"/>
  <c r="BD6" i="3" s="1"/>
  <c r="BA6" i="3"/>
  <c r="BG6" i="3" s="1"/>
  <c r="AZ6" i="3"/>
  <c r="BF6" i="3" s="1"/>
  <c r="AY7" i="3"/>
  <c r="AX7" i="3"/>
  <c r="BD7" i="3" s="1"/>
  <c r="BA7" i="3"/>
  <c r="BG7" i="3" s="1"/>
  <c r="AZ7" i="3"/>
  <c r="BF7" i="3" s="1"/>
  <c r="AY8" i="3"/>
  <c r="BE8" i="3" s="1"/>
  <c r="AX8" i="3"/>
  <c r="BA8" i="3"/>
  <c r="BG8" i="3" s="1"/>
  <c r="AZ8" i="3"/>
  <c r="BF8" i="3" s="1"/>
  <c r="AY9" i="3"/>
  <c r="BE9" i="3" s="1"/>
  <c r="AX9" i="3"/>
  <c r="BD9" i="3" s="1"/>
  <c r="BA9" i="3"/>
  <c r="BG9" i="3" s="1"/>
  <c r="AZ9" i="3"/>
  <c r="BF9" i="3" s="1"/>
  <c r="AY10" i="3"/>
  <c r="BE10" i="3" s="1"/>
  <c r="AX10" i="3"/>
  <c r="BD10" i="3" s="1"/>
  <c r="BA10" i="3"/>
  <c r="BG10" i="3" s="1"/>
  <c r="AZ10" i="3"/>
  <c r="BF10" i="3" s="1"/>
  <c r="AY11" i="3"/>
  <c r="BE11" i="3" s="1"/>
  <c r="AX11" i="3"/>
  <c r="BD11" i="3" s="1"/>
  <c r="BA11" i="3"/>
  <c r="BG11" i="3" s="1"/>
  <c r="AZ11" i="3"/>
  <c r="BF11" i="3" s="1"/>
  <c r="AY12" i="3"/>
  <c r="BE12" i="3" s="1"/>
  <c r="AX12" i="3"/>
  <c r="BD12" i="3" s="1"/>
  <c r="BA12" i="3"/>
  <c r="BG12" i="3" s="1"/>
  <c r="AZ12" i="3"/>
  <c r="BF12" i="3" s="1"/>
  <c r="AY13" i="3"/>
  <c r="BE13" i="3" s="1"/>
  <c r="AX13" i="3"/>
  <c r="BD13" i="3" s="1"/>
  <c r="BA13" i="3"/>
  <c r="BG13" i="3" s="1"/>
  <c r="AZ13" i="3"/>
  <c r="BF13" i="3" s="1"/>
  <c r="AY14" i="3"/>
  <c r="BE14" i="3" s="1"/>
  <c r="AX14" i="3"/>
  <c r="BD14" i="3" s="1"/>
  <c r="BA14" i="3"/>
  <c r="BG14" i="3" s="1"/>
  <c r="AZ14" i="3"/>
  <c r="BF14" i="3" s="1"/>
  <c r="AY15" i="3"/>
  <c r="BE15" i="3" s="1"/>
  <c r="AX15" i="3"/>
  <c r="BD15" i="3" s="1"/>
  <c r="BA15" i="3"/>
  <c r="BG15" i="3" s="1"/>
  <c r="AZ15" i="3"/>
  <c r="BF15" i="3" s="1"/>
  <c r="AY16" i="3"/>
  <c r="BE16" i="3" s="1"/>
  <c r="AX16" i="3"/>
  <c r="BD16" i="3" s="1"/>
  <c r="BA16" i="3"/>
  <c r="BG16" i="3" s="1"/>
  <c r="AZ16" i="3"/>
  <c r="BF16" i="3" s="1"/>
  <c r="AY17" i="3"/>
  <c r="BE17" i="3" s="1"/>
  <c r="AX17" i="3"/>
  <c r="BD17" i="3" s="1"/>
  <c r="BA17" i="3"/>
  <c r="BG17" i="3" s="1"/>
  <c r="AZ17" i="3"/>
  <c r="BF17" i="3" s="1"/>
  <c r="AY18" i="3"/>
  <c r="BE18" i="3" s="1"/>
  <c r="AX18" i="3"/>
  <c r="BD18" i="3" s="1"/>
  <c r="BA18" i="3"/>
  <c r="BG18" i="3" s="1"/>
  <c r="AZ18" i="3"/>
  <c r="BF18" i="3" s="1"/>
  <c r="AY19" i="3"/>
  <c r="AX19" i="3"/>
  <c r="BD19" i="3" s="1"/>
  <c r="BA19" i="3"/>
  <c r="BG19" i="3" s="1"/>
  <c r="AZ19" i="3"/>
  <c r="BF19" i="3" s="1"/>
  <c r="AY20" i="3"/>
  <c r="AX20" i="3"/>
  <c r="BD20" i="3" s="1"/>
  <c r="BA20" i="3"/>
  <c r="BG20" i="3" s="1"/>
  <c r="AZ20" i="3"/>
  <c r="BF20" i="3" s="1"/>
  <c r="AY21" i="3"/>
  <c r="AX21" i="3"/>
  <c r="BD21" i="3" s="1"/>
  <c r="BA21" i="3"/>
  <c r="BG21" i="3" s="1"/>
  <c r="AZ21" i="3"/>
  <c r="AY22" i="3"/>
  <c r="AX22" i="3"/>
  <c r="BD22" i="3" s="1"/>
  <c r="BA22" i="3"/>
  <c r="AZ22" i="3"/>
  <c r="BF22" i="3" s="1"/>
  <c r="AY23" i="3"/>
  <c r="BE23" i="3" s="1"/>
  <c r="AX23" i="3"/>
  <c r="BD23" i="3" s="1"/>
  <c r="BA23" i="3"/>
  <c r="BG23" i="3" s="1"/>
  <c r="AZ23" i="3"/>
  <c r="BF23" i="3" s="1"/>
  <c r="AY24" i="3"/>
  <c r="BE24" i="3" s="1"/>
  <c r="AX24" i="3"/>
  <c r="BD24" i="3" s="1"/>
  <c r="BA24" i="3"/>
  <c r="BG24" i="3" s="1"/>
  <c r="AZ24" i="3"/>
  <c r="BF24" i="3" s="1"/>
  <c r="AY25" i="3"/>
  <c r="BE25" i="3" s="1"/>
  <c r="AX25" i="3"/>
  <c r="BA25" i="3"/>
  <c r="AZ25" i="3"/>
  <c r="AY26" i="3"/>
  <c r="BE26" i="3" s="1"/>
  <c r="AX26" i="3"/>
  <c r="BD26" i="3" s="1"/>
  <c r="AY27" i="3"/>
  <c r="BE27" i="3" s="1"/>
  <c r="AX27" i="3"/>
  <c r="BD27" i="3" s="1"/>
  <c r="AY28" i="3"/>
  <c r="BE28" i="3" s="1"/>
  <c r="AX28" i="3"/>
  <c r="BD28" i="3" s="1"/>
  <c r="AY29" i="3"/>
  <c r="AX29" i="3"/>
  <c r="BD29" i="3" s="1"/>
  <c r="AY30" i="3"/>
  <c r="BE30" i="3" s="1"/>
  <c r="AX30" i="3"/>
  <c r="BD30" i="3" s="1"/>
  <c r="AY31" i="3"/>
  <c r="BE31" i="3" s="1"/>
  <c r="AX31" i="3"/>
  <c r="BD31" i="3" s="1"/>
  <c r="AY32" i="3"/>
  <c r="BE32" i="3" s="1"/>
  <c r="AX32" i="3"/>
  <c r="BD32" i="3" s="1"/>
  <c r="AY33" i="3"/>
  <c r="BE33" i="3" s="1"/>
  <c r="AX33" i="3"/>
  <c r="BD33" i="3" s="1"/>
  <c r="AA3" i="3"/>
  <c r="AE3" i="3" s="1"/>
  <c r="AA4" i="3"/>
  <c r="AE4" i="3" s="1"/>
  <c r="AA5" i="3"/>
  <c r="AE5" i="3" s="1"/>
  <c r="AA6" i="3"/>
  <c r="AA7" i="3"/>
  <c r="AE7" i="3" s="1"/>
  <c r="AA8" i="3"/>
  <c r="AE8" i="3" s="1"/>
  <c r="AA9" i="3"/>
  <c r="AE9" i="3" s="1"/>
  <c r="AA10" i="3"/>
  <c r="AE10" i="3" s="1"/>
  <c r="AA11" i="3"/>
  <c r="AE11" i="3" s="1"/>
  <c r="AA13" i="3"/>
  <c r="AE13" i="3" s="1"/>
  <c r="AA14" i="3"/>
  <c r="AE14" i="3" s="1"/>
  <c r="AA15" i="3"/>
  <c r="AE15" i="3" s="1"/>
  <c r="AA16" i="3"/>
  <c r="AE16" i="3" s="1"/>
  <c r="AA18" i="3"/>
  <c r="AE18" i="3" s="1"/>
  <c r="AA21" i="3"/>
  <c r="AE21" i="3" s="1"/>
  <c r="AA22" i="3"/>
  <c r="AE22" i="3" s="1"/>
  <c r="AA23" i="3"/>
  <c r="AE23" i="3" s="1"/>
  <c r="AA25" i="3"/>
  <c r="AE25" i="3" s="1"/>
  <c r="AA27" i="3"/>
  <c r="AE27" i="3" s="1"/>
  <c r="AA28" i="3"/>
  <c r="AE28" i="3" s="1"/>
  <c r="AA29" i="3"/>
  <c r="AE29" i="3" s="1"/>
  <c r="AA30" i="3"/>
  <c r="AE30" i="3" s="1"/>
  <c r="AA31" i="3"/>
  <c r="AE31" i="3" s="1"/>
  <c r="AA32" i="3"/>
  <c r="AE32" i="3" s="1"/>
  <c r="AA33" i="3"/>
  <c r="AE33" i="3" s="1"/>
  <c r="AB3" i="3"/>
  <c r="AF3" i="3" s="1"/>
  <c r="AB4" i="3"/>
  <c r="AF4" i="3" s="1"/>
  <c r="AB5" i="3"/>
  <c r="AF5" i="3" s="1"/>
  <c r="AB6" i="3"/>
  <c r="AF6" i="3" s="1"/>
  <c r="AB7" i="3"/>
  <c r="AF7" i="3" s="1"/>
  <c r="AB8" i="3"/>
  <c r="AF8" i="3" s="1"/>
  <c r="AB9" i="3"/>
  <c r="AF9" i="3" s="1"/>
  <c r="AB10" i="3"/>
  <c r="AF10" i="3" s="1"/>
  <c r="AB11" i="3"/>
  <c r="AF11" i="3" s="1"/>
  <c r="AB12" i="3"/>
  <c r="AF12" i="3" s="1"/>
  <c r="AB13" i="3"/>
  <c r="AF13" i="3" s="1"/>
  <c r="AB14" i="3"/>
  <c r="AF14" i="3" s="1"/>
  <c r="AB15" i="3"/>
  <c r="AF15" i="3" s="1"/>
  <c r="AB16" i="3"/>
  <c r="AF16" i="3" s="1"/>
  <c r="AB19" i="3"/>
  <c r="AF19" i="3" s="1"/>
  <c r="AB20" i="3"/>
  <c r="AF20" i="3" s="1"/>
  <c r="AB21" i="3"/>
  <c r="AF21" i="3" s="1"/>
  <c r="AB22" i="3"/>
  <c r="AF22" i="3" s="1"/>
  <c r="AB23" i="3"/>
  <c r="AF23" i="3" s="1"/>
  <c r="AB24" i="3"/>
  <c r="AF24" i="3" s="1"/>
  <c r="AB25" i="3"/>
  <c r="AF25" i="3" s="1"/>
  <c r="AB26" i="3"/>
  <c r="AF26" i="3" s="1"/>
  <c r="AB27" i="3"/>
  <c r="AF27" i="3" s="1"/>
  <c r="AB28" i="3"/>
  <c r="AF28" i="3" s="1"/>
  <c r="AB29" i="3"/>
  <c r="AF29" i="3" s="1"/>
  <c r="AB30" i="3"/>
  <c r="AF30" i="3" s="1"/>
  <c r="AB31" i="3"/>
  <c r="AF31" i="3" s="1"/>
  <c r="AB32" i="3"/>
  <c r="AF32" i="3" s="1"/>
  <c r="AB33" i="3"/>
  <c r="AF33" i="3" s="1"/>
  <c r="AY23" i="10"/>
  <c r="BE23" i="10" s="1"/>
  <c r="AX23" i="10"/>
  <c r="BD23" i="10" s="1"/>
  <c r="AY24" i="10"/>
  <c r="BE24" i="10" s="1"/>
  <c r="AX24" i="10"/>
  <c r="BD24" i="10" s="1"/>
  <c r="AY25" i="10"/>
  <c r="BE25" i="10" s="1"/>
  <c r="AX25" i="10"/>
  <c r="BD25" i="10" s="1"/>
  <c r="AY26" i="10"/>
  <c r="BE26" i="10" s="1"/>
  <c r="AX26" i="10"/>
  <c r="BD26" i="10" s="1"/>
  <c r="AY27" i="10"/>
  <c r="BE27" i="10" s="1"/>
  <c r="AX27" i="10"/>
  <c r="BD27" i="10" s="1"/>
  <c r="AY28" i="10"/>
  <c r="BE28" i="10" s="1"/>
  <c r="AX28" i="10"/>
  <c r="BD28" i="10" s="1"/>
  <c r="AY29" i="10"/>
  <c r="BE29" i="10" s="1"/>
  <c r="AX29" i="10"/>
  <c r="BD29" i="10" s="1"/>
  <c r="AY30" i="10"/>
  <c r="BE30" i="10" s="1"/>
  <c r="AX30" i="10"/>
  <c r="BD30" i="10" s="1"/>
  <c r="AY31" i="10"/>
  <c r="BE31" i="10" s="1"/>
  <c r="AX31" i="10"/>
  <c r="AY32" i="10"/>
  <c r="BE32" i="10" s="1"/>
  <c r="AX32" i="10"/>
  <c r="AY33" i="10"/>
  <c r="BE33" i="10" s="1"/>
  <c r="AX33" i="10"/>
  <c r="AY3" i="10"/>
  <c r="BE3" i="10" s="1"/>
  <c r="AX3" i="10"/>
  <c r="BD3" i="10" s="1"/>
  <c r="AT3" i="10"/>
  <c r="AT4" i="10"/>
  <c r="AT5" i="10"/>
  <c r="AT6" i="10"/>
  <c r="AT7" i="10"/>
  <c r="AT8" i="10"/>
  <c r="AT9" i="10"/>
  <c r="AT10" i="10"/>
  <c r="AT11" i="10"/>
  <c r="AT12" i="10"/>
  <c r="AT13" i="10"/>
  <c r="AT14" i="10"/>
  <c r="AT15" i="10"/>
  <c r="AT16" i="10"/>
  <c r="AT17" i="10"/>
  <c r="AT18" i="10"/>
  <c r="AT19" i="10"/>
  <c r="AT20" i="10"/>
  <c r="AT21" i="10"/>
  <c r="AT22" i="10"/>
  <c r="AT23" i="10"/>
  <c r="AT24" i="10"/>
  <c r="AT25" i="10"/>
  <c r="AT26" i="10"/>
  <c r="AT27" i="10"/>
  <c r="AT28" i="10"/>
  <c r="AT29" i="10"/>
  <c r="AT30" i="10"/>
  <c r="AT31" i="10"/>
  <c r="AT32" i="10"/>
  <c r="AT33" i="10"/>
  <c r="T43" i="10"/>
  <c r="L36" i="10"/>
  <c r="AY4" i="10"/>
  <c r="BE4" i="10" s="1"/>
  <c r="AX4" i="10"/>
  <c r="BD4" i="10" s="1"/>
  <c r="AY5" i="10"/>
  <c r="BE5" i="10" s="1"/>
  <c r="AX5" i="10"/>
  <c r="BD5" i="10" s="1"/>
  <c r="AY6" i="10"/>
  <c r="AX6" i="10"/>
  <c r="BD6" i="10" s="1"/>
  <c r="AY7" i="10"/>
  <c r="BE7" i="10" s="1"/>
  <c r="AX7" i="10"/>
  <c r="BD7" i="10" s="1"/>
  <c r="AY8" i="10"/>
  <c r="BE8" i="10" s="1"/>
  <c r="AX8" i="10"/>
  <c r="BD8" i="10" s="1"/>
  <c r="AY9" i="10"/>
  <c r="BE9" i="10" s="1"/>
  <c r="AX9" i="10"/>
  <c r="BD9" i="10" s="1"/>
  <c r="AY10" i="10"/>
  <c r="BE10" i="10" s="1"/>
  <c r="AX10" i="10"/>
  <c r="BD10" i="10" s="1"/>
  <c r="AY11" i="10"/>
  <c r="AX11" i="10"/>
  <c r="BD11" i="10" s="1"/>
  <c r="AY12" i="10"/>
  <c r="AX12" i="10"/>
  <c r="BD12" i="10" s="1"/>
  <c r="AY13" i="10"/>
  <c r="BE13" i="10" s="1"/>
  <c r="AX13" i="10"/>
  <c r="BD13" i="10" s="1"/>
  <c r="AY14" i="10"/>
  <c r="BE14" i="10" s="1"/>
  <c r="AX14" i="10"/>
  <c r="BD14" i="10" s="1"/>
  <c r="AY15" i="10"/>
  <c r="BE15" i="10" s="1"/>
  <c r="AX15" i="10"/>
  <c r="BD15" i="10" s="1"/>
  <c r="AY16" i="10"/>
  <c r="BE16" i="10" s="1"/>
  <c r="AX16" i="10"/>
  <c r="BD16" i="10" s="1"/>
  <c r="AY17" i="10"/>
  <c r="BE17" i="10" s="1"/>
  <c r="AX17" i="10"/>
  <c r="BD17" i="10" s="1"/>
  <c r="AY18" i="10"/>
  <c r="AX18" i="10"/>
  <c r="BD18" i="10" s="1"/>
  <c r="AY19" i="10"/>
  <c r="AX19" i="10"/>
  <c r="BD19" i="10" s="1"/>
  <c r="AY20" i="10"/>
  <c r="BE20" i="10" s="1"/>
  <c r="AX20" i="10"/>
  <c r="BD20" i="10" s="1"/>
  <c r="AY21" i="10"/>
  <c r="BE21" i="10" s="1"/>
  <c r="AX21" i="10"/>
  <c r="BD21" i="10" s="1"/>
  <c r="AY22" i="10"/>
  <c r="AX22" i="10"/>
  <c r="BD22" i="10" s="1"/>
  <c r="BH34" i="10"/>
  <c r="BO34" i="10" s="1"/>
  <c r="BN34" i="10"/>
  <c r="BQ34" i="10"/>
  <c r="BW34" i="10" s="1"/>
  <c r="BR34" i="10"/>
  <c r="G78" i="10"/>
  <c r="E78" i="10"/>
  <c r="H72" i="10"/>
  <c r="R72" i="10" s="1"/>
  <c r="X72" i="10" s="1"/>
  <c r="I72" i="10"/>
  <c r="H73" i="10"/>
  <c r="R73" i="10" s="1"/>
  <c r="X73" i="10" s="1"/>
  <c r="I73" i="10"/>
  <c r="H74" i="10"/>
  <c r="R74" i="10" s="1"/>
  <c r="X74" i="10" s="1"/>
  <c r="I74" i="10"/>
  <c r="H68" i="10"/>
  <c r="R68" i="10"/>
  <c r="X68" i="10" s="1"/>
  <c r="I68" i="10"/>
  <c r="H69" i="10"/>
  <c r="R69" i="10" s="1"/>
  <c r="X69" i="10" s="1"/>
  <c r="I69" i="10"/>
  <c r="H70" i="10"/>
  <c r="R70" i="10" s="1"/>
  <c r="X70" i="10" s="1"/>
  <c r="I70" i="10"/>
  <c r="H71" i="10"/>
  <c r="R71" i="10" s="1"/>
  <c r="X71" i="10" s="1"/>
  <c r="I71" i="10"/>
  <c r="BD32" i="10"/>
  <c r="BL34" i="10"/>
  <c r="BA3" i="10"/>
  <c r="BG3" i="10" s="1"/>
  <c r="F72" i="10"/>
  <c r="T72" i="10" s="1"/>
  <c r="W72" i="10" s="1"/>
  <c r="AZ3" i="10"/>
  <c r="BF3" i="10" s="1"/>
  <c r="G72" i="10"/>
  <c r="BA4" i="10"/>
  <c r="BG4" i="10" s="1"/>
  <c r="F73" i="10"/>
  <c r="T73" i="10" s="1"/>
  <c r="W73" i="10" s="1"/>
  <c r="AZ4" i="10"/>
  <c r="BF4" i="10" s="1"/>
  <c r="G73" i="10"/>
  <c r="BA5" i="10"/>
  <c r="BG5" i="10" s="1"/>
  <c r="F74" i="10"/>
  <c r="T74" i="10" s="1"/>
  <c r="W74" i="10" s="1"/>
  <c r="AZ5" i="10"/>
  <c r="BF5" i="10" s="1"/>
  <c r="G74" i="10"/>
  <c r="BA6" i="10"/>
  <c r="BG6" i="10" s="1"/>
  <c r="F68" i="10"/>
  <c r="T68" i="10" s="1"/>
  <c r="W68" i="10" s="1"/>
  <c r="AZ6" i="10"/>
  <c r="BF6" i="10" s="1"/>
  <c r="G68" i="10"/>
  <c r="BA7" i="10"/>
  <c r="BG7" i="10" s="1"/>
  <c r="F69" i="10"/>
  <c r="T69" i="10"/>
  <c r="W69" i="10" s="1"/>
  <c r="AZ7" i="10"/>
  <c r="BF7" i="10" s="1"/>
  <c r="G69" i="10"/>
  <c r="BA8" i="10"/>
  <c r="BG8" i="10" s="1"/>
  <c r="F70" i="10"/>
  <c r="T70" i="10" s="1"/>
  <c r="W70" i="10" s="1"/>
  <c r="AZ8" i="10"/>
  <c r="BF8" i="10" s="1"/>
  <c r="G70" i="10"/>
  <c r="BA9" i="10"/>
  <c r="BG9" i="10" s="1"/>
  <c r="F71" i="10"/>
  <c r="T71" i="10"/>
  <c r="W71" i="10" s="1"/>
  <c r="AZ9" i="10"/>
  <c r="BF9" i="10" s="1"/>
  <c r="G71" i="10"/>
  <c r="BA10" i="10"/>
  <c r="BG10" i="10" s="1"/>
  <c r="AZ10" i="10"/>
  <c r="BF10" i="10" s="1"/>
  <c r="BA11" i="10"/>
  <c r="BG11" i="10" s="1"/>
  <c r="AZ11" i="10"/>
  <c r="BF11" i="10" s="1"/>
  <c r="BA12" i="10"/>
  <c r="BG12" i="10" s="1"/>
  <c r="AZ12" i="10"/>
  <c r="BF12" i="10" s="1"/>
  <c r="BA13" i="10"/>
  <c r="BG13" i="10" s="1"/>
  <c r="AZ13" i="10"/>
  <c r="BF13" i="10" s="1"/>
  <c r="BA14" i="10"/>
  <c r="BG14" i="10" s="1"/>
  <c r="AZ14" i="10"/>
  <c r="BF14" i="10" s="1"/>
  <c r="BA15" i="10"/>
  <c r="BG15" i="10" s="1"/>
  <c r="AZ15" i="10"/>
  <c r="BF15" i="10" s="1"/>
  <c r="BA16" i="10"/>
  <c r="BG16" i="10" s="1"/>
  <c r="AZ16" i="10"/>
  <c r="BF16" i="10" s="1"/>
  <c r="BA17" i="10"/>
  <c r="BG17" i="10" s="1"/>
  <c r="AZ17" i="10"/>
  <c r="BF17" i="10" s="1"/>
  <c r="BA18" i="10"/>
  <c r="BG18" i="10" s="1"/>
  <c r="AZ18" i="10"/>
  <c r="BF18" i="10" s="1"/>
  <c r="BA19" i="10"/>
  <c r="BG19" i="10" s="1"/>
  <c r="AZ19" i="10"/>
  <c r="BF19" i="10" s="1"/>
  <c r="BA20" i="10"/>
  <c r="BG20" i="10" s="1"/>
  <c r="AZ20" i="10"/>
  <c r="BF20" i="10" s="1"/>
  <c r="BA21" i="10"/>
  <c r="BG21" i="10" s="1"/>
  <c r="AZ21" i="10"/>
  <c r="BF21" i="10" s="1"/>
  <c r="BA22" i="10"/>
  <c r="BG22" i="10" s="1"/>
  <c r="AZ22" i="10"/>
  <c r="BF22" i="10" s="1"/>
  <c r="BA23" i="10"/>
  <c r="BG23" i="10" s="1"/>
  <c r="AZ23" i="10"/>
  <c r="BF23" i="10" s="1"/>
  <c r="BA24" i="10"/>
  <c r="BG24" i="10" s="1"/>
  <c r="AZ24" i="10"/>
  <c r="BF24" i="10" s="1"/>
  <c r="BA25" i="10"/>
  <c r="BG25" i="10" s="1"/>
  <c r="AZ25" i="10"/>
  <c r="BF25" i="10" s="1"/>
  <c r="BA26" i="10"/>
  <c r="BG26" i="10" s="1"/>
  <c r="AZ26" i="10"/>
  <c r="BF26" i="10" s="1"/>
  <c r="D68" i="10"/>
  <c r="S68" i="10" s="1"/>
  <c r="V68" i="10" s="1"/>
  <c r="AZ27" i="10"/>
  <c r="BF27" i="10" s="1"/>
  <c r="D69" i="10"/>
  <c r="S69" i="10" s="1"/>
  <c r="V69" i="10" s="1"/>
  <c r="AZ28" i="10"/>
  <c r="BF28" i="10" s="1"/>
  <c r="D70" i="10"/>
  <c r="S70" i="10" s="1"/>
  <c r="V70" i="10" s="1"/>
  <c r="AZ29" i="10"/>
  <c r="BF29" i="10" s="1"/>
  <c r="D71" i="10"/>
  <c r="S71" i="10" s="1"/>
  <c r="V71" i="10" s="1"/>
  <c r="AZ30" i="10"/>
  <c r="BF30" i="10" s="1"/>
  <c r="D72" i="10"/>
  <c r="S72" i="10" s="1"/>
  <c r="V72" i="10" s="1"/>
  <c r="AZ31" i="10"/>
  <c r="BF31" i="10" s="1"/>
  <c r="D73" i="10"/>
  <c r="S73" i="10"/>
  <c r="V73" i="10" s="1"/>
  <c r="AZ32" i="10"/>
  <c r="BF32" i="10" s="1"/>
  <c r="D74" i="10"/>
  <c r="S74" i="10" s="1"/>
  <c r="V74" i="10" s="1"/>
  <c r="AZ33" i="10"/>
  <c r="BF33" i="10" s="1"/>
  <c r="E72" i="10"/>
  <c r="E73" i="10"/>
  <c r="E74" i="10"/>
  <c r="E68" i="10"/>
  <c r="E69" i="10"/>
  <c r="E70" i="10"/>
  <c r="E71" i="10"/>
  <c r="BA33" i="10"/>
  <c r="BG33" i="10" s="1"/>
  <c r="BA32" i="10"/>
  <c r="BG32" i="10" s="1"/>
  <c r="BA31" i="10"/>
  <c r="BG31" i="10" s="1"/>
  <c r="BA30" i="10"/>
  <c r="BG30" i="10" s="1"/>
  <c r="BA29" i="10"/>
  <c r="BG29" i="10" s="1"/>
  <c r="BA28" i="10"/>
  <c r="BG28" i="10" s="1"/>
  <c r="BA27" i="10"/>
  <c r="BG27" i="10" s="1"/>
  <c r="H65" i="10"/>
  <c r="BJ34" i="10"/>
  <c r="G93" i="10"/>
  <c r="E93" i="10"/>
  <c r="E86" i="10"/>
  <c r="V64" i="10"/>
  <c r="Y64" i="10"/>
  <c r="R64" i="10"/>
  <c r="X64" i="10" s="1"/>
  <c r="T64" i="10"/>
  <c r="W64" i="10"/>
  <c r="V63" i="10"/>
  <c r="Y63" i="10" s="1"/>
  <c r="R63" i="10"/>
  <c r="X63" i="10" s="1"/>
  <c r="T63" i="10"/>
  <c r="W63" i="10" s="1"/>
  <c r="M45" i="10"/>
  <c r="L45" i="10"/>
  <c r="J42" i="10"/>
  <c r="N45" i="10" s="1"/>
  <c r="J41" i="10"/>
  <c r="AV34" i="10"/>
  <c r="AB3" i="10"/>
  <c r="AF3" i="10" s="1"/>
  <c r="AB4" i="10"/>
  <c r="AF4" i="10" s="1"/>
  <c r="AB5" i="10"/>
  <c r="AF5" i="10" s="1"/>
  <c r="AB6" i="10"/>
  <c r="AF6" i="10" s="1"/>
  <c r="AB7" i="10"/>
  <c r="AF7" i="10" s="1"/>
  <c r="AB8" i="10"/>
  <c r="AF8" i="10" s="1"/>
  <c r="AB9" i="10"/>
  <c r="AB10" i="10"/>
  <c r="AF10" i="10" s="1"/>
  <c r="AB11" i="10"/>
  <c r="AF11" i="10" s="1"/>
  <c r="AB12" i="10"/>
  <c r="AF12" i="10" s="1"/>
  <c r="AB13" i="10"/>
  <c r="AF13" i="10" s="1"/>
  <c r="AB14" i="10"/>
  <c r="AF14" i="10" s="1"/>
  <c r="AB15" i="10"/>
  <c r="AF15" i="10" s="1"/>
  <c r="AB16" i="10"/>
  <c r="AF16" i="10" s="1"/>
  <c r="AB17" i="10"/>
  <c r="AF17" i="10" s="1"/>
  <c r="AB18" i="10"/>
  <c r="AF18" i="10" s="1"/>
  <c r="AB19" i="10"/>
  <c r="AF19" i="10" s="1"/>
  <c r="AB20" i="10"/>
  <c r="AF20" i="10" s="1"/>
  <c r="AB21" i="10"/>
  <c r="AF21" i="10" s="1"/>
  <c r="AB22" i="10"/>
  <c r="AF22" i="10" s="1"/>
  <c r="AB23" i="10"/>
  <c r="AF23" i="10" s="1"/>
  <c r="AB24" i="10"/>
  <c r="AF24" i="10" s="1"/>
  <c r="AB25" i="10"/>
  <c r="AF25" i="10" s="1"/>
  <c r="AB26" i="10"/>
  <c r="AF26" i="10" s="1"/>
  <c r="AB27" i="10"/>
  <c r="AF27" i="10" s="1"/>
  <c r="AB28" i="10"/>
  <c r="AF28" i="10" s="1"/>
  <c r="AB29" i="10"/>
  <c r="AF29" i="10" s="1"/>
  <c r="AB30" i="10"/>
  <c r="AF30" i="10" s="1"/>
  <c r="AB31" i="10"/>
  <c r="AF31" i="10" s="1"/>
  <c r="AB32" i="10"/>
  <c r="AF32" i="10" s="1"/>
  <c r="AB33" i="10"/>
  <c r="AF33" i="10" s="1"/>
  <c r="AA3" i="10"/>
  <c r="AE3" i="10" s="1"/>
  <c r="AA4" i="10"/>
  <c r="AE4" i="10" s="1"/>
  <c r="AA5" i="10"/>
  <c r="AE5" i="10" s="1"/>
  <c r="AA6" i="10"/>
  <c r="AE6" i="10" s="1"/>
  <c r="AA7" i="10"/>
  <c r="AE7" i="10" s="1"/>
  <c r="AA8" i="10"/>
  <c r="AE8" i="10" s="1"/>
  <c r="AA9" i="10"/>
  <c r="AE9" i="10" s="1"/>
  <c r="AA10" i="10"/>
  <c r="AE10" i="10" s="1"/>
  <c r="AA11" i="10"/>
  <c r="AE11" i="10" s="1"/>
  <c r="AA12" i="10"/>
  <c r="AE12" i="10" s="1"/>
  <c r="AA13" i="10"/>
  <c r="AA14" i="10"/>
  <c r="AE14" i="10" s="1"/>
  <c r="AA15" i="10"/>
  <c r="AE15" i="10" s="1"/>
  <c r="AA16" i="10"/>
  <c r="AE16" i="10" s="1"/>
  <c r="AA17" i="10"/>
  <c r="AE17" i="10" s="1"/>
  <c r="AA18" i="10"/>
  <c r="AE18" i="10" s="1"/>
  <c r="AA19" i="10"/>
  <c r="AE19" i="10" s="1"/>
  <c r="AA20" i="10"/>
  <c r="AE20" i="10" s="1"/>
  <c r="AA21" i="10"/>
  <c r="AE21" i="10" s="1"/>
  <c r="AA22" i="10"/>
  <c r="AE22" i="10" s="1"/>
  <c r="AA23" i="10"/>
  <c r="AE23" i="10" s="1"/>
  <c r="AA24" i="10"/>
  <c r="AE24" i="10" s="1"/>
  <c r="AA25" i="10"/>
  <c r="AE25" i="10" s="1"/>
  <c r="AA26" i="10"/>
  <c r="AE26" i="10" s="1"/>
  <c r="AA27" i="10"/>
  <c r="AE27" i="10" s="1"/>
  <c r="AA28" i="10"/>
  <c r="AE28" i="10" s="1"/>
  <c r="AA32" i="10"/>
  <c r="AE32" i="10" s="1"/>
  <c r="AA33" i="10"/>
  <c r="AE33" i="10" s="1"/>
  <c r="A37" i="10"/>
  <c r="B42" i="10"/>
  <c r="E46" i="10"/>
  <c r="X34" i="10"/>
  <c r="W34" i="10"/>
  <c r="Q34" i="10"/>
  <c r="P34" i="10"/>
  <c r="O34" i="10"/>
  <c r="Q2" i="10"/>
  <c r="P2" i="10"/>
  <c r="O2" i="10"/>
  <c r="N2" i="10"/>
  <c r="P45" i="10"/>
  <c r="AY31" i="9"/>
  <c r="BE31" i="9" s="1"/>
  <c r="AX31" i="9"/>
  <c r="BD31" i="9" s="1"/>
  <c r="AY32" i="9"/>
  <c r="BE32" i="9" s="1"/>
  <c r="AX32" i="9"/>
  <c r="BD32" i="9" s="1"/>
  <c r="AY33" i="9"/>
  <c r="BE33" i="9" s="1"/>
  <c r="AX33" i="9"/>
  <c r="BD33" i="9" s="1"/>
  <c r="AT3" i="7"/>
  <c r="AT4" i="7"/>
  <c r="AT5" i="7"/>
  <c r="AT6" i="7"/>
  <c r="AT7" i="7"/>
  <c r="AT8" i="7"/>
  <c r="AT9" i="7"/>
  <c r="AT10" i="7"/>
  <c r="AT11" i="7"/>
  <c r="AT12" i="7"/>
  <c r="AT13" i="7"/>
  <c r="AT14" i="7"/>
  <c r="AT15" i="7"/>
  <c r="AT16" i="7"/>
  <c r="AT17" i="7"/>
  <c r="AT18" i="7"/>
  <c r="AT19" i="7"/>
  <c r="AT20" i="7"/>
  <c r="AT21" i="7"/>
  <c r="AT22" i="7"/>
  <c r="AT23" i="7"/>
  <c r="AT24" i="7"/>
  <c r="AT25" i="7"/>
  <c r="AT26" i="7"/>
  <c r="AT27" i="7"/>
  <c r="AT28" i="7"/>
  <c r="AT29" i="7"/>
  <c r="AT30" i="7"/>
  <c r="AT31" i="7"/>
  <c r="AT32" i="7"/>
  <c r="AT33" i="7"/>
  <c r="AT3" i="8"/>
  <c r="AT4" i="8"/>
  <c r="AT5" i="8"/>
  <c r="AT6" i="8"/>
  <c r="AT7" i="8"/>
  <c r="AT8" i="8"/>
  <c r="AT9" i="8"/>
  <c r="AT10" i="8"/>
  <c r="AT11" i="8"/>
  <c r="AT12" i="8"/>
  <c r="AT13" i="8"/>
  <c r="AT14" i="8"/>
  <c r="AT15" i="8"/>
  <c r="AT16" i="8"/>
  <c r="AT17" i="8"/>
  <c r="AT18" i="8"/>
  <c r="AT19" i="8"/>
  <c r="AT20" i="8"/>
  <c r="AT21" i="8"/>
  <c r="AT22" i="8"/>
  <c r="AT23" i="8"/>
  <c r="AT24" i="8"/>
  <c r="AT25" i="8"/>
  <c r="AT26" i="8"/>
  <c r="AT27" i="8"/>
  <c r="AT28" i="8"/>
  <c r="AT29" i="8"/>
  <c r="AT30" i="8"/>
  <c r="AT31" i="8"/>
  <c r="AT32" i="8"/>
  <c r="AT33" i="8"/>
  <c r="AT3" i="9"/>
  <c r="AT4" i="9"/>
  <c r="AT5" i="9"/>
  <c r="AT6" i="9"/>
  <c r="AT7" i="9"/>
  <c r="AT8" i="9"/>
  <c r="AT9" i="9"/>
  <c r="AT10" i="9"/>
  <c r="AT11" i="9"/>
  <c r="AT12" i="9"/>
  <c r="AT13" i="9"/>
  <c r="AT14" i="9"/>
  <c r="AT15" i="9"/>
  <c r="AT16" i="9"/>
  <c r="AT17" i="9"/>
  <c r="AT18" i="9"/>
  <c r="AT19" i="9"/>
  <c r="AT20" i="9"/>
  <c r="AT21" i="9"/>
  <c r="AT22" i="9"/>
  <c r="AT23" i="9"/>
  <c r="AT24" i="9"/>
  <c r="AT25" i="9"/>
  <c r="AT26" i="9"/>
  <c r="AT27" i="9"/>
  <c r="AT28" i="9"/>
  <c r="AT29" i="9"/>
  <c r="AT30" i="9"/>
  <c r="AT31" i="9"/>
  <c r="AT32" i="9"/>
  <c r="AT33" i="9"/>
  <c r="AA3" i="7"/>
  <c r="AE3" i="7" s="1"/>
  <c r="AA4" i="7"/>
  <c r="AE4" i="7" s="1"/>
  <c r="AA5" i="7"/>
  <c r="AE5" i="7" s="1"/>
  <c r="AA6" i="7"/>
  <c r="AE6" i="7" s="1"/>
  <c r="AA7" i="7"/>
  <c r="AE7" i="7" s="1"/>
  <c r="AA8" i="7"/>
  <c r="AE8" i="7" s="1"/>
  <c r="AA9" i="7"/>
  <c r="AE9" i="7" s="1"/>
  <c r="AA10" i="7"/>
  <c r="AE10" i="7" s="1"/>
  <c r="AA11" i="7"/>
  <c r="AE11" i="7" s="1"/>
  <c r="AA12" i="7"/>
  <c r="AE12" i="7" s="1"/>
  <c r="AA13" i="7"/>
  <c r="AE13" i="7" s="1"/>
  <c r="AA14" i="7"/>
  <c r="AE14" i="7" s="1"/>
  <c r="AA15" i="7"/>
  <c r="AE15" i="7" s="1"/>
  <c r="AA16" i="7"/>
  <c r="AE16" i="7" s="1"/>
  <c r="AA17" i="7"/>
  <c r="AE17" i="7" s="1"/>
  <c r="AA18" i="7"/>
  <c r="AE18" i="7" s="1"/>
  <c r="AA19" i="7"/>
  <c r="AE19" i="7" s="1"/>
  <c r="AA20" i="7"/>
  <c r="AE20" i="7" s="1"/>
  <c r="AA21" i="7"/>
  <c r="AE21" i="7" s="1"/>
  <c r="AA22" i="7"/>
  <c r="AE22" i="7" s="1"/>
  <c r="AA23" i="7"/>
  <c r="AE23" i="7" s="1"/>
  <c r="AA24" i="7"/>
  <c r="AE24" i="7" s="1"/>
  <c r="AA25" i="7"/>
  <c r="AE25" i="7" s="1"/>
  <c r="AA26" i="7"/>
  <c r="AE26" i="7" s="1"/>
  <c r="AA27" i="7"/>
  <c r="AE27" i="7" s="1"/>
  <c r="AA31" i="7"/>
  <c r="AE31" i="7" s="1"/>
  <c r="AA33" i="7"/>
  <c r="AE33" i="7" s="1"/>
  <c r="AB3" i="7"/>
  <c r="AF3" i="7" s="1"/>
  <c r="AB4" i="7"/>
  <c r="AF4" i="7" s="1"/>
  <c r="AB5" i="7"/>
  <c r="AF5" i="7" s="1"/>
  <c r="AB6" i="7"/>
  <c r="AF6" i="7" s="1"/>
  <c r="AB7" i="7"/>
  <c r="AF7" i="7" s="1"/>
  <c r="AB8" i="7"/>
  <c r="AF8" i="7" s="1"/>
  <c r="AB9" i="7"/>
  <c r="AF9" i="7" s="1"/>
  <c r="AB10" i="7"/>
  <c r="AF10" i="7" s="1"/>
  <c r="AB11" i="7"/>
  <c r="AF11" i="7" s="1"/>
  <c r="AB12" i="7"/>
  <c r="AF12" i="7" s="1"/>
  <c r="AB13" i="7"/>
  <c r="AF13" i="7" s="1"/>
  <c r="AB14" i="7"/>
  <c r="AF14" i="7" s="1"/>
  <c r="AB15" i="7"/>
  <c r="AF15" i="7" s="1"/>
  <c r="AB16" i="7"/>
  <c r="AF16" i="7" s="1"/>
  <c r="AB17" i="7"/>
  <c r="AF17" i="7" s="1"/>
  <c r="AB18" i="7"/>
  <c r="AF18" i="7" s="1"/>
  <c r="AB19" i="7"/>
  <c r="AF19" i="7" s="1"/>
  <c r="AB20" i="7"/>
  <c r="AF20" i="7" s="1"/>
  <c r="AB21" i="7"/>
  <c r="AF21" i="7" s="1"/>
  <c r="AB22" i="7"/>
  <c r="AF22" i="7" s="1"/>
  <c r="AB23" i="7"/>
  <c r="AF23" i="7" s="1"/>
  <c r="AB24" i="7"/>
  <c r="AF24" i="7" s="1"/>
  <c r="AB25" i="7"/>
  <c r="AF25" i="7" s="1"/>
  <c r="AB26" i="7"/>
  <c r="AF26" i="7" s="1"/>
  <c r="AB27" i="7"/>
  <c r="AF27" i="7" s="1"/>
  <c r="AB28" i="7"/>
  <c r="AF28" i="7" s="1"/>
  <c r="AB29" i="7"/>
  <c r="AF29" i="7" s="1"/>
  <c r="AB30" i="7"/>
  <c r="AF30" i="7" s="1"/>
  <c r="AB31" i="7"/>
  <c r="AF31" i="7" s="1"/>
  <c r="AB32" i="7"/>
  <c r="AF32" i="7" s="1"/>
  <c r="AB33" i="7"/>
  <c r="AF33" i="7" s="1"/>
  <c r="AY3" i="7"/>
  <c r="BE3" i="7" s="1"/>
  <c r="AX3" i="7"/>
  <c r="BD3" i="7" s="1"/>
  <c r="AY4" i="7"/>
  <c r="BE4" i="7" s="1"/>
  <c r="AX4" i="7"/>
  <c r="BD4" i="7" s="1"/>
  <c r="AY5" i="7"/>
  <c r="BE5" i="7" s="1"/>
  <c r="AX5" i="7"/>
  <c r="BD5" i="7" s="1"/>
  <c r="AY6" i="7"/>
  <c r="BE6" i="7" s="1"/>
  <c r="AX6" i="7"/>
  <c r="BD6" i="7" s="1"/>
  <c r="AY7" i="7"/>
  <c r="BE7" i="7" s="1"/>
  <c r="AX7" i="7"/>
  <c r="BD7" i="7" s="1"/>
  <c r="AY8" i="7"/>
  <c r="BE8" i="7" s="1"/>
  <c r="AX8" i="7"/>
  <c r="BD8" i="7" s="1"/>
  <c r="AY9" i="7"/>
  <c r="BE9" i="7" s="1"/>
  <c r="AX9" i="7"/>
  <c r="BD9" i="7" s="1"/>
  <c r="AY10" i="7"/>
  <c r="BE10" i="7" s="1"/>
  <c r="AX10" i="7"/>
  <c r="BD10" i="7" s="1"/>
  <c r="AY11" i="7"/>
  <c r="BE11" i="7" s="1"/>
  <c r="AX11" i="7"/>
  <c r="BD11" i="7" s="1"/>
  <c r="AY12" i="7"/>
  <c r="BE12" i="7" s="1"/>
  <c r="AX12" i="7"/>
  <c r="BD12" i="7" s="1"/>
  <c r="AY13" i="7"/>
  <c r="BE13" i="7" s="1"/>
  <c r="AX13" i="7"/>
  <c r="BD13" i="7" s="1"/>
  <c r="AY14" i="7"/>
  <c r="BE14" i="7" s="1"/>
  <c r="AX14" i="7"/>
  <c r="BD14" i="7" s="1"/>
  <c r="AY15" i="7"/>
  <c r="BE15" i="7" s="1"/>
  <c r="AX15" i="7"/>
  <c r="BD15" i="7" s="1"/>
  <c r="AY16" i="7"/>
  <c r="BE16" i="7" s="1"/>
  <c r="AX16" i="7"/>
  <c r="BD16" i="7" s="1"/>
  <c r="AY17" i="7"/>
  <c r="BE17" i="7" s="1"/>
  <c r="AX17" i="7"/>
  <c r="BD17" i="7" s="1"/>
  <c r="AY18" i="7"/>
  <c r="BE18" i="7" s="1"/>
  <c r="AX18" i="7"/>
  <c r="BD18" i="7" s="1"/>
  <c r="AY19" i="7"/>
  <c r="BE19" i="7" s="1"/>
  <c r="AX19" i="7"/>
  <c r="BD19" i="7" s="1"/>
  <c r="AY20" i="7"/>
  <c r="BE20" i="7" s="1"/>
  <c r="AX20" i="7"/>
  <c r="BD20" i="7" s="1"/>
  <c r="AY21" i="7"/>
  <c r="BE21" i="7" s="1"/>
  <c r="AX21" i="7"/>
  <c r="BD21" i="7" s="1"/>
  <c r="AY22" i="7"/>
  <c r="BE22" i="7" s="1"/>
  <c r="AX22" i="7"/>
  <c r="BD22" i="7" s="1"/>
  <c r="AY23" i="7"/>
  <c r="BE23" i="7" s="1"/>
  <c r="AX23" i="7"/>
  <c r="BD23" i="7" s="1"/>
  <c r="AY24" i="7"/>
  <c r="BE24" i="7" s="1"/>
  <c r="AX24" i="7"/>
  <c r="BD24" i="7" s="1"/>
  <c r="AY25" i="7"/>
  <c r="BE25" i="7" s="1"/>
  <c r="AX25" i="7"/>
  <c r="BD25" i="7" s="1"/>
  <c r="AY26" i="7"/>
  <c r="BE26" i="7" s="1"/>
  <c r="AX26" i="7"/>
  <c r="BD26" i="7" s="1"/>
  <c r="AY27" i="7"/>
  <c r="BE27" i="7" s="1"/>
  <c r="AX27" i="7"/>
  <c r="BD27" i="7" s="1"/>
  <c r="AY28" i="7"/>
  <c r="BE28" i="7" s="1"/>
  <c r="AX28" i="7"/>
  <c r="BD28" i="7" s="1"/>
  <c r="AY29" i="7"/>
  <c r="BE29" i="7" s="1"/>
  <c r="AX29" i="7"/>
  <c r="BD29" i="7" s="1"/>
  <c r="AY30" i="7"/>
  <c r="BE30" i="7" s="1"/>
  <c r="AX30" i="7"/>
  <c r="BD30" i="7" s="1"/>
  <c r="AY31" i="7"/>
  <c r="BE31" i="7" s="1"/>
  <c r="AX31" i="7"/>
  <c r="AY32" i="7"/>
  <c r="BE32" i="7" s="1"/>
  <c r="AX32" i="7"/>
  <c r="BD32" i="7" s="1"/>
  <c r="AY33" i="7"/>
  <c r="AX33" i="7"/>
  <c r="BD33" i="7" s="1"/>
  <c r="H65" i="7"/>
  <c r="AS3" i="7"/>
  <c r="Z3" i="7" s="1"/>
  <c r="AQ3" i="7"/>
  <c r="Q314" i="8" s="1"/>
  <c r="H65" i="9"/>
  <c r="AA3" i="9"/>
  <c r="AE3" i="9" s="1"/>
  <c r="AA5" i="9"/>
  <c r="AA7" i="9"/>
  <c r="AE7" i="9" s="1"/>
  <c r="AA8" i="9"/>
  <c r="AE8" i="9" s="1"/>
  <c r="AA9" i="9"/>
  <c r="AE9" i="9" s="1"/>
  <c r="AA10" i="9"/>
  <c r="AE10" i="9" s="1"/>
  <c r="AA12" i="9"/>
  <c r="AE12" i="9" s="1"/>
  <c r="AA13" i="9"/>
  <c r="AE13" i="9" s="1"/>
  <c r="AA14" i="9"/>
  <c r="AE14" i="9" s="1"/>
  <c r="AA15" i="9"/>
  <c r="AE15" i="9" s="1"/>
  <c r="AA16" i="9"/>
  <c r="AE16" i="9" s="1"/>
  <c r="AA17" i="9"/>
  <c r="AE17" i="9" s="1"/>
  <c r="AA19" i="9"/>
  <c r="AE19" i="9" s="1"/>
  <c r="AA21" i="9"/>
  <c r="AE21" i="9" s="1"/>
  <c r="AA22" i="9"/>
  <c r="AE22" i="9" s="1"/>
  <c r="AA24" i="9"/>
  <c r="AE24" i="9" s="1"/>
  <c r="AA26" i="9"/>
  <c r="AE26" i="9" s="1"/>
  <c r="AA28" i="9"/>
  <c r="AE28" i="9" s="1"/>
  <c r="AA29" i="9"/>
  <c r="AE29" i="9" s="1"/>
  <c r="AA30" i="9"/>
  <c r="AE30" i="9" s="1"/>
  <c r="AA31" i="9"/>
  <c r="AE31" i="9" s="1"/>
  <c r="AA32" i="9"/>
  <c r="AE32" i="9" s="1"/>
  <c r="AA33" i="9"/>
  <c r="AE33" i="9" s="1"/>
  <c r="AB3" i="9"/>
  <c r="AF3" i="9" s="1"/>
  <c r="AB4" i="9"/>
  <c r="AF4" i="9" s="1"/>
  <c r="AB5" i="9"/>
  <c r="AF5" i="9" s="1"/>
  <c r="AB6" i="9"/>
  <c r="AF6" i="9" s="1"/>
  <c r="AB7" i="9"/>
  <c r="AF7" i="9" s="1"/>
  <c r="AB8" i="9"/>
  <c r="AF8" i="9" s="1"/>
  <c r="AB9" i="9"/>
  <c r="AF9" i="9" s="1"/>
  <c r="AB10" i="9"/>
  <c r="AF10" i="9" s="1"/>
  <c r="AB11" i="9"/>
  <c r="AF11" i="9" s="1"/>
  <c r="AB12" i="9"/>
  <c r="AF12" i="9" s="1"/>
  <c r="AB13" i="9"/>
  <c r="AF13" i="9" s="1"/>
  <c r="AB14" i="9"/>
  <c r="AF14" i="9" s="1"/>
  <c r="AB15" i="9"/>
  <c r="AF15" i="9" s="1"/>
  <c r="AB16" i="9"/>
  <c r="AF16" i="9" s="1"/>
  <c r="AB17" i="9"/>
  <c r="AF17" i="9" s="1"/>
  <c r="AB18" i="9"/>
  <c r="AF18" i="9" s="1"/>
  <c r="AB19" i="9"/>
  <c r="AB20" i="9"/>
  <c r="AF20" i="9" s="1"/>
  <c r="AB21" i="9"/>
  <c r="AF21" i="9" s="1"/>
  <c r="AB22" i="9"/>
  <c r="AF22" i="9" s="1"/>
  <c r="AB23" i="9"/>
  <c r="AF23" i="9" s="1"/>
  <c r="AB24" i="9"/>
  <c r="AF24" i="9" s="1"/>
  <c r="AB25" i="9"/>
  <c r="AF25" i="9" s="1"/>
  <c r="AB26" i="9"/>
  <c r="AF26" i="9" s="1"/>
  <c r="AB27" i="9"/>
  <c r="AF27" i="9" s="1"/>
  <c r="AB28" i="9"/>
  <c r="AF28" i="9" s="1"/>
  <c r="AB29" i="9"/>
  <c r="AF29" i="9" s="1"/>
  <c r="AB30" i="9"/>
  <c r="AF30" i="9" s="1"/>
  <c r="AB31" i="9"/>
  <c r="AF31" i="9" s="1"/>
  <c r="AB32" i="9"/>
  <c r="AF32" i="9" s="1"/>
  <c r="AB33" i="9"/>
  <c r="AF33" i="9" s="1"/>
  <c r="AY3" i="9"/>
  <c r="BE3" i="9" s="1"/>
  <c r="AX3" i="9"/>
  <c r="BD3" i="9" s="1"/>
  <c r="AY4" i="9"/>
  <c r="BE4" i="9" s="1"/>
  <c r="AX4" i="9"/>
  <c r="BD4" i="9" s="1"/>
  <c r="AY5" i="9"/>
  <c r="BE5" i="9" s="1"/>
  <c r="AX5" i="9"/>
  <c r="BD5" i="9" s="1"/>
  <c r="AY6" i="9"/>
  <c r="BE6" i="9" s="1"/>
  <c r="AX6" i="9"/>
  <c r="BD6" i="9" s="1"/>
  <c r="AY7" i="9"/>
  <c r="BE7" i="9" s="1"/>
  <c r="AX7" i="9"/>
  <c r="AY8" i="9"/>
  <c r="AX8" i="9"/>
  <c r="BD8" i="9" s="1"/>
  <c r="AY9" i="9"/>
  <c r="AX9" i="9"/>
  <c r="BD9" i="9" s="1"/>
  <c r="AY10" i="9"/>
  <c r="BE10" i="9" s="1"/>
  <c r="AX10" i="9"/>
  <c r="BD10" i="9" s="1"/>
  <c r="AY11" i="9"/>
  <c r="BE11" i="9" s="1"/>
  <c r="AX11" i="9"/>
  <c r="BD11" i="9" s="1"/>
  <c r="AY12" i="9"/>
  <c r="BE12" i="9" s="1"/>
  <c r="AX12" i="9"/>
  <c r="BD12" i="9" s="1"/>
  <c r="AY13" i="9"/>
  <c r="AX13" i="9"/>
  <c r="BD13" i="9" s="1"/>
  <c r="AY14" i="9"/>
  <c r="BE14" i="9" s="1"/>
  <c r="AX14" i="9"/>
  <c r="BD14" i="9" s="1"/>
  <c r="AY15" i="9"/>
  <c r="BE15" i="9" s="1"/>
  <c r="AX15" i="9"/>
  <c r="AY16" i="9"/>
  <c r="BE16" i="9" s="1"/>
  <c r="AX16" i="9"/>
  <c r="AY17" i="9"/>
  <c r="BE17" i="9" s="1"/>
  <c r="AX17" i="9"/>
  <c r="BD17" i="9" s="1"/>
  <c r="AY18" i="9"/>
  <c r="BE18" i="9" s="1"/>
  <c r="AX18" i="9"/>
  <c r="BD18" i="9" s="1"/>
  <c r="AY19" i="9"/>
  <c r="BE19" i="9" s="1"/>
  <c r="AX19" i="9"/>
  <c r="BD19" i="9" s="1"/>
  <c r="AY20" i="9"/>
  <c r="BE20" i="9" s="1"/>
  <c r="AX20" i="9"/>
  <c r="BD20" i="9" s="1"/>
  <c r="AY21" i="9"/>
  <c r="AX21" i="9"/>
  <c r="BD21" i="9" s="1"/>
  <c r="AY22" i="9"/>
  <c r="BE22" i="9" s="1"/>
  <c r="AX22" i="9"/>
  <c r="BD22" i="9" s="1"/>
  <c r="AY23" i="9"/>
  <c r="AX23" i="9"/>
  <c r="BD23" i="9" s="1"/>
  <c r="AY24" i="9"/>
  <c r="BE24" i="9" s="1"/>
  <c r="AX24" i="9"/>
  <c r="BD24" i="9" s="1"/>
  <c r="AY25" i="9"/>
  <c r="BE25" i="9" s="1"/>
  <c r="AX25" i="9"/>
  <c r="BD25" i="9" s="1"/>
  <c r="AY26" i="9"/>
  <c r="BE26" i="9" s="1"/>
  <c r="AX26" i="9"/>
  <c r="BD26" i="9" s="1"/>
  <c r="AY27" i="9"/>
  <c r="BE27" i="9" s="1"/>
  <c r="AX27" i="9"/>
  <c r="BD27" i="9" s="1"/>
  <c r="AY28" i="9"/>
  <c r="BE28" i="9" s="1"/>
  <c r="AX28" i="9"/>
  <c r="AY29" i="9"/>
  <c r="AX29" i="9"/>
  <c r="BD29" i="9" s="1"/>
  <c r="AY30" i="9"/>
  <c r="BE30" i="9" s="1"/>
  <c r="AX30" i="9"/>
  <c r="BD30" i="9" s="1"/>
  <c r="T43" i="8"/>
  <c r="AK33" i="8"/>
  <c r="AR33" i="8" s="1"/>
  <c r="H65" i="8"/>
  <c r="U33" i="8" s="1"/>
  <c r="AY3" i="8"/>
  <c r="BE3" i="8" s="1"/>
  <c r="AX3" i="8"/>
  <c r="BD3" i="8" s="1"/>
  <c r="AY4" i="8"/>
  <c r="BE4" i="8" s="1"/>
  <c r="AX4" i="8"/>
  <c r="BD4" i="8" s="1"/>
  <c r="AY5" i="8"/>
  <c r="BE5" i="8" s="1"/>
  <c r="AX5" i="8"/>
  <c r="BD5" i="8" s="1"/>
  <c r="AY6" i="8"/>
  <c r="AX6" i="8"/>
  <c r="BD6" i="8" s="1"/>
  <c r="AY7" i="8"/>
  <c r="BE7" i="8" s="1"/>
  <c r="AX7" i="8"/>
  <c r="BD7" i="8" s="1"/>
  <c r="AY8" i="8"/>
  <c r="BE8" i="8" s="1"/>
  <c r="AX8" i="8"/>
  <c r="BD8" i="8" s="1"/>
  <c r="AY9" i="8"/>
  <c r="BE9" i="8" s="1"/>
  <c r="AX9" i="8"/>
  <c r="BD9" i="8" s="1"/>
  <c r="AY10" i="8"/>
  <c r="BE10" i="8" s="1"/>
  <c r="AX10" i="8"/>
  <c r="BD10" i="8" s="1"/>
  <c r="AY11" i="8"/>
  <c r="BE11" i="8" s="1"/>
  <c r="AX11" i="8"/>
  <c r="BD11" i="8" s="1"/>
  <c r="AY12" i="8"/>
  <c r="BE12" i="8" s="1"/>
  <c r="AX12" i="8"/>
  <c r="BD12" i="8" s="1"/>
  <c r="AY13" i="8"/>
  <c r="AX13" i="8"/>
  <c r="BD13" i="8" s="1"/>
  <c r="AY14" i="8"/>
  <c r="BE14" i="8" s="1"/>
  <c r="AX14" i="8"/>
  <c r="BD14" i="8" s="1"/>
  <c r="AY15" i="8"/>
  <c r="BE15" i="8" s="1"/>
  <c r="AX15" i="8"/>
  <c r="BD15" i="8" s="1"/>
  <c r="AY16" i="8"/>
  <c r="BE16" i="8" s="1"/>
  <c r="AX16" i="8"/>
  <c r="BD16" i="8" s="1"/>
  <c r="AY17" i="8"/>
  <c r="BE17" i="8" s="1"/>
  <c r="AX17" i="8"/>
  <c r="BD17" i="8" s="1"/>
  <c r="AY18" i="8"/>
  <c r="BE18" i="8" s="1"/>
  <c r="AX18" i="8"/>
  <c r="BD18" i="8" s="1"/>
  <c r="AY19" i="8"/>
  <c r="BE19" i="8" s="1"/>
  <c r="AX19" i="8"/>
  <c r="BD19" i="8" s="1"/>
  <c r="AY20" i="8"/>
  <c r="BE20" i="8" s="1"/>
  <c r="AX20" i="8"/>
  <c r="BD20" i="8" s="1"/>
  <c r="AY21" i="8"/>
  <c r="AX21" i="8"/>
  <c r="BD21" i="8" s="1"/>
  <c r="AY22" i="8"/>
  <c r="BE22" i="8" s="1"/>
  <c r="AX22" i="8"/>
  <c r="BD22" i="8" s="1"/>
  <c r="AY23" i="8"/>
  <c r="BE23" i="8" s="1"/>
  <c r="AX23" i="8"/>
  <c r="BD23" i="8" s="1"/>
  <c r="AY24" i="8"/>
  <c r="AX24" i="8"/>
  <c r="BD24" i="8" s="1"/>
  <c r="AY25" i="8"/>
  <c r="BE25" i="8" s="1"/>
  <c r="AX25" i="8"/>
  <c r="BD25" i="8" s="1"/>
  <c r="AY26" i="8"/>
  <c r="AX26" i="8"/>
  <c r="BD26" i="8" s="1"/>
  <c r="AY27" i="8"/>
  <c r="BE27" i="8" s="1"/>
  <c r="AX27" i="8"/>
  <c r="BD27" i="8" s="1"/>
  <c r="AY28" i="8"/>
  <c r="BE28" i="8" s="1"/>
  <c r="AX28" i="8"/>
  <c r="BD28" i="8" s="1"/>
  <c r="AY29" i="8"/>
  <c r="BE29" i="8" s="1"/>
  <c r="AX29" i="8"/>
  <c r="BD29" i="8" s="1"/>
  <c r="AY30" i="8"/>
  <c r="AX30" i="8"/>
  <c r="BD30" i="8" s="1"/>
  <c r="AY31" i="8"/>
  <c r="BE31" i="8" s="1"/>
  <c r="AX31" i="8"/>
  <c r="AY32" i="8"/>
  <c r="AX32" i="8"/>
  <c r="BD32" i="8" s="1"/>
  <c r="AB3" i="8"/>
  <c r="AB4" i="8"/>
  <c r="AF4" i="8" s="1"/>
  <c r="AB5" i="8"/>
  <c r="AF5" i="8" s="1"/>
  <c r="AB6" i="8"/>
  <c r="AF6" i="8" s="1"/>
  <c r="AB7" i="8"/>
  <c r="AF7" i="8" s="1"/>
  <c r="AB8" i="8"/>
  <c r="AF8" i="8" s="1"/>
  <c r="AB9" i="8"/>
  <c r="AF9" i="8" s="1"/>
  <c r="AB10" i="8"/>
  <c r="AF10" i="8" s="1"/>
  <c r="AB11" i="8"/>
  <c r="AF11" i="8" s="1"/>
  <c r="AB12" i="8"/>
  <c r="AF12" i="8" s="1"/>
  <c r="AB13" i="8"/>
  <c r="AF13" i="8" s="1"/>
  <c r="AB14" i="8"/>
  <c r="AF14" i="8" s="1"/>
  <c r="AB15" i="8"/>
  <c r="AF15" i="8" s="1"/>
  <c r="AB16" i="8"/>
  <c r="AF16" i="8" s="1"/>
  <c r="AB17" i="8"/>
  <c r="AF17" i="8" s="1"/>
  <c r="AB18" i="8"/>
  <c r="AF18" i="8" s="1"/>
  <c r="AB19" i="8"/>
  <c r="AF19" i="8" s="1"/>
  <c r="AB20" i="8"/>
  <c r="AF20" i="8" s="1"/>
  <c r="AB21" i="8"/>
  <c r="AF21" i="8" s="1"/>
  <c r="AB22" i="8"/>
  <c r="AF22" i="8" s="1"/>
  <c r="AB23" i="8"/>
  <c r="AF23" i="8" s="1"/>
  <c r="AB24" i="8"/>
  <c r="AF24" i="8" s="1"/>
  <c r="AB25" i="8"/>
  <c r="AF25" i="8" s="1"/>
  <c r="AB26" i="8"/>
  <c r="AF26" i="8" s="1"/>
  <c r="AB27" i="8"/>
  <c r="AF27" i="8" s="1"/>
  <c r="AB28" i="8"/>
  <c r="AF28" i="8" s="1"/>
  <c r="AB29" i="8"/>
  <c r="AF29" i="8" s="1"/>
  <c r="AB30" i="8"/>
  <c r="AF30" i="8" s="1"/>
  <c r="AB31" i="8"/>
  <c r="AF31" i="8" s="1"/>
  <c r="AB32" i="8"/>
  <c r="AF32" i="8" s="1"/>
  <c r="AB33" i="8"/>
  <c r="AF33" i="8" s="1"/>
  <c r="AA3" i="8"/>
  <c r="AE3" i="8" s="1"/>
  <c r="AA4" i="8"/>
  <c r="AE4" i="8" s="1"/>
  <c r="AA5" i="8"/>
  <c r="AE5" i="8" s="1"/>
  <c r="AA7" i="8"/>
  <c r="AE7" i="8" s="1"/>
  <c r="AA9" i="8"/>
  <c r="AE9" i="8" s="1"/>
  <c r="AA10" i="8"/>
  <c r="AA11" i="8"/>
  <c r="AE11" i="8" s="1"/>
  <c r="AA13" i="8"/>
  <c r="AE13" i="8" s="1"/>
  <c r="AA15" i="8"/>
  <c r="AE15" i="8" s="1"/>
  <c r="AA16" i="8"/>
  <c r="AE16" i="8" s="1"/>
  <c r="AA17" i="8"/>
  <c r="AE17" i="8" s="1"/>
  <c r="AA18" i="8"/>
  <c r="AE18" i="8" s="1"/>
  <c r="AA19" i="8"/>
  <c r="AE19" i="8" s="1"/>
  <c r="AA20" i="8"/>
  <c r="AE20" i="8" s="1"/>
  <c r="AA21" i="8"/>
  <c r="AE21" i="8" s="1"/>
  <c r="AA22" i="8"/>
  <c r="AE22" i="8" s="1"/>
  <c r="AA23" i="8"/>
  <c r="AE23" i="8" s="1"/>
  <c r="AA24" i="8"/>
  <c r="AE24" i="8" s="1"/>
  <c r="AA25" i="8"/>
  <c r="AE25" i="8" s="1"/>
  <c r="AA26" i="8"/>
  <c r="AE26" i="8" s="1"/>
  <c r="AA27" i="8"/>
  <c r="AE27" i="8" s="1"/>
  <c r="AA28" i="8"/>
  <c r="AE28" i="8" s="1"/>
  <c r="AA29" i="8"/>
  <c r="AE29" i="8" s="1"/>
  <c r="AA30" i="8"/>
  <c r="AE30" i="8" s="1"/>
  <c r="AA31" i="8"/>
  <c r="AE31" i="8" s="1"/>
  <c r="AA32" i="8"/>
  <c r="AE32" i="8" s="1"/>
  <c r="AA33" i="8"/>
  <c r="AE33" i="8" s="1"/>
  <c r="T43" i="9"/>
  <c r="AY4" i="14"/>
  <c r="BE4" i="14" s="1"/>
  <c r="AX4" i="14"/>
  <c r="BD4" i="14" s="1"/>
  <c r="AY24" i="14"/>
  <c r="BE24" i="14" s="1"/>
  <c r="AX24" i="14"/>
  <c r="BD24" i="14" s="1"/>
  <c r="AY25" i="14"/>
  <c r="BE25" i="14" s="1"/>
  <c r="AX25" i="14"/>
  <c r="BD25" i="14" s="1"/>
  <c r="AY26" i="14"/>
  <c r="BE26" i="14" s="1"/>
  <c r="AX26" i="14"/>
  <c r="BD26" i="14" s="1"/>
  <c r="AY27" i="14"/>
  <c r="BE27" i="14" s="1"/>
  <c r="AX27" i="14"/>
  <c r="AQ27" i="14"/>
  <c r="Q552" i="8" s="1"/>
  <c r="AT27" i="14"/>
  <c r="AY28" i="14"/>
  <c r="AX28" i="14"/>
  <c r="BD28" i="14" s="1"/>
  <c r="AQ28" i="14"/>
  <c r="AP28" i="14" s="1"/>
  <c r="AT28" i="14"/>
  <c r="AY29" i="14"/>
  <c r="BE29" i="14" s="1"/>
  <c r="AX29" i="14"/>
  <c r="BD29" i="14" s="1"/>
  <c r="AY30" i="14"/>
  <c r="AX30" i="14"/>
  <c r="BD30" i="14" s="1"/>
  <c r="AY31" i="14"/>
  <c r="BE31" i="14" s="1"/>
  <c r="AX31" i="14"/>
  <c r="BD31" i="14" s="1"/>
  <c r="AY32" i="14"/>
  <c r="AX32" i="14"/>
  <c r="AY33" i="14"/>
  <c r="BE33" i="14" s="1"/>
  <c r="AX33" i="14"/>
  <c r="BD33" i="14" s="1"/>
  <c r="AY3" i="14"/>
  <c r="BE3" i="14" s="1"/>
  <c r="AX3" i="14"/>
  <c r="BD3" i="14" s="1"/>
  <c r="AT4" i="14"/>
  <c r="AT5" i="14"/>
  <c r="AT6" i="14"/>
  <c r="AT7" i="14"/>
  <c r="AT8" i="14"/>
  <c r="AT9" i="14"/>
  <c r="AT10" i="14"/>
  <c r="AT11" i="14"/>
  <c r="AT12" i="14"/>
  <c r="AT13" i="14"/>
  <c r="AT14" i="14"/>
  <c r="AT15" i="14"/>
  <c r="AT16" i="14"/>
  <c r="AT17" i="14"/>
  <c r="AT18" i="14"/>
  <c r="AT19" i="14"/>
  <c r="AT20" i="14"/>
  <c r="AT21" i="14"/>
  <c r="AT22" i="14"/>
  <c r="AT23" i="14"/>
  <c r="AT24" i="14"/>
  <c r="AT25" i="14"/>
  <c r="AT26" i="14"/>
  <c r="AS27" i="14"/>
  <c r="J27" i="14" s="1"/>
  <c r="AS28" i="14"/>
  <c r="AT29" i="14"/>
  <c r="AT30" i="14"/>
  <c r="AT31" i="14"/>
  <c r="AT32" i="14"/>
  <c r="AT33" i="14"/>
  <c r="AT3" i="14"/>
  <c r="T42" i="14"/>
  <c r="L36" i="14"/>
  <c r="AY5" i="14"/>
  <c r="BE5" i="14" s="1"/>
  <c r="AX5" i="14"/>
  <c r="BD5" i="14" s="1"/>
  <c r="BA5" i="14"/>
  <c r="BG5" i="14" s="1"/>
  <c r="AZ5" i="14"/>
  <c r="BF5" i="14" s="1"/>
  <c r="AY6" i="14"/>
  <c r="BE6" i="14" s="1"/>
  <c r="AX6" i="14"/>
  <c r="BD6" i="14" s="1"/>
  <c r="BA6" i="14"/>
  <c r="BG6" i="14" s="1"/>
  <c r="AZ6" i="14"/>
  <c r="BF6" i="14" s="1"/>
  <c r="AY7" i="14"/>
  <c r="BE7" i="14" s="1"/>
  <c r="AX7" i="14"/>
  <c r="BD7" i="14" s="1"/>
  <c r="BA7" i="14"/>
  <c r="BG7" i="14" s="1"/>
  <c r="AZ7" i="14"/>
  <c r="BF7" i="14" s="1"/>
  <c r="AY8" i="14"/>
  <c r="BE8" i="14" s="1"/>
  <c r="AX8" i="14"/>
  <c r="BD8" i="14" s="1"/>
  <c r="BA8" i="14"/>
  <c r="BG8" i="14" s="1"/>
  <c r="AZ8" i="14"/>
  <c r="BF8" i="14" s="1"/>
  <c r="AY9" i="14"/>
  <c r="BE9" i="14" s="1"/>
  <c r="AX9" i="14"/>
  <c r="BD9" i="14" s="1"/>
  <c r="BA9" i="14"/>
  <c r="BG9" i="14" s="1"/>
  <c r="AZ9" i="14"/>
  <c r="BF9" i="14" s="1"/>
  <c r="AY10" i="14"/>
  <c r="BE10" i="14" s="1"/>
  <c r="AX10" i="14"/>
  <c r="BD10" i="14" s="1"/>
  <c r="BA10" i="14"/>
  <c r="BG10" i="14" s="1"/>
  <c r="AZ10" i="14"/>
  <c r="BF10" i="14" s="1"/>
  <c r="AY11" i="14"/>
  <c r="BE11" i="14" s="1"/>
  <c r="AX11" i="14"/>
  <c r="BD11" i="14" s="1"/>
  <c r="BA11" i="14"/>
  <c r="BG11" i="14" s="1"/>
  <c r="AZ11" i="14"/>
  <c r="BF11" i="14" s="1"/>
  <c r="AY12" i="14"/>
  <c r="BE12" i="14" s="1"/>
  <c r="AX12" i="14"/>
  <c r="BD12" i="14" s="1"/>
  <c r="BA12" i="14"/>
  <c r="AZ12" i="14"/>
  <c r="BF12" i="14" s="1"/>
  <c r="AY13" i="14"/>
  <c r="BE13" i="14" s="1"/>
  <c r="AX13" i="14"/>
  <c r="BD13" i="14" s="1"/>
  <c r="BA13" i="14"/>
  <c r="BG13" i="14" s="1"/>
  <c r="AZ13" i="14"/>
  <c r="BF13" i="14" s="1"/>
  <c r="AY14" i="14"/>
  <c r="BE14" i="14" s="1"/>
  <c r="AX14" i="14"/>
  <c r="BD14" i="14" s="1"/>
  <c r="BA14" i="14"/>
  <c r="AZ14" i="14"/>
  <c r="BF14" i="14" s="1"/>
  <c r="AY15" i="14"/>
  <c r="BE15" i="14" s="1"/>
  <c r="AX15" i="14"/>
  <c r="BD15" i="14" s="1"/>
  <c r="BA15" i="14"/>
  <c r="BG15" i="14" s="1"/>
  <c r="AZ15" i="14"/>
  <c r="BF15" i="14" s="1"/>
  <c r="AY16" i="14"/>
  <c r="BE16" i="14" s="1"/>
  <c r="AX16" i="14"/>
  <c r="BD16" i="14" s="1"/>
  <c r="BA16" i="14"/>
  <c r="BG16" i="14" s="1"/>
  <c r="AZ16" i="14"/>
  <c r="BF16" i="14" s="1"/>
  <c r="AY17" i="14"/>
  <c r="BE17" i="14" s="1"/>
  <c r="AX17" i="14"/>
  <c r="BD17" i="14" s="1"/>
  <c r="BA17" i="14"/>
  <c r="BG17" i="14" s="1"/>
  <c r="AZ17" i="14"/>
  <c r="BF17" i="14" s="1"/>
  <c r="AY18" i="14"/>
  <c r="BE18" i="14" s="1"/>
  <c r="AX18" i="14"/>
  <c r="BD18" i="14" s="1"/>
  <c r="BA18" i="14"/>
  <c r="BG18" i="14" s="1"/>
  <c r="AZ18" i="14"/>
  <c r="BF18" i="14" s="1"/>
  <c r="AY19" i="14"/>
  <c r="BE19" i="14" s="1"/>
  <c r="AX19" i="14"/>
  <c r="BD19" i="14" s="1"/>
  <c r="BA19" i="14"/>
  <c r="BG19" i="14" s="1"/>
  <c r="AZ19" i="14"/>
  <c r="BF19" i="14" s="1"/>
  <c r="AY20" i="14"/>
  <c r="BE20" i="14" s="1"/>
  <c r="AX20" i="14"/>
  <c r="BD20" i="14" s="1"/>
  <c r="BA20" i="14"/>
  <c r="BG20" i="14" s="1"/>
  <c r="AZ20" i="14"/>
  <c r="BF20" i="14" s="1"/>
  <c r="AY21" i="14"/>
  <c r="BE21" i="14" s="1"/>
  <c r="AX21" i="14"/>
  <c r="BD21" i="14" s="1"/>
  <c r="BA21" i="14"/>
  <c r="BG21" i="14" s="1"/>
  <c r="AZ21" i="14"/>
  <c r="BF21" i="14" s="1"/>
  <c r="AY22" i="14"/>
  <c r="BE22" i="14" s="1"/>
  <c r="AX22" i="14"/>
  <c r="BD22" i="14" s="1"/>
  <c r="BA22" i="14"/>
  <c r="BG22" i="14" s="1"/>
  <c r="AZ22" i="14"/>
  <c r="BF22" i="14" s="1"/>
  <c r="AY23" i="14"/>
  <c r="BE23" i="14" s="1"/>
  <c r="AX23" i="14"/>
  <c r="BD23" i="14" s="1"/>
  <c r="BA23" i="14"/>
  <c r="BG23" i="14" s="1"/>
  <c r="AZ23" i="14"/>
  <c r="BF23" i="14" s="1"/>
  <c r="BG12" i="14"/>
  <c r="BG14" i="14"/>
  <c r="BH34" i="14"/>
  <c r="BQ34" i="14" s="1"/>
  <c r="G78" i="14"/>
  <c r="E78" i="14"/>
  <c r="H68" i="14"/>
  <c r="R68" i="14" s="1"/>
  <c r="X68" i="14" s="1"/>
  <c r="I68" i="14"/>
  <c r="H69" i="14"/>
  <c r="R69" i="14" s="1"/>
  <c r="X69" i="14" s="1"/>
  <c r="I69" i="14"/>
  <c r="H70" i="14"/>
  <c r="R70" i="14" s="1"/>
  <c r="X70" i="14" s="1"/>
  <c r="I70" i="14"/>
  <c r="H71" i="14"/>
  <c r="R71" i="14" s="1"/>
  <c r="X71" i="14" s="1"/>
  <c r="I71" i="14"/>
  <c r="H72" i="14"/>
  <c r="R72" i="14" s="1"/>
  <c r="X72" i="14" s="1"/>
  <c r="I72" i="14"/>
  <c r="H73" i="14"/>
  <c r="R73" i="14" s="1"/>
  <c r="X73" i="14" s="1"/>
  <c r="I73" i="14"/>
  <c r="H74" i="14"/>
  <c r="R74" i="14" s="1"/>
  <c r="X74" i="14" s="1"/>
  <c r="I74" i="14"/>
  <c r="BE32" i="14"/>
  <c r="BD32" i="14"/>
  <c r="BL34" i="14"/>
  <c r="CE34" i="14" s="1"/>
  <c r="BA3" i="14"/>
  <c r="BG3" i="14" s="1"/>
  <c r="F68" i="14"/>
  <c r="T68" i="14" s="1"/>
  <c r="W68" i="14" s="1"/>
  <c r="AZ3" i="14"/>
  <c r="BF3" i="14" s="1"/>
  <c r="G68" i="14"/>
  <c r="BA4" i="14"/>
  <c r="BG4" i="14" s="1"/>
  <c r="F69" i="14"/>
  <c r="T69" i="14" s="1"/>
  <c r="W69" i="14" s="1"/>
  <c r="AZ4" i="14"/>
  <c r="BF4" i="14" s="1"/>
  <c r="G69" i="14"/>
  <c r="F70" i="14"/>
  <c r="T70" i="14"/>
  <c r="W70" i="14" s="1"/>
  <c r="G70" i="14"/>
  <c r="F71" i="14"/>
  <c r="T71" i="14"/>
  <c r="W71" i="14" s="1"/>
  <c r="G71" i="14"/>
  <c r="F72" i="14"/>
  <c r="T72" i="14" s="1"/>
  <c r="W72" i="14" s="1"/>
  <c r="G72" i="14"/>
  <c r="F73" i="14"/>
  <c r="T73" i="14" s="1"/>
  <c r="W73" i="14" s="1"/>
  <c r="G73" i="14"/>
  <c r="F74" i="14"/>
  <c r="T74" i="14"/>
  <c r="W74" i="14" s="1"/>
  <c r="G74" i="14"/>
  <c r="BA24" i="14"/>
  <c r="BG24" i="14" s="1"/>
  <c r="AZ24" i="14"/>
  <c r="BF24" i="14" s="1"/>
  <c r="BA25" i="14"/>
  <c r="BG25" i="14" s="1"/>
  <c r="AZ25" i="14"/>
  <c r="BF25" i="14" s="1"/>
  <c r="BA26" i="14"/>
  <c r="BG26" i="14" s="1"/>
  <c r="AZ26" i="14"/>
  <c r="BF26" i="14" s="1"/>
  <c r="D71" i="14"/>
  <c r="S71" i="14" s="1"/>
  <c r="V71" i="14" s="1"/>
  <c r="AZ27" i="14"/>
  <c r="BF27" i="14" s="1"/>
  <c r="D72" i="14"/>
  <c r="S72" i="14"/>
  <c r="V72" i="14"/>
  <c r="AZ28" i="14"/>
  <c r="BF28" i="14" s="1"/>
  <c r="D73" i="14"/>
  <c r="S73" i="14"/>
  <c r="V73" i="14" s="1"/>
  <c r="AZ29" i="14"/>
  <c r="BF29" i="14" s="1"/>
  <c r="D74" i="14"/>
  <c r="S74" i="14" s="1"/>
  <c r="V74" i="14" s="1"/>
  <c r="AZ30" i="14"/>
  <c r="BF30" i="14"/>
  <c r="D68" i="14"/>
  <c r="S68" i="14" s="1"/>
  <c r="V68" i="14" s="1"/>
  <c r="AZ31" i="14"/>
  <c r="BF31" i="14" s="1"/>
  <c r="D69" i="14"/>
  <c r="S69" i="14"/>
  <c r="V69" i="14"/>
  <c r="AZ32" i="14"/>
  <c r="BF32" i="14" s="1"/>
  <c r="D70" i="14"/>
  <c r="S70" i="14"/>
  <c r="V70" i="14" s="1"/>
  <c r="AZ33" i="14"/>
  <c r="BF33" i="14" s="1"/>
  <c r="E68" i="14"/>
  <c r="E69" i="14"/>
  <c r="E70" i="14"/>
  <c r="E71" i="14"/>
  <c r="E72" i="14"/>
  <c r="E73" i="14"/>
  <c r="E74" i="14"/>
  <c r="BA33" i="14"/>
  <c r="BG33" i="14" s="1"/>
  <c r="BA32" i="14"/>
  <c r="BG32" i="14" s="1"/>
  <c r="BA31" i="14"/>
  <c r="BG31" i="14"/>
  <c r="BA30" i="14"/>
  <c r="BG30" i="14" s="1"/>
  <c r="BA29" i="14"/>
  <c r="BG29" i="14" s="1"/>
  <c r="BA28" i="14"/>
  <c r="BG28" i="14" s="1"/>
  <c r="BA27" i="14"/>
  <c r="BG27" i="14" s="1"/>
  <c r="H65" i="14"/>
  <c r="BJ34" i="14"/>
  <c r="G93" i="14"/>
  <c r="E93" i="14"/>
  <c r="E86" i="14"/>
  <c r="M45" i="14"/>
  <c r="L45" i="14"/>
  <c r="J42" i="14"/>
  <c r="N45" i="14" s="1"/>
  <c r="J41" i="14"/>
  <c r="AV34" i="14"/>
  <c r="AB3" i="14"/>
  <c r="AF3" i="14" s="1"/>
  <c r="AB4" i="14"/>
  <c r="AF4" i="14" s="1"/>
  <c r="AB5" i="14"/>
  <c r="AF5" i="14" s="1"/>
  <c r="AB6" i="14"/>
  <c r="AF6" i="14" s="1"/>
  <c r="AB7" i="14"/>
  <c r="AF7" i="14" s="1"/>
  <c r="AB8" i="14"/>
  <c r="AF8" i="14" s="1"/>
  <c r="AB9" i="14"/>
  <c r="AF9" i="14" s="1"/>
  <c r="AB10" i="14"/>
  <c r="AF10" i="14" s="1"/>
  <c r="AB11" i="14"/>
  <c r="AF11" i="14" s="1"/>
  <c r="AB12" i="14"/>
  <c r="AF12" i="14" s="1"/>
  <c r="AB13" i="14"/>
  <c r="AF13" i="14" s="1"/>
  <c r="AB14" i="14"/>
  <c r="AF14" i="14" s="1"/>
  <c r="AB15" i="14"/>
  <c r="AF15" i="14" s="1"/>
  <c r="AB16" i="14"/>
  <c r="AF16" i="14" s="1"/>
  <c r="AB17" i="14"/>
  <c r="AF17" i="14" s="1"/>
  <c r="AB18" i="14"/>
  <c r="AF18" i="14" s="1"/>
  <c r="AB19" i="14"/>
  <c r="AF19" i="14" s="1"/>
  <c r="AB20" i="14"/>
  <c r="AF20" i="14" s="1"/>
  <c r="AB21" i="14"/>
  <c r="AF21" i="14" s="1"/>
  <c r="AB22" i="14"/>
  <c r="AF22" i="14" s="1"/>
  <c r="AB23" i="14"/>
  <c r="AF23" i="14" s="1"/>
  <c r="AB24" i="14"/>
  <c r="AF24" i="14" s="1"/>
  <c r="AB25" i="14"/>
  <c r="AF25" i="14" s="1"/>
  <c r="AB26" i="14"/>
  <c r="AF26" i="14" s="1"/>
  <c r="AB27" i="14"/>
  <c r="AF27" i="14" s="1"/>
  <c r="AB28" i="14"/>
  <c r="AF28" i="14" s="1"/>
  <c r="AB29" i="14"/>
  <c r="AF29" i="14" s="1"/>
  <c r="AB30" i="14"/>
  <c r="AF30" i="14" s="1"/>
  <c r="AB31" i="14"/>
  <c r="AF31" i="14" s="1"/>
  <c r="AB32" i="14"/>
  <c r="AF32" i="14" s="1"/>
  <c r="AB33" i="14"/>
  <c r="AF33" i="14" s="1"/>
  <c r="AA3" i="14"/>
  <c r="AE3" i="14" s="1"/>
  <c r="AA4" i="14"/>
  <c r="AE4" i="14" s="1"/>
  <c r="AA5" i="14"/>
  <c r="AE5" i="14" s="1"/>
  <c r="AA6" i="14"/>
  <c r="AE6" i="14" s="1"/>
  <c r="AA7" i="14"/>
  <c r="AE7" i="14" s="1"/>
  <c r="AA8" i="14"/>
  <c r="AE8" i="14" s="1"/>
  <c r="AA9" i="14"/>
  <c r="AE9" i="14" s="1"/>
  <c r="AA10" i="14"/>
  <c r="AE10" i="14" s="1"/>
  <c r="AA11" i="14"/>
  <c r="AE11" i="14" s="1"/>
  <c r="AA12" i="14"/>
  <c r="AE12" i="14" s="1"/>
  <c r="AA13" i="14"/>
  <c r="AE13" i="14" s="1"/>
  <c r="AA14" i="14"/>
  <c r="AE14" i="14" s="1"/>
  <c r="AA15" i="14"/>
  <c r="AE15" i="14" s="1"/>
  <c r="AA16" i="14"/>
  <c r="AE16" i="14" s="1"/>
  <c r="AA17" i="14"/>
  <c r="AE17" i="14" s="1"/>
  <c r="AA18" i="14"/>
  <c r="AE18" i="14" s="1"/>
  <c r="AA19" i="14"/>
  <c r="AE19" i="14" s="1"/>
  <c r="AA20" i="14"/>
  <c r="AE20" i="14" s="1"/>
  <c r="AA21" i="14"/>
  <c r="AE21" i="14" s="1"/>
  <c r="AA22" i="14"/>
  <c r="AE22" i="14" s="1"/>
  <c r="AA23" i="14"/>
  <c r="AE23" i="14" s="1"/>
  <c r="AA24" i="14"/>
  <c r="AE24" i="14" s="1"/>
  <c r="AA25" i="14"/>
  <c r="AE25" i="14" s="1"/>
  <c r="AA26" i="14"/>
  <c r="AE26" i="14" s="1"/>
  <c r="AA27" i="14"/>
  <c r="AE27" i="14" s="1"/>
  <c r="AA28" i="14"/>
  <c r="AE28" i="14" s="1"/>
  <c r="AA29" i="14"/>
  <c r="AE29" i="14" s="1"/>
  <c r="AA30" i="14"/>
  <c r="AE30" i="14" s="1"/>
  <c r="AA31" i="14"/>
  <c r="AE31" i="14" s="1"/>
  <c r="AA32" i="14"/>
  <c r="AE32" i="14" s="1"/>
  <c r="AA33" i="14"/>
  <c r="AE33" i="14" s="1"/>
  <c r="A37" i="14"/>
  <c r="B42" i="14"/>
  <c r="E46" i="14"/>
  <c r="X34" i="14"/>
  <c r="W34" i="14"/>
  <c r="Q34" i="14"/>
  <c r="P34" i="14"/>
  <c r="O34" i="14"/>
  <c r="Q2" i="14"/>
  <c r="P2" i="14"/>
  <c r="O2" i="14"/>
  <c r="N2" i="14"/>
  <c r="P45" i="14"/>
  <c r="AY27" i="13"/>
  <c r="AX27" i="13"/>
  <c r="BD27" i="13" s="1"/>
  <c r="AY28" i="13"/>
  <c r="BE28" i="13" s="1"/>
  <c r="AX28" i="13"/>
  <c r="BD28" i="13" s="1"/>
  <c r="AY29" i="13"/>
  <c r="AX29" i="13"/>
  <c r="BD29" i="13" s="1"/>
  <c r="AY30" i="13"/>
  <c r="BE30" i="13" s="1"/>
  <c r="AX30" i="13"/>
  <c r="BD30" i="13" s="1"/>
  <c r="AY31" i="13"/>
  <c r="BE31" i="13" s="1"/>
  <c r="AX31" i="13"/>
  <c r="AY32" i="13"/>
  <c r="AX32" i="13"/>
  <c r="AT3" i="11"/>
  <c r="AT4" i="11"/>
  <c r="AT5" i="11"/>
  <c r="AT6" i="11"/>
  <c r="AT7" i="11"/>
  <c r="AT8" i="11"/>
  <c r="AT9" i="11"/>
  <c r="AT10" i="11"/>
  <c r="AT11" i="11"/>
  <c r="AT12" i="11"/>
  <c r="AT13" i="11"/>
  <c r="AT14" i="11"/>
  <c r="AT15" i="11"/>
  <c r="AT16" i="11"/>
  <c r="AT17" i="11"/>
  <c r="AT18" i="11"/>
  <c r="AT19" i="11"/>
  <c r="AT20" i="11"/>
  <c r="AT21" i="11"/>
  <c r="AT22" i="11"/>
  <c r="AT23" i="11"/>
  <c r="AT24" i="11"/>
  <c r="AT25" i="11"/>
  <c r="AT26" i="11"/>
  <c r="AT27" i="11"/>
  <c r="AT28" i="11"/>
  <c r="AT29" i="11"/>
  <c r="AT30" i="11"/>
  <c r="AT31" i="11"/>
  <c r="AT32" i="11"/>
  <c r="AT33" i="11"/>
  <c r="AT3" i="12"/>
  <c r="AT4" i="12"/>
  <c r="AT5" i="12"/>
  <c r="AT6" i="12"/>
  <c r="AT7" i="12"/>
  <c r="AT8" i="12"/>
  <c r="AT9" i="12"/>
  <c r="AT10" i="12"/>
  <c r="AT11" i="12"/>
  <c r="AT12" i="12"/>
  <c r="AT13" i="12"/>
  <c r="AT14" i="12"/>
  <c r="AT15" i="12"/>
  <c r="AT16" i="12"/>
  <c r="AT17" i="12"/>
  <c r="AT18" i="12"/>
  <c r="AT19" i="12"/>
  <c r="AT20" i="12"/>
  <c r="AT21" i="12"/>
  <c r="AT22" i="12"/>
  <c r="AT23" i="12"/>
  <c r="AT24" i="12"/>
  <c r="AT25" i="12"/>
  <c r="AT26" i="12"/>
  <c r="AT27" i="12"/>
  <c r="AT28" i="12"/>
  <c r="AT29" i="12"/>
  <c r="AT30" i="12"/>
  <c r="AT31" i="12"/>
  <c r="AT32" i="12"/>
  <c r="AT33" i="12"/>
  <c r="AT3" i="13"/>
  <c r="AT4" i="13"/>
  <c r="AT5" i="13"/>
  <c r="AT6" i="13"/>
  <c r="AT7" i="13"/>
  <c r="AT8" i="13"/>
  <c r="AT9" i="13"/>
  <c r="AT10" i="13"/>
  <c r="AT11" i="13"/>
  <c r="AT12" i="13"/>
  <c r="AT13" i="13"/>
  <c r="AT14" i="13"/>
  <c r="AT15" i="13"/>
  <c r="AT16" i="13"/>
  <c r="AT17" i="13"/>
  <c r="AT18" i="13"/>
  <c r="AT19" i="13"/>
  <c r="AT20" i="13"/>
  <c r="AT21" i="13"/>
  <c r="AT22" i="13"/>
  <c r="AT23" i="13"/>
  <c r="AT24" i="13"/>
  <c r="AT25" i="13"/>
  <c r="AT26" i="13"/>
  <c r="AT27" i="13"/>
  <c r="AT28" i="13"/>
  <c r="AT29" i="13"/>
  <c r="AT30" i="13"/>
  <c r="AT31" i="13"/>
  <c r="AT32" i="13"/>
  <c r="AT33" i="13"/>
  <c r="H65" i="12"/>
  <c r="AB3" i="12"/>
  <c r="AF3" i="12" s="1"/>
  <c r="AB4" i="12"/>
  <c r="AF4" i="12" s="1"/>
  <c r="AB5" i="12"/>
  <c r="AF5" i="12" s="1"/>
  <c r="AB6" i="12"/>
  <c r="AF6" i="12" s="1"/>
  <c r="AB7" i="12"/>
  <c r="AF7" i="12" s="1"/>
  <c r="AB8" i="12"/>
  <c r="AF8" i="12" s="1"/>
  <c r="AB9" i="12"/>
  <c r="AF9" i="12" s="1"/>
  <c r="AB10" i="12"/>
  <c r="AF10" i="12" s="1"/>
  <c r="AB11" i="12"/>
  <c r="AF11" i="12" s="1"/>
  <c r="AB12" i="12"/>
  <c r="AF12" i="12" s="1"/>
  <c r="AB13" i="12"/>
  <c r="AF13" i="12" s="1"/>
  <c r="AB14" i="12"/>
  <c r="AF14" i="12" s="1"/>
  <c r="AB15" i="12"/>
  <c r="AF15" i="12" s="1"/>
  <c r="AB16" i="12"/>
  <c r="AF16" i="12" s="1"/>
  <c r="AB17" i="12"/>
  <c r="AF17" i="12" s="1"/>
  <c r="AB18" i="12"/>
  <c r="AF18" i="12" s="1"/>
  <c r="AB19" i="12"/>
  <c r="AF19" i="12" s="1"/>
  <c r="AB20" i="12"/>
  <c r="AF20" i="12" s="1"/>
  <c r="AB21" i="12"/>
  <c r="AF21" i="12" s="1"/>
  <c r="AB22" i="12"/>
  <c r="AF22" i="12" s="1"/>
  <c r="AB23" i="12"/>
  <c r="AF23" i="12" s="1"/>
  <c r="AB24" i="12"/>
  <c r="AF24" i="12" s="1"/>
  <c r="AB25" i="12"/>
  <c r="AF25" i="12" s="1"/>
  <c r="AB26" i="12"/>
  <c r="AF26" i="12" s="1"/>
  <c r="AB27" i="12"/>
  <c r="AF27" i="12" s="1"/>
  <c r="AB28" i="12"/>
  <c r="AF28" i="12" s="1"/>
  <c r="AB29" i="12"/>
  <c r="AF29" i="12" s="1"/>
  <c r="AB30" i="12"/>
  <c r="AF30" i="12" s="1"/>
  <c r="AB31" i="12"/>
  <c r="AF31" i="12" s="1"/>
  <c r="AB32" i="12"/>
  <c r="AF32" i="12" s="1"/>
  <c r="AB33" i="12"/>
  <c r="AF33" i="12" s="1"/>
  <c r="AA3" i="12"/>
  <c r="AE3" i="12" s="1"/>
  <c r="AA4" i="12"/>
  <c r="AE4" i="12" s="1"/>
  <c r="AA5" i="12"/>
  <c r="AE5" i="12" s="1"/>
  <c r="AA6" i="12"/>
  <c r="AE6" i="12" s="1"/>
  <c r="AA7" i="12"/>
  <c r="AE7" i="12" s="1"/>
  <c r="AA8" i="12"/>
  <c r="AE8" i="12" s="1"/>
  <c r="AA9" i="12"/>
  <c r="AE9" i="12" s="1"/>
  <c r="AA10" i="12"/>
  <c r="AE10" i="12" s="1"/>
  <c r="AA11" i="12"/>
  <c r="AE11" i="12" s="1"/>
  <c r="AA12" i="12"/>
  <c r="AE12" i="12" s="1"/>
  <c r="AA13" i="12"/>
  <c r="AE13" i="12" s="1"/>
  <c r="AA14" i="12"/>
  <c r="AE14" i="12" s="1"/>
  <c r="AA15" i="12"/>
  <c r="AE15" i="12" s="1"/>
  <c r="AA16" i="12"/>
  <c r="AE16" i="12" s="1"/>
  <c r="AA17" i="12"/>
  <c r="AE17" i="12" s="1"/>
  <c r="AA18" i="12"/>
  <c r="AE18" i="12" s="1"/>
  <c r="AA19" i="12"/>
  <c r="AE19" i="12" s="1"/>
  <c r="AA20" i="12"/>
  <c r="AE20" i="12" s="1"/>
  <c r="AA21" i="12"/>
  <c r="AE21" i="12" s="1"/>
  <c r="AA22" i="12"/>
  <c r="AE22" i="12" s="1"/>
  <c r="AA23" i="12"/>
  <c r="AE23" i="12" s="1"/>
  <c r="AA24" i="12"/>
  <c r="AE24" i="12" s="1"/>
  <c r="AA25" i="12"/>
  <c r="AE25" i="12" s="1"/>
  <c r="AA26" i="12"/>
  <c r="AA27" i="12"/>
  <c r="AE27" i="12" s="1"/>
  <c r="AA28" i="12"/>
  <c r="AE28" i="12" s="1"/>
  <c r="AA29" i="12"/>
  <c r="AE29" i="12" s="1"/>
  <c r="AA30" i="12"/>
  <c r="AE30" i="12" s="1"/>
  <c r="AA31" i="12"/>
  <c r="AE31" i="12" s="1"/>
  <c r="AA32" i="12"/>
  <c r="AE32" i="12" s="1"/>
  <c r="AA33" i="12"/>
  <c r="AE33" i="12" s="1"/>
  <c r="AY3" i="12"/>
  <c r="BE3" i="12" s="1"/>
  <c r="AX3" i="12"/>
  <c r="BD3" i="12" s="1"/>
  <c r="AY4" i="12"/>
  <c r="AX4" i="12"/>
  <c r="BD4" i="12" s="1"/>
  <c r="AY5" i="12"/>
  <c r="BE5" i="12" s="1"/>
  <c r="AX5" i="12"/>
  <c r="BD5" i="12" s="1"/>
  <c r="AY6" i="12"/>
  <c r="BE6" i="12" s="1"/>
  <c r="AX6" i="12"/>
  <c r="AY7" i="12"/>
  <c r="BE7" i="12" s="1"/>
  <c r="AX7" i="12"/>
  <c r="BD7" i="12" s="1"/>
  <c r="AY8" i="12"/>
  <c r="BE8" i="12" s="1"/>
  <c r="AX8" i="12"/>
  <c r="AY9" i="12"/>
  <c r="BE9" i="12" s="1"/>
  <c r="AX9" i="12"/>
  <c r="BD9" i="12" s="1"/>
  <c r="AY10" i="12"/>
  <c r="BE10" i="12" s="1"/>
  <c r="AX10" i="12"/>
  <c r="BD10" i="12" s="1"/>
  <c r="AY11" i="12"/>
  <c r="BE11" i="12" s="1"/>
  <c r="AX11" i="12"/>
  <c r="BD11" i="12" s="1"/>
  <c r="AY12" i="12"/>
  <c r="BE12" i="12" s="1"/>
  <c r="AX12" i="12"/>
  <c r="BD12" i="12" s="1"/>
  <c r="AY13" i="12"/>
  <c r="BE13" i="12" s="1"/>
  <c r="AX13" i="12"/>
  <c r="BD13" i="12" s="1"/>
  <c r="AY14" i="12"/>
  <c r="BE14" i="12" s="1"/>
  <c r="AX14" i="12"/>
  <c r="BD14" i="12" s="1"/>
  <c r="AY15" i="12"/>
  <c r="BE15" i="12" s="1"/>
  <c r="AX15" i="12"/>
  <c r="BD15" i="12" s="1"/>
  <c r="AY16" i="12"/>
  <c r="BE16" i="12" s="1"/>
  <c r="AX16" i="12"/>
  <c r="BD16" i="12" s="1"/>
  <c r="AY17" i="12"/>
  <c r="BE17" i="12" s="1"/>
  <c r="AX17" i="12"/>
  <c r="BD17" i="12" s="1"/>
  <c r="AY18" i="12"/>
  <c r="BE18" i="12" s="1"/>
  <c r="AX18" i="12"/>
  <c r="AY19" i="12"/>
  <c r="BE19" i="12" s="1"/>
  <c r="AX19" i="12"/>
  <c r="BD19" i="12" s="1"/>
  <c r="AY20" i="12"/>
  <c r="BE20" i="12" s="1"/>
  <c r="AX20" i="12"/>
  <c r="BD20" i="12" s="1"/>
  <c r="AY21" i="12"/>
  <c r="BE21" i="12" s="1"/>
  <c r="AX21" i="12"/>
  <c r="BD21" i="12" s="1"/>
  <c r="AY22" i="12"/>
  <c r="BE22" i="12" s="1"/>
  <c r="AX22" i="12"/>
  <c r="BD22" i="12" s="1"/>
  <c r="AY23" i="12"/>
  <c r="BE23" i="12" s="1"/>
  <c r="AX23" i="12"/>
  <c r="BD23" i="12" s="1"/>
  <c r="AY24" i="12"/>
  <c r="BE24" i="12" s="1"/>
  <c r="AX24" i="12"/>
  <c r="BD24" i="12" s="1"/>
  <c r="AY25" i="12"/>
  <c r="BE25" i="12" s="1"/>
  <c r="AX25" i="12"/>
  <c r="BD25" i="12" s="1"/>
  <c r="AY26" i="12"/>
  <c r="AX26" i="12"/>
  <c r="BD26" i="12" s="1"/>
  <c r="AY27" i="12"/>
  <c r="AX27" i="12"/>
  <c r="BD27" i="12" s="1"/>
  <c r="AY28" i="12"/>
  <c r="BE28" i="12" s="1"/>
  <c r="AX28" i="12"/>
  <c r="BD28" i="12" s="1"/>
  <c r="AY29" i="12"/>
  <c r="BE29" i="12" s="1"/>
  <c r="AX29" i="12"/>
  <c r="BD29" i="12" s="1"/>
  <c r="AY30" i="12"/>
  <c r="AX30" i="12"/>
  <c r="BD30" i="12" s="1"/>
  <c r="AY31" i="12"/>
  <c r="BE31" i="12" s="1"/>
  <c r="AX31" i="12"/>
  <c r="BD31" i="12" s="1"/>
  <c r="AY32" i="12"/>
  <c r="BE32" i="12" s="1"/>
  <c r="AX32" i="12"/>
  <c r="BD32" i="12" s="1"/>
  <c r="AY33" i="12"/>
  <c r="BE33" i="12" s="1"/>
  <c r="AX33" i="12"/>
  <c r="BD33" i="12" s="1"/>
  <c r="H65" i="11"/>
  <c r="AY3" i="11"/>
  <c r="BE3" i="11" s="1"/>
  <c r="AX3" i="11"/>
  <c r="BD3" i="11" s="1"/>
  <c r="AY4" i="11"/>
  <c r="BE4" i="11" s="1"/>
  <c r="AX4" i="11"/>
  <c r="AY5" i="11"/>
  <c r="BE5" i="11" s="1"/>
  <c r="AX5" i="11"/>
  <c r="AY6" i="11"/>
  <c r="BE6" i="11" s="1"/>
  <c r="AX6" i="11"/>
  <c r="BD6" i="11" s="1"/>
  <c r="AY7" i="11"/>
  <c r="AX7" i="11"/>
  <c r="BD7" i="11" s="1"/>
  <c r="AY8" i="11"/>
  <c r="BE8" i="11" s="1"/>
  <c r="AX8" i="11"/>
  <c r="AY9" i="11"/>
  <c r="BE9" i="11" s="1"/>
  <c r="AX9" i="11"/>
  <c r="BD9" i="11" s="1"/>
  <c r="AY10" i="11"/>
  <c r="BE10" i="11" s="1"/>
  <c r="AX10" i="11"/>
  <c r="BD10" i="11" s="1"/>
  <c r="AY11" i="11"/>
  <c r="BE11" i="11" s="1"/>
  <c r="AX11" i="11"/>
  <c r="AY12" i="11"/>
  <c r="BE12" i="11" s="1"/>
  <c r="AX12" i="11"/>
  <c r="BD12" i="11" s="1"/>
  <c r="AY13" i="11"/>
  <c r="BE13" i="11" s="1"/>
  <c r="AX13" i="11"/>
  <c r="BD13" i="11" s="1"/>
  <c r="AY14" i="11"/>
  <c r="BE14" i="11" s="1"/>
  <c r="AX14" i="11"/>
  <c r="BD14" i="11" s="1"/>
  <c r="AY15" i="11"/>
  <c r="AX15" i="11"/>
  <c r="BD15" i="11" s="1"/>
  <c r="AY16" i="11"/>
  <c r="BE16" i="11" s="1"/>
  <c r="AX16" i="11"/>
  <c r="BD16" i="11" s="1"/>
  <c r="AY17" i="11"/>
  <c r="BE17" i="11" s="1"/>
  <c r="AX17" i="11"/>
  <c r="AY18" i="11"/>
  <c r="BE18" i="11" s="1"/>
  <c r="AX18" i="11"/>
  <c r="BD18" i="11" s="1"/>
  <c r="AY19" i="11"/>
  <c r="BE19" i="11" s="1"/>
  <c r="AX19" i="11"/>
  <c r="BD19" i="11" s="1"/>
  <c r="AY20" i="11"/>
  <c r="BE20" i="11" s="1"/>
  <c r="AX20" i="11"/>
  <c r="BD20" i="11" s="1"/>
  <c r="AY21" i="11"/>
  <c r="BE21" i="11" s="1"/>
  <c r="AX21" i="11"/>
  <c r="BD21" i="11" s="1"/>
  <c r="AY22" i="11"/>
  <c r="BE22" i="11" s="1"/>
  <c r="AX22" i="11"/>
  <c r="BD22" i="11" s="1"/>
  <c r="AY23" i="11"/>
  <c r="BE23" i="11" s="1"/>
  <c r="AX23" i="11"/>
  <c r="BD23" i="11" s="1"/>
  <c r="AY24" i="11"/>
  <c r="BE24" i="11" s="1"/>
  <c r="AX24" i="11"/>
  <c r="AY25" i="11"/>
  <c r="BE25" i="11" s="1"/>
  <c r="AX25" i="11"/>
  <c r="BD25" i="11" s="1"/>
  <c r="AY26" i="11"/>
  <c r="BE26" i="11" s="1"/>
  <c r="AX26" i="11"/>
  <c r="AY27" i="11"/>
  <c r="BE27" i="11" s="1"/>
  <c r="AX27" i="11"/>
  <c r="AY28" i="11"/>
  <c r="AX28" i="11"/>
  <c r="BD28" i="11" s="1"/>
  <c r="AY29" i="11"/>
  <c r="AX29" i="11"/>
  <c r="BD29" i="11" s="1"/>
  <c r="AY30" i="11"/>
  <c r="AX30" i="11"/>
  <c r="BD30" i="11" s="1"/>
  <c r="AY31" i="11"/>
  <c r="AX31" i="11"/>
  <c r="AY32" i="11"/>
  <c r="AX32" i="11"/>
  <c r="BD32" i="11" s="1"/>
  <c r="AA3" i="11"/>
  <c r="AE3" i="11" s="1"/>
  <c r="AA4" i="11"/>
  <c r="AE4" i="11" s="1"/>
  <c r="AA6" i="11"/>
  <c r="AE6" i="11" s="1"/>
  <c r="AA8" i="11"/>
  <c r="AE8" i="11" s="1"/>
  <c r="AA9" i="11"/>
  <c r="AE9" i="11" s="1"/>
  <c r="AA10" i="11"/>
  <c r="AE10" i="11" s="1"/>
  <c r="AA11" i="11"/>
  <c r="AA13" i="11"/>
  <c r="AE13" i="11" s="1"/>
  <c r="AA15" i="11"/>
  <c r="AE15" i="11" s="1"/>
  <c r="AA16" i="11"/>
  <c r="AE16" i="11" s="1"/>
  <c r="AA17" i="11"/>
  <c r="AE17" i="11" s="1"/>
  <c r="AA18" i="11"/>
  <c r="AE18" i="11" s="1"/>
  <c r="AA20" i="11"/>
  <c r="AE20" i="11" s="1"/>
  <c r="AA22" i="11"/>
  <c r="AE22" i="11" s="1"/>
  <c r="AA23" i="11"/>
  <c r="AE23" i="11" s="1"/>
  <c r="AA24" i="11"/>
  <c r="AE24" i="11" s="1"/>
  <c r="AA25" i="11"/>
  <c r="AE25" i="11" s="1"/>
  <c r="AA27" i="11"/>
  <c r="AE27" i="11" s="1"/>
  <c r="AA29" i="11"/>
  <c r="AE29" i="11" s="1"/>
  <c r="AA30" i="11"/>
  <c r="AE30" i="11" s="1"/>
  <c r="AA31" i="11"/>
  <c r="AE31" i="11" s="1"/>
  <c r="AA32" i="11"/>
  <c r="AE32" i="11" s="1"/>
  <c r="AA33" i="11"/>
  <c r="AE33" i="11" s="1"/>
  <c r="AB3" i="11"/>
  <c r="AF3" i="11" s="1"/>
  <c r="AB4" i="11"/>
  <c r="AF4" i="11" s="1"/>
  <c r="AB5" i="11"/>
  <c r="AF5" i="11" s="1"/>
  <c r="AB6" i="11"/>
  <c r="AF6" i="11" s="1"/>
  <c r="AB7" i="11"/>
  <c r="AF7" i="11" s="1"/>
  <c r="AB8" i="11"/>
  <c r="AF8" i="11" s="1"/>
  <c r="AB9" i="11"/>
  <c r="AF9" i="11" s="1"/>
  <c r="AB10" i="11"/>
  <c r="AF10" i="11" s="1"/>
  <c r="AB11" i="11"/>
  <c r="AF11" i="11" s="1"/>
  <c r="AB12" i="11"/>
  <c r="AF12" i="11" s="1"/>
  <c r="AB13" i="11"/>
  <c r="AF13" i="11" s="1"/>
  <c r="AB14" i="11"/>
  <c r="AF14" i="11" s="1"/>
  <c r="AB15" i="11"/>
  <c r="AF15" i="11" s="1"/>
  <c r="AB16" i="11"/>
  <c r="AF16" i="11" s="1"/>
  <c r="AB17" i="11"/>
  <c r="AB18" i="11"/>
  <c r="AF18" i="11" s="1"/>
  <c r="AB19" i="11"/>
  <c r="AF19" i="11" s="1"/>
  <c r="AB20" i="11"/>
  <c r="AF20" i="11" s="1"/>
  <c r="AB21" i="11"/>
  <c r="AF21" i="11" s="1"/>
  <c r="AB22" i="11"/>
  <c r="AF22" i="11" s="1"/>
  <c r="AB23" i="11"/>
  <c r="AF23" i="11" s="1"/>
  <c r="AB24" i="11"/>
  <c r="AF24" i="11" s="1"/>
  <c r="AB25" i="11"/>
  <c r="AF25" i="11" s="1"/>
  <c r="AB26" i="11"/>
  <c r="AF26" i="11" s="1"/>
  <c r="AB27" i="11"/>
  <c r="AF27" i="11" s="1"/>
  <c r="AB28" i="11"/>
  <c r="AF28" i="11" s="1"/>
  <c r="AB29" i="11"/>
  <c r="AF29" i="11" s="1"/>
  <c r="AB30" i="11"/>
  <c r="AF30" i="11" s="1"/>
  <c r="AB31" i="11"/>
  <c r="AF31" i="11" s="1"/>
  <c r="AB32" i="11"/>
  <c r="AF32" i="11" s="1"/>
  <c r="AB33" i="11"/>
  <c r="AF33" i="11" s="1"/>
  <c r="AK33" i="11"/>
  <c r="AR33" i="11" s="1"/>
  <c r="AJ33" i="11" s="1"/>
  <c r="AY3" i="13"/>
  <c r="BE3" i="13" s="1"/>
  <c r="AX3" i="13"/>
  <c r="BD3" i="13" s="1"/>
  <c r="AY4" i="13"/>
  <c r="BE4" i="13" s="1"/>
  <c r="AX4" i="13"/>
  <c r="AY5" i="13"/>
  <c r="BE5" i="13" s="1"/>
  <c r="AX5" i="13"/>
  <c r="BD5" i="13" s="1"/>
  <c r="AY6" i="13"/>
  <c r="BE6" i="13" s="1"/>
  <c r="AX6" i="13"/>
  <c r="AY7" i="13"/>
  <c r="BE7" i="13" s="1"/>
  <c r="AX7" i="13"/>
  <c r="AY8" i="13"/>
  <c r="BE8" i="13" s="1"/>
  <c r="AX8" i="13"/>
  <c r="BD8" i="13" s="1"/>
  <c r="AY9" i="13"/>
  <c r="BE9" i="13" s="1"/>
  <c r="AX9" i="13"/>
  <c r="BD9" i="13" s="1"/>
  <c r="AY10" i="13"/>
  <c r="BE10" i="13" s="1"/>
  <c r="AX10" i="13"/>
  <c r="AY11" i="13"/>
  <c r="BE11" i="13" s="1"/>
  <c r="AX11" i="13"/>
  <c r="BD11" i="13" s="1"/>
  <c r="AY12" i="13"/>
  <c r="AX12" i="13"/>
  <c r="AY13" i="13"/>
  <c r="BE13" i="13" s="1"/>
  <c r="AX13" i="13"/>
  <c r="BD13" i="13" s="1"/>
  <c r="AY14" i="13"/>
  <c r="BE14" i="13" s="1"/>
  <c r="AX14" i="13"/>
  <c r="BD14" i="13" s="1"/>
  <c r="AY15" i="13"/>
  <c r="BE15" i="13" s="1"/>
  <c r="AX15" i="13"/>
  <c r="BD15" i="13" s="1"/>
  <c r="AY16" i="13"/>
  <c r="BE16" i="13" s="1"/>
  <c r="AX16" i="13"/>
  <c r="AY17" i="13"/>
  <c r="BE17" i="13" s="1"/>
  <c r="AX17" i="13"/>
  <c r="BD17" i="13" s="1"/>
  <c r="AY18" i="13"/>
  <c r="BE18" i="13" s="1"/>
  <c r="AX18" i="13"/>
  <c r="BD18" i="13" s="1"/>
  <c r="AY19" i="13"/>
  <c r="BE19" i="13" s="1"/>
  <c r="AX19" i="13"/>
  <c r="BD19" i="13" s="1"/>
  <c r="AY20" i="13"/>
  <c r="BE20" i="13" s="1"/>
  <c r="AX20" i="13"/>
  <c r="BD20" i="13" s="1"/>
  <c r="AY21" i="13"/>
  <c r="BE21" i="13" s="1"/>
  <c r="AX21" i="13"/>
  <c r="AY22" i="13"/>
  <c r="BE22" i="13" s="1"/>
  <c r="AX22" i="13"/>
  <c r="BD22" i="13" s="1"/>
  <c r="AY23" i="13"/>
  <c r="BE23" i="13" s="1"/>
  <c r="AX23" i="13"/>
  <c r="BD23" i="13" s="1"/>
  <c r="AY24" i="13"/>
  <c r="AX24" i="13"/>
  <c r="BD24" i="13" s="1"/>
  <c r="AY25" i="13"/>
  <c r="BE25" i="13" s="1"/>
  <c r="AX25" i="13"/>
  <c r="BD25" i="13" s="1"/>
  <c r="AY26" i="13"/>
  <c r="AX26" i="13"/>
  <c r="BD26" i="13" s="1"/>
  <c r="H65" i="13"/>
  <c r="AB3" i="13"/>
  <c r="AF3" i="13" s="1"/>
  <c r="AB4" i="13"/>
  <c r="AF4" i="13" s="1"/>
  <c r="AB5" i="13"/>
  <c r="AF5" i="13" s="1"/>
  <c r="AB6" i="13"/>
  <c r="AF6" i="13" s="1"/>
  <c r="AB7" i="13"/>
  <c r="AB8" i="13"/>
  <c r="AF8" i="13" s="1"/>
  <c r="AB9" i="13"/>
  <c r="AF9" i="13" s="1"/>
  <c r="AB10" i="13"/>
  <c r="AF10" i="13" s="1"/>
  <c r="AB11" i="13"/>
  <c r="AF11" i="13" s="1"/>
  <c r="AB12" i="13"/>
  <c r="AF12" i="13" s="1"/>
  <c r="AB13" i="13"/>
  <c r="AF13" i="13" s="1"/>
  <c r="AB14" i="13"/>
  <c r="AF14" i="13" s="1"/>
  <c r="AB15" i="13"/>
  <c r="AF15" i="13" s="1"/>
  <c r="AB16" i="13"/>
  <c r="AF16" i="13" s="1"/>
  <c r="AB17" i="13"/>
  <c r="AF17" i="13" s="1"/>
  <c r="AB18" i="13"/>
  <c r="AF18" i="13" s="1"/>
  <c r="AB19" i="13"/>
  <c r="AF19" i="13" s="1"/>
  <c r="AB20" i="13"/>
  <c r="AF20" i="13" s="1"/>
  <c r="AB21" i="13"/>
  <c r="AF21" i="13" s="1"/>
  <c r="AB22" i="13"/>
  <c r="AF22" i="13" s="1"/>
  <c r="AB23" i="13"/>
  <c r="AF23" i="13" s="1"/>
  <c r="AB24" i="13"/>
  <c r="AF24" i="13" s="1"/>
  <c r="AB25" i="13"/>
  <c r="AF25" i="13" s="1"/>
  <c r="AB26" i="13"/>
  <c r="AF26" i="13" s="1"/>
  <c r="AB27" i="13"/>
  <c r="AF27" i="13" s="1"/>
  <c r="AB28" i="13"/>
  <c r="AF28" i="13" s="1"/>
  <c r="AB29" i="13"/>
  <c r="AF29" i="13" s="1"/>
  <c r="AB30" i="13"/>
  <c r="AF30" i="13" s="1"/>
  <c r="AB31" i="13"/>
  <c r="AF31" i="13" s="1"/>
  <c r="AB32" i="13"/>
  <c r="AF32" i="13" s="1"/>
  <c r="AB33" i="13"/>
  <c r="AF33" i="13" s="1"/>
  <c r="AA3" i="13"/>
  <c r="AE3" i="13" s="1"/>
  <c r="AA4" i="13"/>
  <c r="AE4" i="13" s="1"/>
  <c r="AA5" i="13"/>
  <c r="AE5" i="13" s="1"/>
  <c r="AA6" i="13"/>
  <c r="AE6" i="13" s="1"/>
  <c r="AA7" i="13"/>
  <c r="AE7" i="13" s="1"/>
  <c r="AA8" i="13"/>
  <c r="AE8" i="13" s="1"/>
  <c r="AA9" i="13"/>
  <c r="AE9" i="13" s="1"/>
  <c r="AA10" i="13"/>
  <c r="AE10" i="13" s="1"/>
  <c r="AA11" i="13"/>
  <c r="AE11" i="13" s="1"/>
  <c r="AA12" i="13"/>
  <c r="AE12" i="13" s="1"/>
  <c r="AA13" i="13"/>
  <c r="AE13" i="13" s="1"/>
  <c r="AA14" i="13"/>
  <c r="AE14" i="13" s="1"/>
  <c r="AA15" i="13"/>
  <c r="AE15" i="13" s="1"/>
  <c r="AA16" i="13"/>
  <c r="AE16" i="13" s="1"/>
  <c r="AA17" i="13"/>
  <c r="AE17" i="13" s="1"/>
  <c r="AA18" i="13"/>
  <c r="AE18" i="13" s="1"/>
  <c r="AA19" i="13"/>
  <c r="AE19" i="13" s="1"/>
  <c r="AA20" i="13"/>
  <c r="AE20" i="13" s="1"/>
  <c r="AA21" i="13"/>
  <c r="AE21" i="13" s="1"/>
  <c r="AA22" i="13"/>
  <c r="AE22" i="13" s="1"/>
  <c r="AA23" i="13"/>
  <c r="AE23" i="13" s="1"/>
  <c r="AA24" i="13"/>
  <c r="AE24" i="13" s="1"/>
  <c r="AA25" i="13"/>
  <c r="AE25" i="13" s="1"/>
  <c r="AA26" i="13"/>
  <c r="AE26" i="13" s="1"/>
  <c r="AA27" i="13"/>
  <c r="AE27" i="13" s="1"/>
  <c r="AA28" i="13"/>
  <c r="AE28" i="13" s="1"/>
  <c r="AA29" i="13"/>
  <c r="AE29" i="13" s="1"/>
  <c r="AA30" i="13"/>
  <c r="AE30" i="13" s="1"/>
  <c r="AA31" i="13"/>
  <c r="AE31" i="13" s="1"/>
  <c r="AA32" i="13"/>
  <c r="AE32" i="13" s="1"/>
  <c r="AA33" i="13"/>
  <c r="AE33" i="13" s="1"/>
  <c r="AK33" i="13"/>
  <c r="AR33" i="13" s="1"/>
  <c r="AQ5" i="12"/>
  <c r="Q478" i="7" s="1"/>
  <c r="Q2" i="1"/>
  <c r="E4" i="1" s="1"/>
  <c r="B42" i="3" s="1"/>
  <c r="F57" i="1"/>
  <c r="Q50" i="1"/>
  <c r="R50" i="1"/>
  <c r="S50" i="1"/>
  <c r="Q51" i="1"/>
  <c r="R51" i="1"/>
  <c r="S51" i="1"/>
  <c r="Q52" i="1"/>
  <c r="R52" i="1"/>
  <c r="S52" i="1"/>
  <c r="Q53" i="1"/>
  <c r="R53" i="1"/>
  <c r="S53" i="1"/>
  <c r="Q54" i="1"/>
  <c r="R54" i="1"/>
  <c r="S54" i="1"/>
  <c r="Q55" i="1"/>
  <c r="R55" i="1"/>
  <c r="S55" i="1"/>
  <c r="S49" i="1"/>
  <c r="R49" i="1"/>
  <c r="Q49" i="1"/>
  <c r="Q5" i="1"/>
  <c r="Q15" i="1"/>
  <c r="Q16" i="1"/>
  <c r="Q7" i="1"/>
  <c r="Q8" i="1"/>
  <c r="Q9" i="1"/>
  <c r="Q10" i="1"/>
  <c r="Q11" i="1"/>
  <c r="Q12" i="1"/>
  <c r="Q13" i="1"/>
  <c r="Q14" i="1"/>
  <c r="O14" i="1"/>
  <c r="M14" i="1"/>
  <c r="M7" i="1"/>
  <c r="I5" i="15"/>
  <c r="I23" i="15" s="1"/>
  <c r="D29" i="15" s="1"/>
  <c r="H29" i="15" s="1"/>
  <c r="I6" i="15"/>
  <c r="I7" i="15"/>
  <c r="I8" i="15"/>
  <c r="I9" i="15"/>
  <c r="I10" i="15"/>
  <c r="I11" i="15"/>
  <c r="I12" i="15"/>
  <c r="I13" i="15"/>
  <c r="I14" i="15"/>
  <c r="I15" i="15"/>
  <c r="I16" i="15"/>
  <c r="I17" i="15"/>
  <c r="I18" i="15"/>
  <c r="I20" i="15"/>
  <c r="I21" i="15"/>
  <c r="I22" i="15"/>
  <c r="J5" i="15"/>
  <c r="J6" i="15"/>
  <c r="J7" i="15"/>
  <c r="J8" i="15"/>
  <c r="J9" i="15"/>
  <c r="J10" i="15"/>
  <c r="J11" i="15"/>
  <c r="J12" i="15"/>
  <c r="J13" i="15"/>
  <c r="J14" i="15"/>
  <c r="J15" i="15"/>
  <c r="J16" i="15"/>
  <c r="J17" i="15"/>
  <c r="J18" i="15"/>
  <c r="J20" i="15"/>
  <c r="J21" i="15"/>
  <c r="J22" i="15"/>
  <c r="C25" i="15"/>
  <c r="B3" i="15"/>
  <c r="F23" i="15"/>
  <c r="D28" i="15" s="1"/>
  <c r="H28" i="15" s="1"/>
  <c r="C42" i="15"/>
  <c r="H23" i="15"/>
  <c r="B3" i="16"/>
  <c r="G23" i="16"/>
  <c r="D29" i="16" s="1"/>
  <c r="H29" i="16" s="1"/>
  <c r="J7" i="16"/>
  <c r="J8" i="16"/>
  <c r="J9" i="16"/>
  <c r="J10" i="16"/>
  <c r="J11" i="16"/>
  <c r="J12" i="16"/>
  <c r="J13" i="16"/>
  <c r="J14" i="16"/>
  <c r="J15" i="16"/>
  <c r="J16" i="16"/>
  <c r="J17" i="16"/>
  <c r="J18" i="16"/>
  <c r="J19" i="16"/>
  <c r="J20" i="16"/>
  <c r="J21" i="16"/>
  <c r="J22" i="16"/>
  <c r="K7" i="16"/>
  <c r="K8" i="16"/>
  <c r="K9" i="16"/>
  <c r="K10" i="16"/>
  <c r="K11" i="16"/>
  <c r="K12" i="16"/>
  <c r="K13" i="16"/>
  <c r="K14" i="16"/>
  <c r="K15" i="16"/>
  <c r="K16" i="16"/>
  <c r="K17" i="16"/>
  <c r="K18" i="16"/>
  <c r="K19" i="16"/>
  <c r="K20" i="16"/>
  <c r="K21" i="16"/>
  <c r="K22" i="16"/>
  <c r="F23" i="16"/>
  <c r="D28" i="16" s="1"/>
  <c r="H28" i="16" s="1"/>
  <c r="C44" i="16"/>
  <c r="C25" i="16"/>
  <c r="I23" i="16"/>
  <c r="AO32" i="4"/>
  <c r="AQ32" i="4" s="1"/>
  <c r="AP32" i="4" s="1"/>
  <c r="AY33" i="4"/>
  <c r="AX33" i="4"/>
  <c r="AO33" i="4"/>
  <c r="AQ33" i="4" s="1"/>
  <c r="AP33" i="4" s="1"/>
  <c r="AQ34" i="4"/>
  <c r="L36" i="4"/>
  <c r="E46" i="4"/>
  <c r="BA4" i="4"/>
  <c r="BG4" i="4"/>
  <c r="AZ4" i="4"/>
  <c r="BF4" i="4" s="1"/>
  <c r="BA5" i="4"/>
  <c r="BG5" i="4" s="1"/>
  <c r="AZ5" i="4"/>
  <c r="BF5" i="4" s="1"/>
  <c r="BA6" i="4"/>
  <c r="BG6" i="4" s="1"/>
  <c r="AZ6" i="4"/>
  <c r="BF6" i="4" s="1"/>
  <c r="BA7" i="4"/>
  <c r="BG7" i="4" s="1"/>
  <c r="AZ7" i="4"/>
  <c r="BF7" i="4" s="1"/>
  <c r="BA8" i="4"/>
  <c r="BG8" i="4" s="1"/>
  <c r="AZ8" i="4"/>
  <c r="BF8" i="4" s="1"/>
  <c r="BA9" i="4"/>
  <c r="BG9" i="4" s="1"/>
  <c r="AZ9" i="4"/>
  <c r="BF9" i="4" s="1"/>
  <c r="BA10" i="4"/>
  <c r="BG10" i="4" s="1"/>
  <c r="AZ10" i="4"/>
  <c r="BF10" i="4" s="1"/>
  <c r="BA11" i="4"/>
  <c r="BG11" i="4" s="1"/>
  <c r="AZ11" i="4"/>
  <c r="BF11" i="4" s="1"/>
  <c r="BA12" i="4"/>
  <c r="BG12" i="4" s="1"/>
  <c r="AZ12" i="4"/>
  <c r="BF12" i="4" s="1"/>
  <c r="BA13" i="4"/>
  <c r="BG13" i="4" s="1"/>
  <c r="AZ13" i="4"/>
  <c r="BF13" i="4" s="1"/>
  <c r="BA14" i="4"/>
  <c r="BG14" i="4" s="1"/>
  <c r="AZ14" i="4"/>
  <c r="BF14" i="4" s="1"/>
  <c r="BA15" i="4"/>
  <c r="BG15" i="4" s="1"/>
  <c r="AZ15" i="4"/>
  <c r="BF15" i="4" s="1"/>
  <c r="BA16" i="4"/>
  <c r="BG16" i="4" s="1"/>
  <c r="AZ16" i="4"/>
  <c r="BF16" i="4" s="1"/>
  <c r="BA17" i="4"/>
  <c r="BG17" i="4" s="1"/>
  <c r="AZ17" i="4"/>
  <c r="BF17" i="4" s="1"/>
  <c r="BA18" i="4"/>
  <c r="BG18" i="4" s="1"/>
  <c r="AZ18" i="4"/>
  <c r="BA19" i="4"/>
  <c r="BG19" i="4" s="1"/>
  <c r="AZ19" i="4"/>
  <c r="BF19" i="4" s="1"/>
  <c r="BA20" i="4"/>
  <c r="BG20" i="4" s="1"/>
  <c r="AZ20" i="4"/>
  <c r="BF20" i="4" s="1"/>
  <c r="BA21" i="4"/>
  <c r="AZ21" i="4"/>
  <c r="BA22" i="4"/>
  <c r="BG22" i="4" s="1"/>
  <c r="AZ22" i="4"/>
  <c r="BF22" i="4" s="1"/>
  <c r="BA23" i="4"/>
  <c r="BG23" i="4" s="1"/>
  <c r="AZ23" i="4"/>
  <c r="BF23" i="4" s="1"/>
  <c r="BA24" i="4"/>
  <c r="BG24" i="4" s="1"/>
  <c r="AZ24" i="4"/>
  <c r="BF24" i="4" s="1"/>
  <c r="BA25" i="4"/>
  <c r="BG25" i="4" s="1"/>
  <c r="AZ25" i="4"/>
  <c r="BF25" i="4" s="1"/>
  <c r="BF18" i="4"/>
  <c r="BA32" i="4"/>
  <c r="BG32" i="4" s="1"/>
  <c r="AZ32" i="4"/>
  <c r="BF32" i="4"/>
  <c r="BE32" i="4"/>
  <c r="BD32" i="4"/>
  <c r="BJ32" i="4"/>
  <c r="BI32" i="4"/>
  <c r="BH33" i="4"/>
  <c r="BA33" i="4"/>
  <c r="BG33" i="4"/>
  <c r="BR33" i="4" s="1"/>
  <c r="AZ33" i="4"/>
  <c r="BF33" i="4" s="1"/>
  <c r="BQ33" i="4" s="1"/>
  <c r="BS33" i="4" s="1"/>
  <c r="BE33" i="4"/>
  <c r="BO33" i="4" s="1"/>
  <c r="BJ33" i="4"/>
  <c r="BI33" i="4"/>
  <c r="BH34" i="4"/>
  <c r="BO34" i="4" s="1"/>
  <c r="BQ34" i="4"/>
  <c r="BW34" i="4" s="1"/>
  <c r="G78" i="4"/>
  <c r="E78" i="4"/>
  <c r="BM32" i="4"/>
  <c r="BL33" i="4"/>
  <c r="BM33" i="4"/>
  <c r="BL34" i="4"/>
  <c r="CF34" i="4" s="1"/>
  <c r="CE34" i="4"/>
  <c r="BK33" i="4"/>
  <c r="F72" i="4"/>
  <c r="T72" i="4" s="1"/>
  <c r="W72" i="4" s="1"/>
  <c r="AZ3" i="4"/>
  <c r="BF3" i="4" s="1"/>
  <c r="D72" i="4"/>
  <c r="S72" i="4" s="1"/>
  <c r="V72" i="4" s="1"/>
  <c r="BA3" i="4"/>
  <c r="BG3" i="4" s="1"/>
  <c r="E72" i="4"/>
  <c r="F73" i="4"/>
  <c r="T73" i="4" s="1"/>
  <c r="W73" i="4" s="1"/>
  <c r="D73" i="4"/>
  <c r="S73" i="4" s="1"/>
  <c r="V73" i="4" s="1"/>
  <c r="E73" i="4"/>
  <c r="F74" i="4"/>
  <c r="T74" i="4" s="1"/>
  <c r="W74" i="4" s="1"/>
  <c r="D74" i="4"/>
  <c r="S74" i="4" s="1"/>
  <c r="V74" i="4" s="1"/>
  <c r="E74" i="4"/>
  <c r="F68" i="4"/>
  <c r="T68" i="4"/>
  <c r="W68" i="4" s="1"/>
  <c r="D68" i="4"/>
  <c r="S68" i="4" s="1"/>
  <c r="V68" i="4" s="1"/>
  <c r="E68" i="4"/>
  <c r="F69" i="4"/>
  <c r="T69" i="4" s="1"/>
  <c r="W69" i="4" s="1"/>
  <c r="D69" i="4"/>
  <c r="S69" i="4"/>
  <c r="V69" i="4" s="1"/>
  <c r="E69" i="4"/>
  <c r="F70" i="4"/>
  <c r="T70" i="4" s="1"/>
  <c r="W70" i="4" s="1"/>
  <c r="D70" i="4"/>
  <c r="S70" i="4" s="1"/>
  <c r="V70" i="4" s="1"/>
  <c r="E70" i="4"/>
  <c r="F71" i="4"/>
  <c r="T71" i="4" s="1"/>
  <c r="W71" i="4" s="1"/>
  <c r="D71" i="4"/>
  <c r="S71" i="4" s="1"/>
  <c r="V71" i="4" s="1"/>
  <c r="E71" i="4"/>
  <c r="BG21" i="4"/>
  <c r="AZ26" i="4"/>
  <c r="BF26" i="4" s="1"/>
  <c r="BA26" i="4"/>
  <c r="BG26" i="4" s="1"/>
  <c r="AZ27" i="4"/>
  <c r="BF27" i="4" s="1"/>
  <c r="BA27" i="4"/>
  <c r="BG27" i="4" s="1"/>
  <c r="AZ28" i="4"/>
  <c r="BF28" i="4" s="1"/>
  <c r="BA28" i="4"/>
  <c r="BG28" i="4" s="1"/>
  <c r="AZ29" i="4"/>
  <c r="BF29" i="4" s="1"/>
  <c r="BA29" i="4"/>
  <c r="BG29" i="4" s="1"/>
  <c r="AZ30" i="4"/>
  <c r="BF30" i="4" s="1"/>
  <c r="BA30" i="4"/>
  <c r="BG30" i="4" s="1"/>
  <c r="AZ31" i="4"/>
  <c r="BF31" i="4" s="1"/>
  <c r="BA31" i="4"/>
  <c r="BG31" i="4" s="1"/>
  <c r="BE31" i="4"/>
  <c r="BJ34" i="4"/>
  <c r="G72" i="4"/>
  <c r="G73" i="4"/>
  <c r="G74" i="4"/>
  <c r="G68" i="4"/>
  <c r="G69" i="4"/>
  <c r="G70" i="4"/>
  <c r="G71" i="4"/>
  <c r="H72" i="4"/>
  <c r="R72" i="4" s="1"/>
  <c r="X72" i="4" s="1"/>
  <c r="I72" i="4"/>
  <c r="H73" i="4"/>
  <c r="R73" i="4" s="1"/>
  <c r="X73" i="4" s="1"/>
  <c r="I73" i="4"/>
  <c r="H74" i="4"/>
  <c r="R74" i="4" s="1"/>
  <c r="X74" i="4" s="1"/>
  <c r="I74" i="4"/>
  <c r="H68" i="4"/>
  <c r="R68" i="4" s="1"/>
  <c r="X68" i="4" s="1"/>
  <c r="I68" i="4"/>
  <c r="H69" i="4"/>
  <c r="R69" i="4" s="1"/>
  <c r="X69" i="4" s="1"/>
  <c r="I69" i="4"/>
  <c r="H70" i="4"/>
  <c r="R70" i="4" s="1"/>
  <c r="X70" i="4" s="1"/>
  <c r="I70" i="4"/>
  <c r="H71" i="4"/>
  <c r="R71" i="4" s="1"/>
  <c r="X71" i="4" s="1"/>
  <c r="I71" i="4"/>
  <c r="BD31" i="4"/>
  <c r="G93" i="4"/>
  <c r="E93" i="4"/>
  <c r="E86" i="4"/>
  <c r="M45" i="4"/>
  <c r="L45" i="4"/>
  <c r="J42" i="4"/>
  <c r="N45" i="4" s="1"/>
  <c r="J41" i="4"/>
  <c r="N2" i="4"/>
  <c r="O2" i="4"/>
  <c r="P2" i="4"/>
  <c r="Q2" i="4"/>
  <c r="A37" i="4"/>
  <c r="BB33" i="4"/>
  <c r="BB32" i="4"/>
  <c r="B42" i="4"/>
  <c r="P34" i="4"/>
  <c r="Q34" i="4"/>
  <c r="O34" i="4"/>
  <c r="X32" i="4"/>
  <c r="W32" i="4"/>
  <c r="P45" i="4"/>
  <c r="E46" i="3"/>
  <c r="AZ26" i="3"/>
  <c r="BF26" i="3" s="1"/>
  <c r="AZ27" i="3"/>
  <c r="BF27" i="3" s="1"/>
  <c r="AZ28" i="3"/>
  <c r="BF28" i="3" s="1"/>
  <c r="AZ29" i="3"/>
  <c r="BF29" i="3" s="1"/>
  <c r="AZ30" i="3"/>
  <c r="BF30" i="3" s="1"/>
  <c r="AZ31" i="3"/>
  <c r="BF31" i="3" s="1"/>
  <c r="AZ32" i="3"/>
  <c r="BF32" i="3" s="1"/>
  <c r="AZ33" i="3"/>
  <c r="BF33" i="3" s="1"/>
  <c r="CI1" i="3"/>
  <c r="L36" i="3"/>
  <c r="BA26" i="3"/>
  <c r="BG26" i="3" s="1"/>
  <c r="BA27" i="3"/>
  <c r="BG27" i="3" s="1"/>
  <c r="BA28" i="3"/>
  <c r="BG28" i="3" s="1"/>
  <c r="BA29" i="3"/>
  <c r="BG29" i="3" s="1"/>
  <c r="BA30" i="3"/>
  <c r="BG30" i="3" s="1"/>
  <c r="D70" i="3"/>
  <c r="S70" i="3"/>
  <c r="V70" i="3" s="1"/>
  <c r="D73" i="3"/>
  <c r="S73" i="3" s="1"/>
  <c r="V73" i="3"/>
  <c r="D74" i="3"/>
  <c r="S74" i="3" s="1"/>
  <c r="V74" i="3" s="1"/>
  <c r="D71" i="3"/>
  <c r="S71" i="3" s="1"/>
  <c r="V71" i="3" s="1"/>
  <c r="BA4" i="3"/>
  <c r="BG4" i="3" s="1"/>
  <c r="AZ4" i="3"/>
  <c r="BF4" i="3" s="1"/>
  <c r="F70" i="3"/>
  <c r="T70" i="3" s="1"/>
  <c r="W70" i="3" s="1"/>
  <c r="F73" i="3"/>
  <c r="T73" i="3"/>
  <c r="W73" i="3" s="1"/>
  <c r="F74" i="3"/>
  <c r="T74" i="3"/>
  <c r="W74" i="3"/>
  <c r="F71" i="3"/>
  <c r="T71" i="3" s="1"/>
  <c r="W71" i="3" s="1"/>
  <c r="E70" i="3"/>
  <c r="E73" i="3"/>
  <c r="E74" i="3"/>
  <c r="E71" i="3"/>
  <c r="D68" i="3"/>
  <c r="S68" i="3" s="1"/>
  <c r="V68" i="3" s="1"/>
  <c r="D72" i="3"/>
  <c r="S72" i="3" s="1"/>
  <c r="V72" i="3" s="1"/>
  <c r="F68" i="3"/>
  <c r="T68" i="3"/>
  <c r="W68" i="3" s="1"/>
  <c r="F72" i="3"/>
  <c r="T72" i="3" s="1"/>
  <c r="W72" i="3"/>
  <c r="E68" i="3"/>
  <c r="E72" i="3"/>
  <c r="D69" i="3"/>
  <c r="S69" i="3"/>
  <c r="V69" i="3" s="1"/>
  <c r="F69" i="3"/>
  <c r="T69" i="3"/>
  <c r="W69" i="3" s="1"/>
  <c r="E69" i="3"/>
  <c r="BF21" i="3"/>
  <c r="BG22" i="3"/>
  <c r="BG25" i="3"/>
  <c r="BF25" i="3"/>
  <c r="BA31" i="3"/>
  <c r="BG31" i="3" s="1"/>
  <c r="BA32" i="3"/>
  <c r="BG32" i="3" s="1"/>
  <c r="BA33" i="3"/>
  <c r="BG33" i="3" s="1"/>
  <c r="BH34" i="3"/>
  <c r="BR34" i="3" s="1"/>
  <c r="BO34" i="3"/>
  <c r="BP34" i="3" s="1"/>
  <c r="BA3" i="3"/>
  <c r="BG3" i="3" s="1"/>
  <c r="AZ3" i="3"/>
  <c r="BF3" i="3" s="1"/>
  <c r="G70" i="3"/>
  <c r="G73" i="3"/>
  <c r="G74" i="3"/>
  <c r="G71" i="3"/>
  <c r="H70" i="3"/>
  <c r="R70" i="3" s="1"/>
  <c r="X70" i="3" s="1"/>
  <c r="H73" i="3"/>
  <c r="R73" i="3" s="1"/>
  <c r="X73" i="3" s="1"/>
  <c r="H74" i="3"/>
  <c r="R74" i="3" s="1"/>
  <c r="X74" i="3" s="1"/>
  <c r="H71" i="3"/>
  <c r="R71" i="3" s="1"/>
  <c r="X71" i="3" s="1"/>
  <c r="I70" i="3"/>
  <c r="I73" i="3"/>
  <c r="I74" i="3"/>
  <c r="I71" i="3"/>
  <c r="G68" i="3"/>
  <c r="G72" i="3"/>
  <c r="H68" i="3"/>
  <c r="R68" i="3" s="1"/>
  <c r="X68" i="3" s="1"/>
  <c r="H72" i="3"/>
  <c r="R72" i="3" s="1"/>
  <c r="X72" i="3" s="1"/>
  <c r="I68" i="3"/>
  <c r="I72" i="3"/>
  <c r="G69" i="3"/>
  <c r="H69" i="3"/>
  <c r="R69" i="3"/>
  <c r="X69" i="3"/>
  <c r="I69" i="3"/>
  <c r="BL34" i="3"/>
  <c r="CF34" i="3" s="1"/>
  <c r="CE34" i="3"/>
  <c r="G78" i="3"/>
  <c r="E78" i="3"/>
  <c r="BJ34" i="3"/>
  <c r="G93" i="3"/>
  <c r="E93" i="3"/>
  <c r="E86" i="3"/>
  <c r="M45" i="3"/>
  <c r="N45" i="3"/>
  <c r="L45" i="3"/>
  <c r="J42" i="3"/>
  <c r="J41" i="3"/>
  <c r="A37" i="3"/>
  <c r="O34" i="3"/>
  <c r="X34" i="3"/>
  <c r="W34" i="3"/>
  <c r="P34" i="3"/>
  <c r="Q34" i="3"/>
  <c r="Q2" i="3"/>
  <c r="P2" i="3"/>
  <c r="O2" i="3"/>
  <c r="N2" i="3"/>
  <c r="L36" i="9"/>
  <c r="BH34" i="9"/>
  <c r="BR34" i="9" s="1"/>
  <c r="BQ34" i="9"/>
  <c r="BW34" i="9" s="1"/>
  <c r="G78" i="9"/>
  <c r="E78" i="9"/>
  <c r="H69" i="9"/>
  <c r="R69" i="9"/>
  <c r="X69" i="9" s="1"/>
  <c r="I69" i="9"/>
  <c r="H70" i="9"/>
  <c r="R70" i="9" s="1"/>
  <c r="X70" i="9" s="1"/>
  <c r="I70" i="9"/>
  <c r="H71" i="9"/>
  <c r="R71" i="9" s="1"/>
  <c r="X71" i="9" s="1"/>
  <c r="I71" i="9"/>
  <c r="H72" i="9"/>
  <c r="R72" i="9" s="1"/>
  <c r="X72" i="9" s="1"/>
  <c r="I72" i="9"/>
  <c r="H73" i="9"/>
  <c r="R73" i="9" s="1"/>
  <c r="X73" i="9" s="1"/>
  <c r="BD7" i="9"/>
  <c r="I73" i="9"/>
  <c r="H74" i="9"/>
  <c r="R74" i="9" s="1"/>
  <c r="X74" i="9" s="1"/>
  <c r="I74" i="9"/>
  <c r="H68" i="9"/>
  <c r="R68" i="9" s="1"/>
  <c r="X68" i="9" s="1"/>
  <c r="I68" i="9"/>
  <c r="BD15" i="9"/>
  <c r="BD16" i="9"/>
  <c r="BD28" i="9"/>
  <c r="BL34" i="9"/>
  <c r="CF34" i="9" s="1"/>
  <c r="CE34" i="9"/>
  <c r="BA3" i="9"/>
  <c r="BG3" i="9" s="1"/>
  <c r="F69" i="9"/>
  <c r="T69" i="9" s="1"/>
  <c r="W69" i="9" s="1"/>
  <c r="AZ3" i="9"/>
  <c r="BF3" i="9" s="1"/>
  <c r="G69" i="9"/>
  <c r="BA4" i="9"/>
  <c r="BG4" i="9" s="1"/>
  <c r="F70" i="9"/>
  <c r="T70" i="9" s="1"/>
  <c r="W70" i="9" s="1"/>
  <c r="AZ4" i="9"/>
  <c r="BF4" i="9" s="1"/>
  <c r="G70" i="9"/>
  <c r="BA5" i="9"/>
  <c r="BG5" i="9" s="1"/>
  <c r="F71" i="9"/>
  <c r="T71" i="9" s="1"/>
  <c r="W71" i="9" s="1"/>
  <c r="AZ5" i="9"/>
  <c r="BF5" i="9" s="1"/>
  <c r="G71" i="9"/>
  <c r="BA6" i="9"/>
  <c r="BG6" i="9" s="1"/>
  <c r="F72" i="9"/>
  <c r="T72" i="9"/>
  <c r="W72" i="9"/>
  <c r="AZ6" i="9"/>
  <c r="BF6" i="9" s="1"/>
  <c r="G72" i="9"/>
  <c r="BA7" i="9"/>
  <c r="BG7" i="9" s="1"/>
  <c r="F73" i="9"/>
  <c r="T73" i="9" s="1"/>
  <c r="W73" i="9" s="1"/>
  <c r="AZ7" i="9"/>
  <c r="BF7" i="9" s="1"/>
  <c r="G73" i="9"/>
  <c r="BA8" i="9"/>
  <c r="BG8" i="9" s="1"/>
  <c r="F74" i="9"/>
  <c r="T74" i="9"/>
  <c r="W74" i="9"/>
  <c r="AZ8" i="9"/>
  <c r="BF8" i="9" s="1"/>
  <c r="G74" i="9"/>
  <c r="BA9" i="9"/>
  <c r="BG9" i="9" s="1"/>
  <c r="F68" i="9"/>
  <c r="T68" i="9" s="1"/>
  <c r="W68" i="9" s="1"/>
  <c r="AZ9" i="9"/>
  <c r="BF9" i="9" s="1"/>
  <c r="G68" i="9"/>
  <c r="BA10" i="9"/>
  <c r="BG10" i="9" s="1"/>
  <c r="AZ10" i="9"/>
  <c r="BF10" i="9" s="1"/>
  <c r="BA11" i="9"/>
  <c r="BG11" i="9" s="1"/>
  <c r="AZ11" i="9"/>
  <c r="BF11" i="9" s="1"/>
  <c r="BA12" i="9"/>
  <c r="BG12" i="9" s="1"/>
  <c r="AZ12" i="9"/>
  <c r="BF12" i="9" s="1"/>
  <c r="BA13" i="9"/>
  <c r="BG13" i="9" s="1"/>
  <c r="AZ13" i="9"/>
  <c r="BF13" i="9" s="1"/>
  <c r="BA14" i="9"/>
  <c r="BG14" i="9" s="1"/>
  <c r="AZ14" i="9"/>
  <c r="BF14" i="9" s="1"/>
  <c r="BA15" i="9"/>
  <c r="BG15" i="9" s="1"/>
  <c r="AZ15" i="9"/>
  <c r="BF15" i="9" s="1"/>
  <c r="BA16" i="9"/>
  <c r="BG16" i="9" s="1"/>
  <c r="AZ16" i="9"/>
  <c r="BF16" i="9" s="1"/>
  <c r="BA17" i="9"/>
  <c r="BG17" i="9" s="1"/>
  <c r="AZ17" i="9"/>
  <c r="BF17" i="9" s="1"/>
  <c r="BA18" i="9"/>
  <c r="BG18" i="9" s="1"/>
  <c r="AZ18" i="9"/>
  <c r="BF18" i="9" s="1"/>
  <c r="BA19" i="9"/>
  <c r="BG19" i="9" s="1"/>
  <c r="AZ19" i="9"/>
  <c r="BF19" i="9" s="1"/>
  <c r="BA20" i="9"/>
  <c r="BG20" i="9" s="1"/>
  <c r="AZ20" i="9"/>
  <c r="BF20" i="9" s="1"/>
  <c r="BA21" i="9"/>
  <c r="BG21" i="9" s="1"/>
  <c r="AZ21" i="9"/>
  <c r="BF21" i="9" s="1"/>
  <c r="BA22" i="9"/>
  <c r="BG22" i="9" s="1"/>
  <c r="AZ22" i="9"/>
  <c r="BF22" i="9" s="1"/>
  <c r="BA23" i="9"/>
  <c r="BG23" i="9" s="1"/>
  <c r="AZ23" i="9"/>
  <c r="BF23" i="9" s="1"/>
  <c r="BA24" i="9"/>
  <c r="BG24" i="9" s="1"/>
  <c r="AZ24" i="9"/>
  <c r="BF24" i="9" s="1"/>
  <c r="BA25" i="9"/>
  <c r="BG25" i="9" s="1"/>
  <c r="AZ25" i="9"/>
  <c r="BF25" i="9" s="1"/>
  <c r="BA26" i="9"/>
  <c r="BG26" i="9" s="1"/>
  <c r="AZ26" i="9"/>
  <c r="BF26" i="9" s="1"/>
  <c r="D72" i="9"/>
  <c r="S72" i="9" s="1"/>
  <c r="V72" i="9" s="1"/>
  <c r="AZ27" i="9"/>
  <c r="BF27" i="9" s="1"/>
  <c r="D73" i="9"/>
  <c r="S73" i="9" s="1"/>
  <c r="V73" i="9" s="1"/>
  <c r="AZ28" i="9"/>
  <c r="BF28" i="9" s="1"/>
  <c r="D74" i="9"/>
  <c r="S74" i="9" s="1"/>
  <c r="V74" i="9" s="1"/>
  <c r="AZ29" i="9"/>
  <c r="BF29" i="9" s="1"/>
  <c r="D68" i="9"/>
  <c r="S68" i="9"/>
  <c r="V68" i="9" s="1"/>
  <c r="AZ30" i="9"/>
  <c r="BF30" i="9" s="1"/>
  <c r="D69" i="9"/>
  <c r="S69" i="9" s="1"/>
  <c r="V69" i="9" s="1"/>
  <c r="AZ31" i="9"/>
  <c r="BF31" i="9" s="1"/>
  <c r="D70" i="9"/>
  <c r="S70" i="9" s="1"/>
  <c r="V70" i="9" s="1"/>
  <c r="AZ32" i="9"/>
  <c r="BF32" i="9" s="1"/>
  <c r="D71" i="9"/>
  <c r="S71" i="9" s="1"/>
  <c r="V71" i="9" s="1"/>
  <c r="AZ33" i="9"/>
  <c r="BF33" i="9" s="1"/>
  <c r="E69" i="9"/>
  <c r="E70" i="9"/>
  <c r="E71" i="9"/>
  <c r="E72" i="9"/>
  <c r="E73" i="9"/>
  <c r="E74" i="9"/>
  <c r="E68" i="9"/>
  <c r="BA33" i="9"/>
  <c r="BG33" i="9" s="1"/>
  <c r="BA32" i="9"/>
  <c r="BG32" i="9" s="1"/>
  <c r="BA31" i="9"/>
  <c r="BG31" i="9" s="1"/>
  <c r="BA30" i="9"/>
  <c r="BG30" i="9" s="1"/>
  <c r="BA29" i="9"/>
  <c r="BG29" i="9" s="1"/>
  <c r="BA28" i="9"/>
  <c r="BG28" i="9" s="1"/>
  <c r="BA27" i="9"/>
  <c r="BG27" i="9" s="1"/>
  <c r="BJ34" i="9"/>
  <c r="G93" i="9"/>
  <c r="E93" i="9"/>
  <c r="E86" i="9"/>
  <c r="M45" i="9"/>
  <c r="L45" i="9"/>
  <c r="J42" i="9"/>
  <c r="N45" i="9" s="1"/>
  <c r="J41" i="9"/>
  <c r="Z36" i="9"/>
  <c r="AV34" i="9"/>
  <c r="A37" i="9"/>
  <c r="B42" i="9"/>
  <c r="E46" i="9"/>
  <c r="X34" i="9"/>
  <c r="W34" i="9"/>
  <c r="Q34" i="9"/>
  <c r="P34" i="9"/>
  <c r="O34" i="9"/>
  <c r="Q2" i="9"/>
  <c r="P2" i="9"/>
  <c r="O2" i="9"/>
  <c r="N2" i="9"/>
  <c r="P45" i="9"/>
  <c r="AM41" i="9"/>
  <c r="AM40" i="9"/>
  <c r="AM39" i="9"/>
  <c r="AM38" i="9"/>
  <c r="AM37" i="9"/>
  <c r="AM36" i="9"/>
  <c r="AY33" i="8"/>
  <c r="AX33" i="8"/>
  <c r="BD33" i="8" s="1"/>
  <c r="BW33" i="8" s="1"/>
  <c r="BY33" i="8" s="1"/>
  <c r="AO33" i="8"/>
  <c r="AQ33" i="8" s="1"/>
  <c r="AP33" i="8" s="1"/>
  <c r="L36" i="8"/>
  <c r="AZ8" i="8"/>
  <c r="BF8" i="8" s="1"/>
  <c r="BA8" i="8"/>
  <c r="BG8" i="8" s="1"/>
  <c r="BH33" i="8"/>
  <c r="BE33" i="8"/>
  <c r="CF33" i="8" s="1"/>
  <c r="AZ33" i="8"/>
  <c r="BF33" i="8" s="1"/>
  <c r="BJ33" i="8"/>
  <c r="BX33" i="8" s="1"/>
  <c r="BA33" i="8"/>
  <c r="BG33" i="8" s="1"/>
  <c r="BR33" i="8" s="1"/>
  <c r="BI33" i="8"/>
  <c r="BH34" i="8"/>
  <c r="BN34" i="8" s="1"/>
  <c r="G78" i="8"/>
  <c r="E78" i="8"/>
  <c r="H74" i="8"/>
  <c r="R74" i="8" s="1"/>
  <c r="X74" i="8" s="1"/>
  <c r="I74" i="8"/>
  <c r="H68" i="8"/>
  <c r="R68" i="8" s="1"/>
  <c r="X68" i="8" s="1"/>
  <c r="I68" i="8"/>
  <c r="H69" i="8"/>
  <c r="R69" i="8" s="1"/>
  <c r="X69" i="8" s="1"/>
  <c r="I69" i="8"/>
  <c r="BE6" i="8"/>
  <c r="H70" i="8"/>
  <c r="R70" i="8" s="1"/>
  <c r="X70" i="8" s="1"/>
  <c r="I70" i="8"/>
  <c r="H71" i="8"/>
  <c r="R71" i="8"/>
  <c r="X71" i="8"/>
  <c r="I71" i="8"/>
  <c r="H72" i="8"/>
  <c r="R72" i="8"/>
  <c r="X72" i="8"/>
  <c r="I72" i="8"/>
  <c r="H73" i="8"/>
  <c r="R73" i="8"/>
  <c r="X73" i="8" s="1"/>
  <c r="I73" i="8"/>
  <c r="BE24" i="8"/>
  <c r="BE26" i="8"/>
  <c r="BE30" i="8"/>
  <c r="BD31" i="8"/>
  <c r="BE32" i="8"/>
  <c r="BL33" i="8"/>
  <c r="BM33" i="8"/>
  <c r="BL34" i="8"/>
  <c r="CF34" i="8" s="1"/>
  <c r="BA3" i="8"/>
  <c r="BG3" i="8" s="1"/>
  <c r="F74" i="8"/>
  <c r="T74" i="8" s="1"/>
  <c r="W74" i="8" s="1"/>
  <c r="AZ3" i="8"/>
  <c r="BF3" i="8" s="1"/>
  <c r="G74" i="8"/>
  <c r="BA4" i="8"/>
  <c r="BG4" i="8" s="1"/>
  <c r="F68" i="8"/>
  <c r="T68" i="8" s="1"/>
  <c r="W68" i="8" s="1"/>
  <c r="AZ4" i="8"/>
  <c r="BF4" i="8" s="1"/>
  <c r="G68" i="8"/>
  <c r="BA5" i="8"/>
  <c r="BG5" i="8" s="1"/>
  <c r="F69" i="8"/>
  <c r="T69" i="8" s="1"/>
  <c r="W69" i="8" s="1"/>
  <c r="AZ5" i="8"/>
  <c r="BF5" i="8" s="1"/>
  <c r="G69" i="8"/>
  <c r="BA6" i="8"/>
  <c r="BG6" i="8" s="1"/>
  <c r="F70" i="8"/>
  <c r="T70" i="8" s="1"/>
  <c r="W70" i="8" s="1"/>
  <c r="AZ6" i="8"/>
  <c r="BF6" i="8" s="1"/>
  <c r="G70" i="8"/>
  <c r="BA7" i="8"/>
  <c r="BG7" i="8" s="1"/>
  <c r="F71" i="8"/>
  <c r="T71" i="8" s="1"/>
  <c r="W71" i="8" s="1"/>
  <c r="AZ7" i="8"/>
  <c r="BF7" i="8" s="1"/>
  <c r="G71" i="8"/>
  <c r="F72" i="8"/>
  <c r="T72" i="8" s="1"/>
  <c r="W72" i="8" s="1"/>
  <c r="G72" i="8"/>
  <c r="BA9" i="8"/>
  <c r="BG9" i="8" s="1"/>
  <c r="F73" i="8"/>
  <c r="T73" i="8"/>
  <c r="W73" i="8" s="1"/>
  <c r="AZ9" i="8"/>
  <c r="BF9" i="8" s="1"/>
  <c r="G73" i="8"/>
  <c r="BA10" i="8"/>
  <c r="BG10" i="8" s="1"/>
  <c r="AZ10" i="8"/>
  <c r="BF10" i="8" s="1"/>
  <c r="BA11" i="8"/>
  <c r="BG11" i="8" s="1"/>
  <c r="AZ11" i="8"/>
  <c r="BF11" i="8" s="1"/>
  <c r="BA12" i="8"/>
  <c r="BG12" i="8" s="1"/>
  <c r="AZ12" i="8"/>
  <c r="BF12" i="8" s="1"/>
  <c r="BA13" i="8"/>
  <c r="BG13" i="8" s="1"/>
  <c r="AZ13" i="8"/>
  <c r="BF13" i="8" s="1"/>
  <c r="BA14" i="8"/>
  <c r="BG14" i="8" s="1"/>
  <c r="AZ14" i="8"/>
  <c r="BF14" i="8" s="1"/>
  <c r="BA15" i="8"/>
  <c r="BG15" i="8" s="1"/>
  <c r="AZ15" i="8"/>
  <c r="BF15" i="8" s="1"/>
  <c r="BA16" i="8"/>
  <c r="BG16" i="8" s="1"/>
  <c r="AZ16" i="8"/>
  <c r="BF16" i="8" s="1"/>
  <c r="BA17" i="8"/>
  <c r="BG17" i="8" s="1"/>
  <c r="AZ17" i="8"/>
  <c r="BF17" i="8" s="1"/>
  <c r="BA18" i="8"/>
  <c r="BG18" i="8" s="1"/>
  <c r="AZ18" i="8"/>
  <c r="BF18" i="8" s="1"/>
  <c r="BA19" i="8"/>
  <c r="BG19" i="8" s="1"/>
  <c r="AZ19" i="8"/>
  <c r="BF19" i="8" s="1"/>
  <c r="BA20" i="8"/>
  <c r="BG20" i="8" s="1"/>
  <c r="AZ20" i="8"/>
  <c r="BF20" i="8" s="1"/>
  <c r="BA21" i="8"/>
  <c r="BG21" i="8" s="1"/>
  <c r="AZ21" i="8"/>
  <c r="BF21" i="8" s="1"/>
  <c r="BA22" i="8"/>
  <c r="BG22" i="8" s="1"/>
  <c r="AZ22" i="8"/>
  <c r="BF22" i="8" s="1"/>
  <c r="BA23" i="8"/>
  <c r="BG23" i="8" s="1"/>
  <c r="AZ23" i="8"/>
  <c r="BF23" i="8" s="1"/>
  <c r="BA24" i="8"/>
  <c r="BG24" i="8" s="1"/>
  <c r="AZ24" i="8"/>
  <c r="BF24" i="8" s="1"/>
  <c r="BA25" i="8"/>
  <c r="BG25" i="8" s="1"/>
  <c r="AZ25" i="8"/>
  <c r="BF25" i="8" s="1"/>
  <c r="BA26" i="8"/>
  <c r="BG26" i="8" s="1"/>
  <c r="AZ26" i="8"/>
  <c r="BF26" i="8" s="1"/>
  <c r="D70" i="8"/>
  <c r="S70" i="8" s="1"/>
  <c r="V70" i="8" s="1"/>
  <c r="AZ27" i="8"/>
  <c r="BF27" i="8" s="1"/>
  <c r="D71" i="8"/>
  <c r="S71" i="8" s="1"/>
  <c r="V71" i="8" s="1"/>
  <c r="AZ28" i="8"/>
  <c r="BF28" i="8" s="1"/>
  <c r="D72" i="8"/>
  <c r="S72" i="8" s="1"/>
  <c r="V72" i="8" s="1"/>
  <c r="AZ29" i="8"/>
  <c r="BF29" i="8" s="1"/>
  <c r="D73" i="8"/>
  <c r="S73" i="8" s="1"/>
  <c r="V73" i="8" s="1"/>
  <c r="AZ30" i="8"/>
  <c r="BF30" i="8" s="1"/>
  <c r="D74" i="8"/>
  <c r="S74" i="8" s="1"/>
  <c r="V74" i="8" s="1"/>
  <c r="AZ31" i="8"/>
  <c r="BF31" i="8" s="1"/>
  <c r="D68" i="8"/>
  <c r="S68" i="8"/>
  <c r="V68" i="8" s="1"/>
  <c r="AZ32" i="8"/>
  <c r="BF32" i="8" s="1"/>
  <c r="BK33" i="8"/>
  <c r="E74" i="8"/>
  <c r="E68" i="8"/>
  <c r="D69" i="8"/>
  <c r="S69" i="8" s="1"/>
  <c r="V69" i="8" s="1"/>
  <c r="E69" i="8"/>
  <c r="E70" i="8"/>
  <c r="E71" i="8"/>
  <c r="E72" i="8"/>
  <c r="E73" i="8"/>
  <c r="BA32" i="8"/>
  <c r="BG32" i="8" s="1"/>
  <c r="BA31" i="8"/>
  <c r="BG31" i="8" s="1"/>
  <c r="BA30" i="8"/>
  <c r="BG30" i="8" s="1"/>
  <c r="BA29" i="8"/>
  <c r="BG29" i="8" s="1"/>
  <c r="BA28" i="8"/>
  <c r="BG28" i="8" s="1"/>
  <c r="BA27" i="8"/>
  <c r="BG27" i="8" s="1"/>
  <c r="BJ34" i="8"/>
  <c r="G93" i="8"/>
  <c r="E93" i="8"/>
  <c r="E86" i="8"/>
  <c r="V64" i="8"/>
  <c r="Y64" i="8" s="1"/>
  <c r="R64" i="8"/>
  <c r="X64" i="8" s="1"/>
  <c r="T64" i="8"/>
  <c r="W64" i="8" s="1"/>
  <c r="V63" i="8"/>
  <c r="Y63" i="8" s="1"/>
  <c r="R63" i="8"/>
  <c r="X63" i="8" s="1"/>
  <c r="T63" i="8"/>
  <c r="W63" i="8" s="1"/>
  <c r="M45" i="8"/>
  <c r="L45" i="8"/>
  <c r="J42" i="8"/>
  <c r="N45" i="8" s="1"/>
  <c r="J41" i="8"/>
  <c r="AV34" i="8"/>
  <c r="A37" i="8"/>
  <c r="C33" i="8"/>
  <c r="BB33" i="8"/>
  <c r="B42" i="8"/>
  <c r="E46" i="8"/>
  <c r="O34" i="8"/>
  <c r="P34" i="8"/>
  <c r="Q34" i="8"/>
  <c r="X34" i="8"/>
  <c r="W34" i="8"/>
  <c r="Q2" i="8"/>
  <c r="P2" i="8"/>
  <c r="O2" i="8"/>
  <c r="S558" i="8"/>
  <c r="S557" i="8"/>
  <c r="S556" i="8"/>
  <c r="S555" i="8"/>
  <c r="S554" i="8"/>
  <c r="S553" i="8"/>
  <c r="S552" i="8"/>
  <c r="S551" i="8"/>
  <c r="S550" i="8"/>
  <c r="S549" i="8"/>
  <c r="S548" i="8"/>
  <c r="S547" i="8"/>
  <c r="S546" i="8"/>
  <c r="S545" i="8"/>
  <c r="S544" i="8"/>
  <c r="S543" i="8"/>
  <c r="S542" i="8"/>
  <c r="S541" i="8"/>
  <c r="S540" i="8"/>
  <c r="S539" i="8"/>
  <c r="S538" i="8"/>
  <c r="S537" i="8"/>
  <c r="S536" i="8"/>
  <c r="S535" i="8"/>
  <c r="S534" i="8"/>
  <c r="S533" i="8"/>
  <c r="S532" i="8"/>
  <c r="S531" i="8"/>
  <c r="S530" i="8"/>
  <c r="S529" i="8"/>
  <c r="S528" i="8"/>
  <c r="S527" i="8"/>
  <c r="S526" i="8"/>
  <c r="S525" i="8"/>
  <c r="S524" i="8"/>
  <c r="S523" i="8"/>
  <c r="S522" i="8"/>
  <c r="S521" i="8"/>
  <c r="S520" i="8"/>
  <c r="S519" i="8"/>
  <c r="S518" i="8"/>
  <c r="S517" i="8"/>
  <c r="S516" i="8"/>
  <c r="S515" i="8"/>
  <c r="S514" i="8"/>
  <c r="S513" i="8"/>
  <c r="S512" i="8"/>
  <c r="S511" i="8"/>
  <c r="S510" i="8"/>
  <c r="S509" i="8"/>
  <c r="S508" i="8"/>
  <c r="S507" i="8"/>
  <c r="S506" i="8"/>
  <c r="S505" i="8"/>
  <c r="S504" i="8"/>
  <c r="S503" i="8"/>
  <c r="S502" i="8"/>
  <c r="S501" i="8"/>
  <c r="S500" i="8"/>
  <c r="S499" i="8"/>
  <c r="S498" i="8"/>
  <c r="S497" i="8"/>
  <c r="S496" i="8"/>
  <c r="S495" i="8"/>
  <c r="S494" i="8"/>
  <c r="S493" i="8"/>
  <c r="S492" i="8"/>
  <c r="S491" i="8"/>
  <c r="S490" i="8"/>
  <c r="S489" i="8"/>
  <c r="S488" i="8"/>
  <c r="S487" i="8"/>
  <c r="S486" i="8"/>
  <c r="S485" i="8"/>
  <c r="S484" i="8"/>
  <c r="S483" i="8"/>
  <c r="S482" i="8"/>
  <c r="S481" i="8"/>
  <c r="S480" i="8"/>
  <c r="S479" i="8"/>
  <c r="S478" i="8"/>
  <c r="S477" i="8"/>
  <c r="S476" i="8"/>
  <c r="S475" i="8"/>
  <c r="S474" i="8"/>
  <c r="S473" i="8"/>
  <c r="S472" i="8"/>
  <c r="S471" i="8"/>
  <c r="S470" i="8"/>
  <c r="S469" i="8"/>
  <c r="S468" i="8"/>
  <c r="S467" i="8"/>
  <c r="S466" i="8"/>
  <c r="S465" i="8"/>
  <c r="S464" i="8"/>
  <c r="S463" i="8"/>
  <c r="S462" i="8"/>
  <c r="S461" i="8"/>
  <c r="S460" i="8"/>
  <c r="S459" i="8"/>
  <c r="S458" i="8"/>
  <c r="S457" i="8"/>
  <c r="S456" i="8"/>
  <c r="S455" i="8"/>
  <c r="S454" i="8"/>
  <c r="S453" i="8"/>
  <c r="S452" i="8"/>
  <c r="S451" i="8"/>
  <c r="S450" i="8"/>
  <c r="S449" i="8"/>
  <c r="S448" i="8"/>
  <c r="S447" i="8"/>
  <c r="S446" i="8"/>
  <c r="S445" i="8"/>
  <c r="S444" i="8"/>
  <c r="S443" i="8"/>
  <c r="S442" i="8"/>
  <c r="S441" i="8"/>
  <c r="S440" i="8"/>
  <c r="S439" i="8"/>
  <c r="S438" i="8"/>
  <c r="S437" i="8"/>
  <c r="S436" i="8"/>
  <c r="S435" i="8"/>
  <c r="S434" i="8"/>
  <c r="S433" i="8"/>
  <c r="S432" i="8"/>
  <c r="S431" i="8"/>
  <c r="S430" i="8"/>
  <c r="S429" i="8"/>
  <c r="S428" i="8"/>
  <c r="S427" i="8"/>
  <c r="S426" i="8"/>
  <c r="S425" i="8"/>
  <c r="S424" i="8"/>
  <c r="S423" i="8"/>
  <c r="S422" i="8"/>
  <c r="S421" i="8"/>
  <c r="S420" i="8"/>
  <c r="S419" i="8"/>
  <c r="S418" i="8"/>
  <c r="S417" i="8"/>
  <c r="S416" i="8"/>
  <c r="S415" i="8"/>
  <c r="S414" i="8"/>
  <c r="S413" i="8"/>
  <c r="S412" i="8"/>
  <c r="S411" i="8"/>
  <c r="S410" i="8"/>
  <c r="S409" i="8"/>
  <c r="S408" i="8"/>
  <c r="S407" i="8"/>
  <c r="S406" i="8"/>
  <c r="S405" i="8"/>
  <c r="S404" i="8"/>
  <c r="S403" i="8"/>
  <c r="S402" i="8"/>
  <c r="S401" i="8"/>
  <c r="S400" i="8"/>
  <c r="S399" i="8"/>
  <c r="S398" i="8"/>
  <c r="S397" i="8"/>
  <c r="S396" i="8"/>
  <c r="S395" i="8"/>
  <c r="S394" i="8"/>
  <c r="S393" i="8"/>
  <c r="S392" i="8"/>
  <c r="S391" i="8"/>
  <c r="S390" i="8"/>
  <c r="S389" i="8"/>
  <c r="S388" i="8"/>
  <c r="S387" i="8"/>
  <c r="S386" i="8"/>
  <c r="S385" i="8"/>
  <c r="S384" i="8"/>
  <c r="S383" i="8"/>
  <c r="S382" i="8"/>
  <c r="S381" i="8"/>
  <c r="S380" i="8"/>
  <c r="S379" i="8"/>
  <c r="S378" i="8"/>
  <c r="S377" i="8"/>
  <c r="S376" i="8"/>
  <c r="S375" i="8"/>
  <c r="S313" i="8"/>
  <c r="S312" i="8"/>
  <c r="S311" i="8"/>
  <c r="S310" i="8"/>
  <c r="S309" i="8"/>
  <c r="S308" i="8"/>
  <c r="S307" i="8"/>
  <c r="S306" i="8"/>
  <c r="S305" i="8"/>
  <c r="S304" i="8"/>
  <c r="S303" i="8"/>
  <c r="S302" i="8"/>
  <c r="S301" i="8"/>
  <c r="S300" i="8"/>
  <c r="S299" i="8"/>
  <c r="S298" i="8"/>
  <c r="S297" i="8"/>
  <c r="S296" i="8"/>
  <c r="S295" i="8"/>
  <c r="S294" i="8"/>
  <c r="S293" i="8"/>
  <c r="S292" i="8"/>
  <c r="S291" i="8"/>
  <c r="S290" i="8"/>
  <c r="S289" i="8"/>
  <c r="S288" i="8"/>
  <c r="S287" i="8"/>
  <c r="S286" i="8"/>
  <c r="S285" i="8"/>
  <c r="S284" i="8"/>
  <c r="S283" i="8"/>
  <c r="S282" i="8"/>
  <c r="S281" i="8"/>
  <c r="S280" i="8"/>
  <c r="S279" i="8"/>
  <c r="S278" i="8"/>
  <c r="S277" i="8"/>
  <c r="S276" i="8"/>
  <c r="S275" i="8"/>
  <c r="S274" i="8"/>
  <c r="S273" i="8"/>
  <c r="S272" i="8"/>
  <c r="S271" i="8"/>
  <c r="S270" i="8"/>
  <c r="S269" i="8"/>
  <c r="S268" i="8"/>
  <c r="S267" i="8"/>
  <c r="S266" i="8"/>
  <c r="S265" i="8"/>
  <c r="S264" i="8"/>
  <c r="S263" i="8"/>
  <c r="S262" i="8"/>
  <c r="S261" i="8"/>
  <c r="S260" i="8"/>
  <c r="S259" i="8"/>
  <c r="S258" i="8"/>
  <c r="S257" i="8"/>
  <c r="S256" i="8"/>
  <c r="S255" i="8"/>
  <c r="S254" i="8"/>
  <c r="S253" i="8"/>
  <c r="S252" i="8"/>
  <c r="S251" i="8"/>
  <c r="S250" i="8"/>
  <c r="S249" i="8"/>
  <c r="S248" i="8"/>
  <c r="S247" i="8"/>
  <c r="S246" i="8"/>
  <c r="S245" i="8"/>
  <c r="S244" i="8"/>
  <c r="S243" i="8"/>
  <c r="S242" i="8"/>
  <c r="S241" i="8"/>
  <c r="S240" i="8"/>
  <c r="S239" i="8"/>
  <c r="S238" i="8"/>
  <c r="S237" i="8"/>
  <c r="S236" i="8"/>
  <c r="S235" i="8"/>
  <c r="S234" i="8"/>
  <c r="S233" i="8"/>
  <c r="S232" i="8"/>
  <c r="S231" i="8"/>
  <c r="S230" i="8"/>
  <c r="S229" i="8"/>
  <c r="S228" i="8"/>
  <c r="S227" i="8"/>
  <c r="S226" i="8"/>
  <c r="S225" i="8"/>
  <c r="S224" i="8"/>
  <c r="S223" i="8"/>
  <c r="S222" i="8"/>
  <c r="S221" i="8"/>
  <c r="S220" i="8"/>
  <c r="S219" i="8"/>
  <c r="S218" i="8"/>
  <c r="S217" i="8"/>
  <c r="S216" i="8"/>
  <c r="S215" i="8"/>
  <c r="S214" i="8"/>
  <c r="S213" i="8"/>
  <c r="S212" i="8"/>
  <c r="S211" i="8"/>
  <c r="S210" i="8"/>
  <c r="S209" i="8"/>
  <c r="S208" i="8"/>
  <c r="S207" i="8"/>
  <c r="S206" i="8"/>
  <c r="S205" i="8"/>
  <c r="S204" i="8"/>
  <c r="S203" i="8"/>
  <c r="S202" i="8"/>
  <c r="S201" i="8"/>
  <c r="S200" i="8"/>
  <c r="S199" i="8"/>
  <c r="S198" i="8"/>
  <c r="S197" i="8"/>
  <c r="S196" i="8"/>
  <c r="S195" i="8"/>
  <c r="S194" i="8"/>
  <c r="S374" i="8"/>
  <c r="S373" i="8"/>
  <c r="S372" i="8"/>
  <c r="S371" i="8"/>
  <c r="S370" i="8"/>
  <c r="S369" i="8"/>
  <c r="S368" i="8"/>
  <c r="S367" i="8"/>
  <c r="S366" i="8"/>
  <c r="S365" i="8"/>
  <c r="S364" i="8"/>
  <c r="S363" i="8"/>
  <c r="S362" i="8"/>
  <c r="S361" i="8"/>
  <c r="S360" i="8"/>
  <c r="S359" i="8"/>
  <c r="S358" i="8"/>
  <c r="S357" i="8"/>
  <c r="S356" i="8"/>
  <c r="S355" i="8"/>
  <c r="S354" i="8"/>
  <c r="S353" i="8"/>
  <c r="S352" i="8"/>
  <c r="S351" i="8"/>
  <c r="S350" i="8"/>
  <c r="S349" i="8"/>
  <c r="S348" i="8"/>
  <c r="S347" i="8"/>
  <c r="S346" i="8"/>
  <c r="S345" i="8"/>
  <c r="W559" i="8"/>
  <c r="N2" i="8"/>
  <c r="X559" i="8"/>
  <c r="P45" i="8"/>
  <c r="L36" i="7"/>
  <c r="BA17" i="7"/>
  <c r="BG17" i="7" s="1"/>
  <c r="AZ17" i="7"/>
  <c r="BF17" i="7" s="1"/>
  <c r="BA18" i="7"/>
  <c r="BG18" i="7" s="1"/>
  <c r="AZ18" i="7"/>
  <c r="BF18" i="7" s="1"/>
  <c r="BH34" i="7"/>
  <c r="BO34" i="7" s="1"/>
  <c r="BL34" i="7"/>
  <c r="CF34" i="7"/>
  <c r="CE34" i="7"/>
  <c r="BA4" i="7"/>
  <c r="BG4" i="7" s="1"/>
  <c r="F72" i="7"/>
  <c r="T72" i="7" s="1"/>
  <c r="W72" i="7" s="1"/>
  <c r="AZ4" i="7"/>
  <c r="BF4" i="7" s="1"/>
  <c r="D72" i="7"/>
  <c r="S72" i="7" s="1"/>
  <c r="V72" i="7" s="1"/>
  <c r="E72" i="7"/>
  <c r="BA5" i="7"/>
  <c r="BG5" i="7" s="1"/>
  <c r="F73" i="7"/>
  <c r="T73" i="7"/>
  <c r="W73" i="7" s="1"/>
  <c r="AZ5" i="7"/>
  <c r="BF5" i="7" s="1"/>
  <c r="D73" i="7"/>
  <c r="S73" i="7"/>
  <c r="V73" i="7" s="1"/>
  <c r="E73" i="7"/>
  <c r="BA6" i="7"/>
  <c r="BG6" i="7" s="1"/>
  <c r="F74" i="7"/>
  <c r="T74" i="7"/>
  <c r="W74" i="7" s="1"/>
  <c r="AZ6" i="7"/>
  <c r="BF6" i="7" s="1"/>
  <c r="D74" i="7"/>
  <c r="S74" i="7" s="1"/>
  <c r="V74" i="7" s="1"/>
  <c r="E74" i="7"/>
  <c r="BA7" i="7"/>
  <c r="BG7" i="7" s="1"/>
  <c r="F68" i="7"/>
  <c r="T68" i="7" s="1"/>
  <c r="W68" i="7" s="1"/>
  <c r="AZ7" i="7"/>
  <c r="BF7" i="7" s="1"/>
  <c r="D68" i="7"/>
  <c r="S68" i="7" s="1"/>
  <c r="V68" i="7" s="1"/>
  <c r="E68" i="7"/>
  <c r="BA8" i="7"/>
  <c r="BG8" i="7" s="1"/>
  <c r="F69" i="7"/>
  <c r="T69" i="7"/>
  <c r="W69" i="7" s="1"/>
  <c r="AZ8" i="7"/>
  <c r="BF8" i="7" s="1"/>
  <c r="D69" i="7"/>
  <c r="S69" i="7" s="1"/>
  <c r="V69" i="7" s="1"/>
  <c r="E69" i="7"/>
  <c r="BA9" i="7"/>
  <c r="BG9" i="7" s="1"/>
  <c r="F70" i="7"/>
  <c r="T70" i="7" s="1"/>
  <c r="W70" i="7" s="1"/>
  <c r="AZ9" i="7"/>
  <c r="BF9" i="7" s="1"/>
  <c r="D70" i="7"/>
  <c r="S70" i="7"/>
  <c r="V70" i="7" s="1"/>
  <c r="E70" i="7"/>
  <c r="BA10" i="7"/>
  <c r="BG10" i="7" s="1"/>
  <c r="F71" i="7"/>
  <c r="T71" i="7"/>
  <c r="W71" i="7" s="1"/>
  <c r="AZ10" i="7"/>
  <c r="BF10" i="7" s="1"/>
  <c r="D71" i="7"/>
  <c r="S71" i="7"/>
  <c r="V71" i="7" s="1"/>
  <c r="E71" i="7"/>
  <c r="BA11" i="7"/>
  <c r="BG11" i="7" s="1"/>
  <c r="AZ11" i="7"/>
  <c r="BF11" i="7" s="1"/>
  <c r="BA12" i="7"/>
  <c r="BG12" i="7" s="1"/>
  <c r="AZ12" i="7"/>
  <c r="BF12" i="7" s="1"/>
  <c r="BA13" i="7"/>
  <c r="BG13" i="7" s="1"/>
  <c r="AZ13" i="7"/>
  <c r="BF13" i="7" s="1"/>
  <c r="BA14" i="7"/>
  <c r="BG14" i="7" s="1"/>
  <c r="AZ14" i="7"/>
  <c r="BF14" i="7" s="1"/>
  <c r="BA15" i="7"/>
  <c r="BG15" i="7" s="1"/>
  <c r="AZ15" i="7"/>
  <c r="BF15" i="7" s="1"/>
  <c r="G72" i="7"/>
  <c r="G73" i="7"/>
  <c r="G74" i="7"/>
  <c r="G68" i="7"/>
  <c r="G69" i="7"/>
  <c r="G70" i="7"/>
  <c r="G71" i="7"/>
  <c r="BA16" i="7"/>
  <c r="BG16" i="7" s="1"/>
  <c r="AZ16" i="7"/>
  <c r="BF16" i="7" s="1"/>
  <c r="BA19" i="7"/>
  <c r="BG19" i="7" s="1"/>
  <c r="AZ19" i="7"/>
  <c r="BF19" i="7" s="1"/>
  <c r="BA20" i="7"/>
  <c r="BG20" i="7" s="1"/>
  <c r="AZ20" i="7"/>
  <c r="BF20" i="7" s="1"/>
  <c r="BA21" i="7"/>
  <c r="BG21" i="7" s="1"/>
  <c r="AZ21" i="7"/>
  <c r="BF21" i="7" s="1"/>
  <c r="BA22" i="7"/>
  <c r="BG22" i="7" s="1"/>
  <c r="AZ22" i="7"/>
  <c r="BF22" i="7" s="1"/>
  <c r="BA23" i="7"/>
  <c r="BG23" i="7" s="1"/>
  <c r="AZ23" i="7"/>
  <c r="BF23" i="7" s="1"/>
  <c r="BA24" i="7"/>
  <c r="BG24" i="7" s="1"/>
  <c r="AZ24" i="7"/>
  <c r="BF24" i="7" s="1"/>
  <c r="BA25" i="7"/>
  <c r="BG25" i="7" s="1"/>
  <c r="AZ25" i="7"/>
  <c r="BF25" i="7" s="1"/>
  <c r="BA26" i="7"/>
  <c r="BG26" i="7" s="1"/>
  <c r="AZ26" i="7"/>
  <c r="BF26" i="7" s="1"/>
  <c r="AZ27" i="7"/>
  <c r="BF27" i="7" s="1"/>
  <c r="AZ28" i="7"/>
  <c r="BF28" i="7" s="1"/>
  <c r="AZ29" i="7"/>
  <c r="BF29" i="7" s="1"/>
  <c r="AZ30" i="7"/>
  <c r="BF30" i="7" s="1"/>
  <c r="BD31" i="7"/>
  <c r="AZ31" i="7"/>
  <c r="BF31" i="7" s="1"/>
  <c r="AZ32" i="7"/>
  <c r="BF32" i="7" s="1"/>
  <c r="BE33" i="7"/>
  <c r="AZ33" i="7"/>
  <c r="BF33" i="7" s="1"/>
  <c r="BA3" i="7"/>
  <c r="BG3" i="7" s="1"/>
  <c r="AZ3" i="7"/>
  <c r="BF3" i="7" s="1"/>
  <c r="I73" i="7"/>
  <c r="I72" i="7"/>
  <c r="I71" i="7"/>
  <c r="I70" i="7"/>
  <c r="I69" i="7"/>
  <c r="I68" i="7"/>
  <c r="I74" i="7"/>
  <c r="BA27" i="7"/>
  <c r="BG27" i="7" s="1"/>
  <c r="BA28" i="7"/>
  <c r="BG28" i="7" s="1"/>
  <c r="BA29" i="7"/>
  <c r="BG29" i="7" s="1"/>
  <c r="BA30" i="7"/>
  <c r="BG30" i="7" s="1"/>
  <c r="BA31" i="7"/>
  <c r="BG31" i="7" s="1"/>
  <c r="BA32" i="7"/>
  <c r="BG32" i="7" s="1"/>
  <c r="BA33" i="7"/>
  <c r="BG33" i="7" s="1"/>
  <c r="H69" i="7"/>
  <c r="R69" i="7" s="1"/>
  <c r="X69" i="7" s="1"/>
  <c r="BJ34" i="7"/>
  <c r="H72" i="7"/>
  <c r="R72" i="7"/>
  <c r="X72" i="7" s="1"/>
  <c r="H73" i="7"/>
  <c r="R73" i="7" s="1"/>
  <c r="X73" i="7" s="1"/>
  <c r="H74" i="7"/>
  <c r="R74" i="7"/>
  <c r="X74" i="7" s="1"/>
  <c r="H68" i="7"/>
  <c r="R68" i="7" s="1"/>
  <c r="X68" i="7" s="1"/>
  <c r="H70" i="7"/>
  <c r="R70" i="7" s="1"/>
  <c r="X70" i="7" s="1"/>
  <c r="H71" i="7"/>
  <c r="R71" i="7" s="1"/>
  <c r="X71" i="7" s="1"/>
  <c r="G78" i="7"/>
  <c r="E78" i="7"/>
  <c r="G93" i="7"/>
  <c r="E93" i="7"/>
  <c r="E86" i="7"/>
  <c r="M45" i="7"/>
  <c r="L45" i="7"/>
  <c r="J42" i="7"/>
  <c r="N45" i="7" s="1"/>
  <c r="J41" i="7"/>
  <c r="A37" i="7"/>
  <c r="B42" i="7"/>
  <c r="E46" i="7"/>
  <c r="X34" i="7"/>
  <c r="W34" i="7"/>
  <c r="Q34" i="7"/>
  <c r="P34" i="7"/>
  <c r="O34" i="7"/>
  <c r="S567" i="7"/>
  <c r="S566" i="7"/>
  <c r="S565" i="7"/>
  <c r="S564" i="7"/>
  <c r="S563" i="7"/>
  <c r="S562" i="7"/>
  <c r="S561" i="7"/>
  <c r="S560" i="7"/>
  <c r="S559" i="7"/>
  <c r="S558" i="7"/>
  <c r="S557" i="7"/>
  <c r="S556" i="7"/>
  <c r="S555" i="7"/>
  <c r="S554" i="7"/>
  <c r="S553" i="7"/>
  <c r="S552" i="7"/>
  <c r="S551" i="7"/>
  <c r="S550" i="7"/>
  <c r="S549" i="7"/>
  <c r="S548" i="7"/>
  <c r="S547" i="7"/>
  <c r="S546" i="7"/>
  <c r="S545" i="7"/>
  <c r="S544" i="7"/>
  <c r="S543" i="7"/>
  <c r="S542" i="7"/>
  <c r="S541" i="7"/>
  <c r="S540" i="7"/>
  <c r="S539" i="7"/>
  <c r="S538" i="7"/>
  <c r="S537" i="7"/>
  <c r="S536" i="7"/>
  <c r="S535" i="7"/>
  <c r="S534" i="7"/>
  <c r="S533" i="7"/>
  <c r="S532" i="7"/>
  <c r="S531" i="7"/>
  <c r="S530" i="7"/>
  <c r="S529" i="7"/>
  <c r="S528" i="7"/>
  <c r="S527" i="7"/>
  <c r="S526" i="7"/>
  <c r="S525" i="7"/>
  <c r="S524" i="7"/>
  <c r="S523" i="7"/>
  <c r="S522" i="7"/>
  <c r="S521" i="7"/>
  <c r="S520" i="7"/>
  <c r="S519" i="7"/>
  <c r="S518" i="7"/>
  <c r="S517" i="7"/>
  <c r="S516" i="7"/>
  <c r="S515" i="7"/>
  <c r="S514" i="7"/>
  <c r="S513" i="7"/>
  <c r="S512" i="7"/>
  <c r="S511" i="7"/>
  <c r="S510" i="7"/>
  <c r="S509" i="7"/>
  <c r="S508" i="7"/>
  <c r="S507" i="7"/>
  <c r="S506" i="7"/>
  <c r="S505" i="7"/>
  <c r="S504" i="7"/>
  <c r="S503" i="7"/>
  <c r="S502" i="7"/>
  <c r="S501" i="7"/>
  <c r="S500" i="7"/>
  <c r="S499" i="7"/>
  <c r="S498" i="7"/>
  <c r="S497" i="7"/>
  <c r="S496" i="7"/>
  <c r="S495" i="7"/>
  <c r="S494" i="7"/>
  <c r="S493" i="7"/>
  <c r="S492" i="7"/>
  <c r="S491" i="7"/>
  <c r="S490" i="7"/>
  <c r="S489" i="7"/>
  <c r="S488" i="7"/>
  <c r="S487" i="7"/>
  <c r="S486" i="7"/>
  <c r="S485" i="7"/>
  <c r="S484" i="7"/>
  <c r="S483" i="7"/>
  <c r="S482" i="7"/>
  <c r="S481" i="7"/>
  <c r="S480" i="7"/>
  <c r="S479" i="7"/>
  <c r="S478" i="7"/>
  <c r="S477" i="7"/>
  <c r="S476" i="7"/>
  <c r="S475" i="7"/>
  <c r="S474" i="7"/>
  <c r="S473" i="7"/>
  <c r="S472" i="7"/>
  <c r="S471" i="7"/>
  <c r="S470" i="7"/>
  <c r="S469" i="7"/>
  <c r="S468" i="7"/>
  <c r="S467" i="7"/>
  <c r="S466" i="7"/>
  <c r="S465" i="7"/>
  <c r="S464" i="7"/>
  <c r="S463" i="7"/>
  <c r="S462" i="7"/>
  <c r="S461" i="7"/>
  <c r="S460" i="7"/>
  <c r="S459" i="7"/>
  <c r="S458" i="7"/>
  <c r="S457" i="7"/>
  <c r="S456" i="7"/>
  <c r="S455" i="7"/>
  <c r="S454" i="7"/>
  <c r="S453" i="7"/>
  <c r="S452" i="7"/>
  <c r="S451" i="7"/>
  <c r="S450" i="7"/>
  <c r="S449" i="7"/>
  <c r="S448" i="7"/>
  <c r="S447" i="7"/>
  <c r="S446" i="7"/>
  <c r="S445" i="7"/>
  <c r="S444" i="7"/>
  <c r="S443" i="7"/>
  <c r="S442" i="7"/>
  <c r="S441" i="7"/>
  <c r="S440" i="7"/>
  <c r="S439" i="7"/>
  <c r="S438" i="7"/>
  <c r="S437" i="7"/>
  <c r="S436" i="7"/>
  <c r="S435" i="7"/>
  <c r="S434" i="7"/>
  <c r="S433" i="7"/>
  <c r="S432" i="7"/>
  <c r="S431" i="7"/>
  <c r="S430" i="7"/>
  <c r="S429" i="7"/>
  <c r="S428" i="7"/>
  <c r="S427" i="7"/>
  <c r="S426" i="7"/>
  <c r="S425" i="7"/>
  <c r="S424" i="7"/>
  <c r="S423" i="7"/>
  <c r="S422" i="7"/>
  <c r="S421" i="7"/>
  <c r="S420" i="7"/>
  <c r="S419" i="7"/>
  <c r="S418" i="7"/>
  <c r="S417" i="7"/>
  <c r="S416" i="7"/>
  <c r="S415" i="7"/>
  <c r="S414" i="7"/>
  <c r="S413" i="7"/>
  <c r="S412" i="7"/>
  <c r="S411" i="7"/>
  <c r="S410" i="7"/>
  <c r="S409" i="7"/>
  <c r="S408" i="7"/>
  <c r="S407" i="7"/>
  <c r="S406" i="7"/>
  <c r="S405" i="7"/>
  <c r="S404" i="7"/>
  <c r="S403" i="7"/>
  <c r="S402" i="7"/>
  <c r="S401" i="7"/>
  <c r="S400" i="7"/>
  <c r="S399" i="7"/>
  <c r="S398" i="7"/>
  <c r="S397" i="7"/>
  <c r="S396" i="7"/>
  <c r="S395" i="7"/>
  <c r="S394" i="7"/>
  <c r="S393" i="7"/>
  <c r="S392" i="7"/>
  <c r="S391" i="7"/>
  <c r="S390" i="7"/>
  <c r="S389" i="7"/>
  <c r="S388" i="7"/>
  <c r="S387" i="7"/>
  <c r="S386" i="7"/>
  <c r="S385" i="7"/>
  <c r="S384" i="7"/>
  <c r="S322" i="7"/>
  <c r="S321" i="7"/>
  <c r="S320" i="7"/>
  <c r="S319" i="7"/>
  <c r="S318" i="7"/>
  <c r="S317" i="7"/>
  <c r="S316" i="7"/>
  <c r="S315" i="7"/>
  <c r="S314" i="7"/>
  <c r="S313" i="7"/>
  <c r="S312" i="7"/>
  <c r="S311" i="7"/>
  <c r="S310" i="7"/>
  <c r="S309" i="7"/>
  <c r="S308" i="7"/>
  <c r="S307" i="7"/>
  <c r="S306" i="7"/>
  <c r="S305" i="7"/>
  <c r="S304" i="7"/>
  <c r="S303" i="7"/>
  <c r="S302" i="7"/>
  <c r="S301" i="7"/>
  <c r="S300" i="7"/>
  <c r="S299" i="7"/>
  <c r="S298" i="7"/>
  <c r="S297" i="7"/>
  <c r="S296" i="7"/>
  <c r="S295" i="7"/>
  <c r="S294" i="7"/>
  <c r="S293" i="7"/>
  <c r="S292" i="7"/>
  <c r="S291" i="7"/>
  <c r="S290" i="7"/>
  <c r="S289" i="7"/>
  <c r="S288" i="7"/>
  <c r="S287" i="7"/>
  <c r="S286" i="7"/>
  <c r="S285" i="7"/>
  <c r="S284" i="7"/>
  <c r="S283" i="7"/>
  <c r="S282" i="7"/>
  <c r="S281" i="7"/>
  <c r="S280" i="7"/>
  <c r="S279" i="7"/>
  <c r="S278" i="7"/>
  <c r="S277" i="7"/>
  <c r="S276" i="7"/>
  <c r="S275" i="7"/>
  <c r="S274" i="7"/>
  <c r="S273" i="7"/>
  <c r="S272" i="7"/>
  <c r="S271" i="7"/>
  <c r="S270" i="7"/>
  <c r="S269" i="7"/>
  <c r="S268" i="7"/>
  <c r="S267" i="7"/>
  <c r="S266" i="7"/>
  <c r="S265" i="7"/>
  <c r="S264" i="7"/>
  <c r="S263" i="7"/>
  <c r="S262" i="7"/>
  <c r="S233" i="7"/>
  <c r="S261" i="7"/>
  <c r="S260" i="7"/>
  <c r="S259" i="7"/>
  <c r="S258" i="7"/>
  <c r="S257" i="7"/>
  <c r="S256" i="7"/>
  <c r="S255" i="7"/>
  <c r="S254" i="7"/>
  <c r="S253" i="7"/>
  <c r="S252" i="7"/>
  <c r="S251" i="7"/>
  <c r="S250" i="7"/>
  <c r="S249" i="7"/>
  <c r="S248" i="7"/>
  <c r="S247" i="7"/>
  <c r="S246" i="7"/>
  <c r="S245" i="7"/>
  <c r="S244" i="7"/>
  <c r="S243" i="7"/>
  <c r="S242" i="7"/>
  <c r="S241" i="7"/>
  <c r="S240" i="7"/>
  <c r="S239" i="7"/>
  <c r="S238" i="7"/>
  <c r="S237" i="7"/>
  <c r="S236" i="7"/>
  <c r="S235" i="7"/>
  <c r="S234" i="7"/>
  <c r="S232" i="7"/>
  <c r="S231" i="7"/>
  <c r="S230" i="7"/>
  <c r="S229" i="7"/>
  <c r="S228" i="7"/>
  <c r="S227" i="7"/>
  <c r="S226" i="7"/>
  <c r="S225" i="7"/>
  <c r="S224" i="7"/>
  <c r="S223" i="7"/>
  <c r="S222" i="7"/>
  <c r="S221" i="7"/>
  <c r="S220" i="7"/>
  <c r="S219" i="7"/>
  <c r="S218" i="7"/>
  <c r="S217" i="7"/>
  <c r="S216" i="7"/>
  <c r="S215" i="7"/>
  <c r="S214" i="7"/>
  <c r="S213" i="7"/>
  <c r="S212" i="7"/>
  <c r="S211" i="7"/>
  <c r="S210" i="7"/>
  <c r="S209" i="7"/>
  <c r="S208" i="7"/>
  <c r="S207" i="7"/>
  <c r="S206" i="7"/>
  <c r="S205" i="7"/>
  <c r="S204" i="7"/>
  <c r="S203" i="7"/>
  <c r="S202" i="7"/>
  <c r="S383" i="7"/>
  <c r="S382" i="7"/>
  <c r="S381" i="7"/>
  <c r="S380" i="7"/>
  <c r="S379" i="7"/>
  <c r="S378" i="7"/>
  <c r="S377" i="7"/>
  <c r="S376" i="7"/>
  <c r="S375" i="7"/>
  <c r="S374" i="7"/>
  <c r="S373" i="7"/>
  <c r="S372" i="7"/>
  <c r="S371" i="7"/>
  <c r="S370" i="7"/>
  <c r="S369" i="7"/>
  <c r="S368" i="7"/>
  <c r="S367" i="7"/>
  <c r="S366" i="7"/>
  <c r="S365" i="7"/>
  <c r="S364" i="7"/>
  <c r="S363" i="7"/>
  <c r="S362" i="7"/>
  <c r="S361" i="7"/>
  <c r="S360" i="7"/>
  <c r="S359" i="7"/>
  <c r="S358" i="7"/>
  <c r="S357" i="7"/>
  <c r="S356" i="7"/>
  <c r="S355" i="7"/>
  <c r="S354" i="7"/>
  <c r="Q2" i="7"/>
  <c r="P2" i="7"/>
  <c r="O2" i="7"/>
  <c r="N2" i="7"/>
  <c r="P45" i="7"/>
  <c r="AM41" i="7"/>
  <c r="AM40" i="7"/>
  <c r="AM39" i="7"/>
  <c r="AM38" i="7"/>
  <c r="AM37" i="7"/>
  <c r="AM36" i="7"/>
  <c r="L36" i="5"/>
  <c r="BA18" i="5"/>
  <c r="BG18" i="5" s="1"/>
  <c r="AZ18" i="5"/>
  <c r="BF18" i="5" s="1"/>
  <c r="BA19" i="5"/>
  <c r="BG19" i="5" s="1"/>
  <c r="AZ19" i="5"/>
  <c r="BF19" i="5" s="1"/>
  <c r="BA20" i="5"/>
  <c r="BG20" i="5" s="1"/>
  <c r="AZ20" i="5"/>
  <c r="BF20" i="5" s="1"/>
  <c r="BA21" i="5"/>
  <c r="BG21" i="5" s="1"/>
  <c r="AZ21" i="5"/>
  <c r="BF21" i="5" s="1"/>
  <c r="BH34" i="5"/>
  <c r="G78" i="5"/>
  <c r="E78" i="5"/>
  <c r="H73" i="5"/>
  <c r="R73" i="5"/>
  <c r="X73" i="5" s="1"/>
  <c r="I73" i="5"/>
  <c r="H74" i="5"/>
  <c r="R74" i="5"/>
  <c r="X74" i="5" s="1"/>
  <c r="I74" i="5"/>
  <c r="H68" i="5"/>
  <c r="R68" i="5" s="1"/>
  <c r="X68" i="5" s="1"/>
  <c r="I68" i="5"/>
  <c r="BE6" i="5"/>
  <c r="H69" i="5"/>
  <c r="R69" i="5"/>
  <c r="X69" i="5"/>
  <c r="I69" i="5"/>
  <c r="H70" i="5"/>
  <c r="R70" i="5" s="1"/>
  <c r="X70" i="5" s="1"/>
  <c r="I70" i="5"/>
  <c r="H71" i="5"/>
  <c r="R71" i="5"/>
  <c r="X71" i="5" s="1"/>
  <c r="I71" i="5"/>
  <c r="H72" i="5"/>
  <c r="R72" i="5" s="1"/>
  <c r="X72" i="5" s="1"/>
  <c r="I72" i="5"/>
  <c r="BL34" i="5"/>
  <c r="CE34" i="5" s="1"/>
  <c r="CF34" i="5"/>
  <c r="BA3" i="5"/>
  <c r="BG3" i="5" s="1"/>
  <c r="F73" i="5"/>
  <c r="T73" i="5" s="1"/>
  <c r="W73" i="5" s="1"/>
  <c r="AZ3" i="5"/>
  <c r="BF3" i="5" s="1"/>
  <c r="G73" i="5"/>
  <c r="BA4" i="5"/>
  <c r="BG4" i="5" s="1"/>
  <c r="F74" i="5"/>
  <c r="T74" i="5" s="1"/>
  <c r="W74" i="5" s="1"/>
  <c r="AZ4" i="5"/>
  <c r="BF4" i="5" s="1"/>
  <c r="G74" i="5"/>
  <c r="BA5" i="5"/>
  <c r="BG5" i="5" s="1"/>
  <c r="F68" i="5"/>
  <c r="T68" i="5" s="1"/>
  <c r="W68" i="5" s="1"/>
  <c r="AZ5" i="5"/>
  <c r="BF5" i="5" s="1"/>
  <c r="G68" i="5"/>
  <c r="BA6" i="5"/>
  <c r="BG6" i="5" s="1"/>
  <c r="F69" i="5"/>
  <c r="T69" i="5" s="1"/>
  <c r="W69" i="5" s="1"/>
  <c r="AZ6" i="5"/>
  <c r="BF6" i="5" s="1"/>
  <c r="G69" i="5"/>
  <c r="BA7" i="5"/>
  <c r="BG7" i="5" s="1"/>
  <c r="F70" i="5"/>
  <c r="T70" i="5" s="1"/>
  <c r="W70" i="5" s="1"/>
  <c r="AZ7" i="5"/>
  <c r="BF7" i="5" s="1"/>
  <c r="G70" i="5"/>
  <c r="BA8" i="5"/>
  <c r="BG8" i="5" s="1"/>
  <c r="F71" i="5"/>
  <c r="T71" i="5" s="1"/>
  <c r="W71" i="5" s="1"/>
  <c r="AZ8" i="5"/>
  <c r="BF8" i="5" s="1"/>
  <c r="G71" i="5"/>
  <c r="BA9" i="5"/>
  <c r="BG9" i="5" s="1"/>
  <c r="F72" i="5"/>
  <c r="T72" i="5" s="1"/>
  <c r="W72" i="5" s="1"/>
  <c r="AZ9" i="5"/>
  <c r="BF9" i="5"/>
  <c r="G72" i="5"/>
  <c r="BA10" i="5"/>
  <c r="BG10" i="5" s="1"/>
  <c r="AZ10" i="5"/>
  <c r="BF10" i="5" s="1"/>
  <c r="BA11" i="5"/>
  <c r="BG11" i="5" s="1"/>
  <c r="AZ11" i="5"/>
  <c r="BF11" i="5" s="1"/>
  <c r="BA12" i="5"/>
  <c r="BG12" i="5" s="1"/>
  <c r="AZ12" i="5"/>
  <c r="BF12" i="5" s="1"/>
  <c r="BA13" i="5"/>
  <c r="BG13" i="5" s="1"/>
  <c r="AZ13" i="5"/>
  <c r="BF13" i="5" s="1"/>
  <c r="BA14" i="5"/>
  <c r="BG14" i="5" s="1"/>
  <c r="AZ14" i="5"/>
  <c r="BF14" i="5" s="1"/>
  <c r="BA15" i="5"/>
  <c r="BG15" i="5" s="1"/>
  <c r="AZ15" i="5"/>
  <c r="BF15" i="5" s="1"/>
  <c r="BA16" i="5"/>
  <c r="BG16" i="5" s="1"/>
  <c r="AZ16" i="5"/>
  <c r="BF16" i="5" s="1"/>
  <c r="BA17" i="5"/>
  <c r="BG17" i="5" s="1"/>
  <c r="AZ17" i="5"/>
  <c r="BF17" i="5" s="1"/>
  <c r="BA22" i="5"/>
  <c r="BG22" i="5" s="1"/>
  <c r="AZ22" i="5"/>
  <c r="BF22" i="5" s="1"/>
  <c r="BA23" i="5"/>
  <c r="BG23" i="5" s="1"/>
  <c r="AZ23" i="5"/>
  <c r="BF23" i="5" s="1"/>
  <c r="BA24" i="5"/>
  <c r="BG24" i="5" s="1"/>
  <c r="AZ24" i="5"/>
  <c r="BF24" i="5" s="1"/>
  <c r="BA25" i="5"/>
  <c r="BG25" i="5" s="1"/>
  <c r="AZ25" i="5"/>
  <c r="BF25" i="5" s="1"/>
  <c r="BA26" i="5"/>
  <c r="BG26" i="5" s="1"/>
  <c r="AZ26" i="5"/>
  <c r="BF26" i="5" s="1"/>
  <c r="D69" i="5"/>
  <c r="S69" i="5"/>
  <c r="V69" i="5"/>
  <c r="AZ27" i="5"/>
  <c r="BF27" i="5" s="1"/>
  <c r="D70" i="5"/>
  <c r="S70" i="5"/>
  <c r="V70" i="5" s="1"/>
  <c r="AZ28" i="5"/>
  <c r="BF28" i="5" s="1"/>
  <c r="D71" i="5"/>
  <c r="S71" i="5" s="1"/>
  <c r="V71" i="5" s="1"/>
  <c r="AZ29" i="5"/>
  <c r="BF29" i="5" s="1"/>
  <c r="D72" i="5"/>
  <c r="S72" i="5" s="1"/>
  <c r="V72" i="5" s="1"/>
  <c r="AZ30" i="5"/>
  <c r="BF30" i="5" s="1"/>
  <c r="D73" i="5"/>
  <c r="S73" i="5" s="1"/>
  <c r="V73" i="5" s="1"/>
  <c r="AZ31" i="5"/>
  <c r="BF31" i="5" s="1"/>
  <c r="S74" i="5"/>
  <c r="V74" i="5"/>
  <c r="AZ32" i="5"/>
  <c r="BF32" i="5" s="1"/>
  <c r="D68" i="5"/>
  <c r="S68" i="5"/>
  <c r="V68" i="5" s="1"/>
  <c r="AZ33" i="5"/>
  <c r="BF33" i="5" s="1"/>
  <c r="E73" i="5"/>
  <c r="E74" i="5"/>
  <c r="E68" i="5"/>
  <c r="E69" i="5"/>
  <c r="E70" i="5"/>
  <c r="E71" i="5"/>
  <c r="E72" i="5"/>
  <c r="BA33" i="5"/>
  <c r="BG33" i="5" s="1"/>
  <c r="BA32" i="5"/>
  <c r="BG32" i="5" s="1"/>
  <c r="BA31" i="5"/>
  <c r="BG31" i="5" s="1"/>
  <c r="BA30" i="5"/>
  <c r="BG30" i="5" s="1"/>
  <c r="BA29" i="5"/>
  <c r="BG29" i="5" s="1"/>
  <c r="BA28" i="5"/>
  <c r="BG28" i="5"/>
  <c r="BA27" i="5"/>
  <c r="BG27" i="5" s="1"/>
  <c r="BJ34" i="5"/>
  <c r="G93" i="5"/>
  <c r="E93" i="5"/>
  <c r="E86" i="5"/>
  <c r="M45" i="5"/>
  <c r="L45" i="5"/>
  <c r="J42" i="5"/>
  <c r="N45" i="5" s="1"/>
  <c r="J41" i="5"/>
  <c r="A37" i="5"/>
  <c r="B42" i="5"/>
  <c r="E46" i="5"/>
  <c r="X34" i="5"/>
  <c r="W34" i="5"/>
  <c r="Q34" i="5"/>
  <c r="P34" i="5"/>
  <c r="O34" i="5"/>
  <c r="Q2" i="5"/>
  <c r="P2" i="5"/>
  <c r="O2" i="5"/>
  <c r="N2" i="5"/>
  <c r="P45" i="5"/>
  <c r="AY33" i="13"/>
  <c r="AL33" i="13" s="1"/>
  <c r="AX33" i="13"/>
  <c r="AM33" i="13"/>
  <c r="AN33" i="13" s="1"/>
  <c r="L36" i="13"/>
  <c r="BA10" i="13"/>
  <c r="BG10" i="13" s="1"/>
  <c r="AZ10" i="13"/>
  <c r="BF10" i="13" s="1"/>
  <c r="BA11" i="13"/>
  <c r="BG11" i="13" s="1"/>
  <c r="AZ11" i="13"/>
  <c r="BF11" i="13" s="1"/>
  <c r="BE33" i="13"/>
  <c r="BD33" i="13"/>
  <c r="AZ33" i="13"/>
  <c r="BF33" i="13"/>
  <c r="BJ33" i="13"/>
  <c r="BA33" i="13"/>
  <c r="BG33" i="13" s="1"/>
  <c r="BI33" i="13"/>
  <c r="BH34" i="13"/>
  <c r="BN34" i="13" s="1"/>
  <c r="G78" i="13"/>
  <c r="E78" i="13"/>
  <c r="H73" i="13"/>
  <c r="R73" i="13"/>
  <c r="X73" i="13" s="1"/>
  <c r="I73" i="13"/>
  <c r="H74" i="13"/>
  <c r="R74" i="13" s="1"/>
  <c r="X74" i="13" s="1"/>
  <c r="I74" i="13"/>
  <c r="H68" i="13"/>
  <c r="R68" i="13" s="1"/>
  <c r="X68" i="13" s="1"/>
  <c r="I68" i="13"/>
  <c r="H69" i="13"/>
  <c r="R69" i="13" s="1"/>
  <c r="X69" i="13" s="1"/>
  <c r="I69" i="13"/>
  <c r="H70" i="13"/>
  <c r="R70" i="13" s="1"/>
  <c r="X70" i="13" s="1"/>
  <c r="I70" i="13"/>
  <c r="H71" i="13"/>
  <c r="R71" i="13" s="1"/>
  <c r="X71" i="13" s="1"/>
  <c r="I71" i="13"/>
  <c r="H72" i="13"/>
  <c r="R72" i="13"/>
  <c r="X72" i="13" s="1"/>
  <c r="I72" i="13"/>
  <c r="BE12" i="13"/>
  <c r="BE32" i="13"/>
  <c r="BD32" i="13"/>
  <c r="BM33" i="13"/>
  <c r="BL34" i="13"/>
  <c r="CF34" i="13" s="1"/>
  <c r="CG34" i="13" s="1"/>
  <c r="CH34" i="13" s="1"/>
  <c r="CE34" i="13"/>
  <c r="BA3" i="13"/>
  <c r="BG3" i="13" s="1"/>
  <c r="F73" i="13"/>
  <c r="T73" i="13"/>
  <c r="W73" i="13" s="1"/>
  <c r="AZ3" i="13"/>
  <c r="BF3" i="13" s="1"/>
  <c r="G73" i="13"/>
  <c r="BA4" i="13"/>
  <c r="BG4" i="13" s="1"/>
  <c r="F74" i="13"/>
  <c r="T74" i="13"/>
  <c r="W74" i="13" s="1"/>
  <c r="AZ4" i="13"/>
  <c r="BF4" i="13" s="1"/>
  <c r="G74" i="13"/>
  <c r="BA5" i="13"/>
  <c r="BG5" i="13" s="1"/>
  <c r="F68" i="13"/>
  <c r="T68" i="13" s="1"/>
  <c r="W68" i="13" s="1"/>
  <c r="AZ5" i="13"/>
  <c r="BF5" i="13" s="1"/>
  <c r="G68" i="13"/>
  <c r="BA6" i="13"/>
  <c r="BG6" i="13" s="1"/>
  <c r="F69" i="13"/>
  <c r="T69" i="13" s="1"/>
  <c r="W69" i="13" s="1"/>
  <c r="AZ6" i="13"/>
  <c r="BF6" i="13" s="1"/>
  <c r="G69" i="13"/>
  <c r="BA7" i="13"/>
  <c r="BG7" i="13" s="1"/>
  <c r="F70" i="13"/>
  <c r="T70" i="13"/>
  <c r="W70" i="13" s="1"/>
  <c r="AZ7" i="13"/>
  <c r="BF7" i="13" s="1"/>
  <c r="G70" i="13"/>
  <c r="BA8" i="13"/>
  <c r="BG8" i="13" s="1"/>
  <c r="F71" i="13"/>
  <c r="T71" i="13"/>
  <c r="W71" i="13" s="1"/>
  <c r="AZ8" i="13"/>
  <c r="BF8" i="13" s="1"/>
  <c r="G71" i="13"/>
  <c r="BA9" i="13"/>
  <c r="BG9" i="13" s="1"/>
  <c r="F72" i="13"/>
  <c r="T72" i="13" s="1"/>
  <c r="W72" i="13" s="1"/>
  <c r="AZ9" i="13"/>
  <c r="BF9" i="13" s="1"/>
  <c r="G72" i="13"/>
  <c r="BA12" i="13"/>
  <c r="BG12" i="13" s="1"/>
  <c r="AZ12" i="13"/>
  <c r="BF12" i="13" s="1"/>
  <c r="BA13" i="13"/>
  <c r="BG13" i="13" s="1"/>
  <c r="AZ13" i="13"/>
  <c r="BF13" i="13" s="1"/>
  <c r="BA14" i="13"/>
  <c r="BG14" i="13" s="1"/>
  <c r="AZ14" i="13"/>
  <c r="BF14" i="13" s="1"/>
  <c r="BA15" i="13"/>
  <c r="BG15" i="13" s="1"/>
  <c r="AZ15" i="13"/>
  <c r="BF15" i="13" s="1"/>
  <c r="BA16" i="13"/>
  <c r="BG16" i="13" s="1"/>
  <c r="AZ16" i="13"/>
  <c r="BF16" i="13" s="1"/>
  <c r="BA17" i="13"/>
  <c r="BG17" i="13" s="1"/>
  <c r="AZ17" i="13"/>
  <c r="BF17" i="13" s="1"/>
  <c r="BA18" i="13"/>
  <c r="BG18" i="13" s="1"/>
  <c r="AZ18" i="13"/>
  <c r="BF18" i="13" s="1"/>
  <c r="BA19" i="13"/>
  <c r="BG19" i="13" s="1"/>
  <c r="AZ19" i="13"/>
  <c r="BF19" i="13" s="1"/>
  <c r="BA20" i="13"/>
  <c r="BG20" i="13" s="1"/>
  <c r="AZ20" i="13"/>
  <c r="BF20" i="13" s="1"/>
  <c r="BA21" i="13"/>
  <c r="BG21" i="13" s="1"/>
  <c r="AZ21" i="13"/>
  <c r="BF21" i="13" s="1"/>
  <c r="BA22" i="13"/>
  <c r="BG22" i="13" s="1"/>
  <c r="AZ22" i="13"/>
  <c r="BF22" i="13" s="1"/>
  <c r="BA23" i="13"/>
  <c r="BG23" i="13" s="1"/>
  <c r="AZ23" i="13"/>
  <c r="BF23" i="13" s="1"/>
  <c r="BA24" i="13"/>
  <c r="BG24" i="13" s="1"/>
  <c r="AZ24" i="13"/>
  <c r="BF24" i="13" s="1"/>
  <c r="BA25" i="13"/>
  <c r="BG25" i="13" s="1"/>
  <c r="AZ25" i="13"/>
  <c r="BF25" i="13" s="1"/>
  <c r="BA26" i="13"/>
  <c r="BG26" i="13" s="1"/>
  <c r="AZ26" i="13"/>
  <c r="BF26" i="13" s="1"/>
  <c r="D69" i="13"/>
  <c r="S69" i="13" s="1"/>
  <c r="V69" i="13" s="1"/>
  <c r="AZ27" i="13"/>
  <c r="BF27" i="13" s="1"/>
  <c r="D70" i="13"/>
  <c r="S70" i="13"/>
  <c r="V70" i="13" s="1"/>
  <c r="AZ28" i="13"/>
  <c r="BF28" i="13" s="1"/>
  <c r="D71" i="13"/>
  <c r="S71" i="13"/>
  <c r="V71" i="13" s="1"/>
  <c r="AZ29" i="13"/>
  <c r="BF29" i="13" s="1"/>
  <c r="D72" i="13"/>
  <c r="S72" i="13" s="1"/>
  <c r="V72" i="13" s="1"/>
  <c r="AZ30" i="13"/>
  <c r="BF30" i="13"/>
  <c r="D73" i="13"/>
  <c r="S73" i="13" s="1"/>
  <c r="V73" i="13" s="1"/>
  <c r="AZ31" i="13"/>
  <c r="BF31" i="13" s="1"/>
  <c r="D74" i="13"/>
  <c r="S74" i="13"/>
  <c r="V74" i="13" s="1"/>
  <c r="AZ32" i="13"/>
  <c r="BF32" i="13" s="1"/>
  <c r="E73" i="13"/>
  <c r="E74" i="13"/>
  <c r="D68" i="13"/>
  <c r="S68" i="13" s="1"/>
  <c r="V68" i="13" s="1"/>
  <c r="E68" i="13"/>
  <c r="E69" i="13"/>
  <c r="E70" i="13"/>
  <c r="E71" i="13"/>
  <c r="E72" i="13"/>
  <c r="BA32" i="13"/>
  <c r="BG32" i="13" s="1"/>
  <c r="BA31" i="13"/>
  <c r="BG31" i="13" s="1"/>
  <c r="BA30" i="13"/>
  <c r="BG30" i="13" s="1"/>
  <c r="BA29" i="13"/>
  <c r="BG29" i="13" s="1"/>
  <c r="BA28" i="13"/>
  <c r="BG28" i="13" s="1"/>
  <c r="BA27" i="13"/>
  <c r="BG27" i="13" s="1"/>
  <c r="BJ34" i="13"/>
  <c r="G93" i="13"/>
  <c r="E93" i="13"/>
  <c r="E86" i="13"/>
  <c r="M45" i="13"/>
  <c r="L45" i="13"/>
  <c r="J42" i="13"/>
  <c r="N45" i="13" s="1"/>
  <c r="J41" i="13"/>
  <c r="AV34" i="13"/>
  <c r="A37" i="13"/>
  <c r="C33" i="13"/>
  <c r="BB33" i="13"/>
  <c r="B42" i="13"/>
  <c r="E46" i="13"/>
  <c r="O34" i="13"/>
  <c r="P34" i="13"/>
  <c r="Q34" i="13"/>
  <c r="X34" i="13"/>
  <c r="W34" i="13"/>
  <c r="AM36" i="13"/>
  <c r="AM37" i="13"/>
  <c r="AM38" i="13"/>
  <c r="AM39" i="13"/>
  <c r="AM40" i="13"/>
  <c r="AM41" i="13"/>
  <c r="Q2" i="13"/>
  <c r="P2" i="13"/>
  <c r="O2" i="13"/>
  <c r="N2" i="13"/>
  <c r="P45" i="13"/>
  <c r="L36" i="12"/>
  <c r="BH34" i="12"/>
  <c r="G78" i="12"/>
  <c r="E78" i="12"/>
  <c r="H70" i="12"/>
  <c r="R70" i="12" s="1"/>
  <c r="X70" i="12" s="1"/>
  <c r="I70" i="12"/>
  <c r="BE4" i="12"/>
  <c r="H71" i="12"/>
  <c r="R71" i="12" s="1"/>
  <c r="X71" i="12" s="1"/>
  <c r="I71" i="12"/>
  <c r="H72" i="12"/>
  <c r="R72" i="12" s="1"/>
  <c r="X72" i="12" s="1"/>
  <c r="I72" i="12"/>
  <c r="H73" i="12"/>
  <c r="R73" i="12" s="1"/>
  <c r="X73" i="12" s="1"/>
  <c r="I73" i="12"/>
  <c r="H74" i="12"/>
  <c r="R74" i="12" s="1"/>
  <c r="X74" i="12" s="1"/>
  <c r="I74" i="12"/>
  <c r="H68" i="12"/>
  <c r="R68" i="12" s="1"/>
  <c r="X68" i="12" s="1"/>
  <c r="I68" i="12"/>
  <c r="H69" i="12"/>
  <c r="R69" i="12" s="1"/>
  <c r="X69" i="12" s="1"/>
  <c r="I69" i="12"/>
  <c r="BE27" i="12"/>
  <c r="BL34" i="12"/>
  <c r="CF34" i="12" s="1"/>
  <c r="BA3" i="12"/>
  <c r="BG3" i="12" s="1"/>
  <c r="F70" i="12"/>
  <c r="T70" i="12" s="1"/>
  <c r="W70" i="12" s="1"/>
  <c r="AZ3" i="12"/>
  <c r="BF3" i="12" s="1"/>
  <c r="G70" i="12"/>
  <c r="BA4" i="12"/>
  <c r="BG4" i="12" s="1"/>
  <c r="F71" i="12"/>
  <c r="T71" i="12" s="1"/>
  <c r="W71" i="12"/>
  <c r="AZ4" i="12"/>
  <c r="BF4" i="12" s="1"/>
  <c r="G71" i="12"/>
  <c r="BA5" i="12"/>
  <c r="BG5" i="12" s="1"/>
  <c r="F72" i="12"/>
  <c r="T72" i="12" s="1"/>
  <c r="W72" i="12"/>
  <c r="AZ5" i="12"/>
  <c r="BF5" i="12" s="1"/>
  <c r="G72" i="12"/>
  <c r="BA6" i="12"/>
  <c r="BG6" i="12" s="1"/>
  <c r="F73" i="12"/>
  <c r="T73" i="12" s="1"/>
  <c r="W73" i="12" s="1"/>
  <c r="AZ6" i="12"/>
  <c r="BF6" i="12" s="1"/>
  <c r="G73" i="12"/>
  <c r="BA7" i="12"/>
  <c r="BG7" i="12" s="1"/>
  <c r="F74" i="12"/>
  <c r="T74" i="12" s="1"/>
  <c r="W74" i="12" s="1"/>
  <c r="AZ7" i="12"/>
  <c r="BF7" i="12" s="1"/>
  <c r="G74" i="12"/>
  <c r="BA8" i="12"/>
  <c r="BG8" i="12" s="1"/>
  <c r="F68" i="12"/>
  <c r="T68" i="12"/>
  <c r="W68" i="12"/>
  <c r="AZ8" i="12"/>
  <c r="BF8" i="12" s="1"/>
  <c r="G68" i="12"/>
  <c r="BA9" i="12"/>
  <c r="BG9" i="12" s="1"/>
  <c r="F69" i="12"/>
  <c r="T69" i="12" s="1"/>
  <c r="W69" i="12" s="1"/>
  <c r="AZ9" i="12"/>
  <c r="BF9" i="12" s="1"/>
  <c r="G69" i="12"/>
  <c r="BA10" i="12"/>
  <c r="BG10" i="12" s="1"/>
  <c r="AZ10" i="12"/>
  <c r="BF10" i="12" s="1"/>
  <c r="BA11" i="12"/>
  <c r="BG11" i="12" s="1"/>
  <c r="AZ11" i="12"/>
  <c r="BF11" i="12" s="1"/>
  <c r="BA12" i="12"/>
  <c r="BG12" i="12" s="1"/>
  <c r="AZ12" i="12"/>
  <c r="BF12" i="12" s="1"/>
  <c r="BA13" i="12"/>
  <c r="BG13" i="12" s="1"/>
  <c r="AZ13" i="12"/>
  <c r="BF13" i="12" s="1"/>
  <c r="BA14" i="12"/>
  <c r="BG14" i="12" s="1"/>
  <c r="AZ14" i="12"/>
  <c r="BF14" i="12" s="1"/>
  <c r="BA15" i="12"/>
  <c r="BG15" i="12" s="1"/>
  <c r="AZ15" i="12"/>
  <c r="BF15" i="12" s="1"/>
  <c r="BA16" i="12"/>
  <c r="BG16" i="12" s="1"/>
  <c r="AZ16" i="12"/>
  <c r="BF16" i="12" s="1"/>
  <c r="BA17" i="12"/>
  <c r="BG17" i="12" s="1"/>
  <c r="AZ17" i="12"/>
  <c r="BF17" i="12" s="1"/>
  <c r="BA18" i="12"/>
  <c r="BG18" i="12" s="1"/>
  <c r="AZ18" i="12"/>
  <c r="BF18" i="12" s="1"/>
  <c r="BA19" i="12"/>
  <c r="BG19" i="12" s="1"/>
  <c r="AZ19" i="12"/>
  <c r="BF19" i="12" s="1"/>
  <c r="BA20" i="12"/>
  <c r="BG20" i="12" s="1"/>
  <c r="AZ20" i="12"/>
  <c r="BF20" i="12" s="1"/>
  <c r="BA21" i="12"/>
  <c r="BG21" i="12" s="1"/>
  <c r="AZ21" i="12"/>
  <c r="BF21" i="12" s="1"/>
  <c r="BA22" i="12"/>
  <c r="BG22" i="12" s="1"/>
  <c r="AZ22" i="12"/>
  <c r="BF22" i="12" s="1"/>
  <c r="BA23" i="12"/>
  <c r="BG23" i="12" s="1"/>
  <c r="AZ23" i="12"/>
  <c r="BF23" i="12" s="1"/>
  <c r="BA24" i="12"/>
  <c r="BG24" i="12" s="1"/>
  <c r="AZ24" i="12"/>
  <c r="BF24" i="12" s="1"/>
  <c r="BA25" i="12"/>
  <c r="BG25" i="12" s="1"/>
  <c r="AZ25" i="12"/>
  <c r="BF25" i="12" s="1"/>
  <c r="BA26" i="12"/>
  <c r="BG26" i="12" s="1"/>
  <c r="AZ26" i="12"/>
  <c r="BF26" i="12" s="1"/>
  <c r="D73" i="12"/>
  <c r="S73" i="12"/>
  <c r="V73" i="12" s="1"/>
  <c r="AZ27" i="12"/>
  <c r="BF27" i="12" s="1"/>
  <c r="D74" i="12"/>
  <c r="S74" i="12" s="1"/>
  <c r="V74" i="12" s="1"/>
  <c r="AZ28" i="12"/>
  <c r="BF28" i="12" s="1"/>
  <c r="D68" i="12"/>
  <c r="S68" i="12" s="1"/>
  <c r="V68" i="12" s="1"/>
  <c r="AZ29" i="12"/>
  <c r="BF29" i="12" s="1"/>
  <c r="D69" i="12"/>
  <c r="S69" i="12" s="1"/>
  <c r="V69" i="12" s="1"/>
  <c r="AZ30" i="12"/>
  <c r="BF30" i="12" s="1"/>
  <c r="D70" i="12"/>
  <c r="S70" i="12" s="1"/>
  <c r="V70" i="12" s="1"/>
  <c r="AZ31" i="12"/>
  <c r="BF31" i="12" s="1"/>
  <c r="D71" i="12"/>
  <c r="S71" i="12" s="1"/>
  <c r="V71" i="12" s="1"/>
  <c r="AZ32" i="12"/>
  <c r="BF32" i="12" s="1"/>
  <c r="D72" i="12"/>
  <c r="S72" i="12" s="1"/>
  <c r="V72" i="12" s="1"/>
  <c r="AZ33" i="12"/>
  <c r="BF33" i="12" s="1"/>
  <c r="E70" i="12"/>
  <c r="E71" i="12"/>
  <c r="E72" i="12"/>
  <c r="E73" i="12"/>
  <c r="E74" i="12"/>
  <c r="E68" i="12"/>
  <c r="E69" i="12"/>
  <c r="BA33" i="12"/>
  <c r="BG33" i="12" s="1"/>
  <c r="BA32" i="12"/>
  <c r="BG32" i="12" s="1"/>
  <c r="BA31" i="12"/>
  <c r="BG31" i="12" s="1"/>
  <c r="BA30" i="12"/>
  <c r="BG30" i="12" s="1"/>
  <c r="BA29" i="12"/>
  <c r="BG29" i="12" s="1"/>
  <c r="BA28" i="12"/>
  <c r="BG28" i="12"/>
  <c r="BA27" i="12"/>
  <c r="BG27" i="12" s="1"/>
  <c r="BJ34" i="12"/>
  <c r="G93" i="12"/>
  <c r="E93" i="12"/>
  <c r="E86" i="12"/>
  <c r="M45" i="12"/>
  <c r="L45" i="12"/>
  <c r="J42" i="12"/>
  <c r="N45" i="12" s="1"/>
  <c r="J41" i="12"/>
  <c r="AV34" i="12"/>
  <c r="A37" i="12"/>
  <c r="B42" i="12"/>
  <c r="E46" i="12"/>
  <c r="X34" i="12"/>
  <c r="W34" i="12"/>
  <c r="Q34" i="12"/>
  <c r="P34" i="12"/>
  <c r="O34" i="12"/>
  <c r="Q2" i="12"/>
  <c r="P2" i="12"/>
  <c r="O2" i="12"/>
  <c r="N2" i="12"/>
  <c r="P45" i="12"/>
  <c r="AM41" i="12"/>
  <c r="AM40" i="12"/>
  <c r="AM39" i="12"/>
  <c r="AM38" i="12"/>
  <c r="AM37" i="12"/>
  <c r="AM36" i="12"/>
  <c r="AY33" i="11"/>
  <c r="AX33" i="11"/>
  <c r="L36" i="11"/>
  <c r="BA15" i="11"/>
  <c r="BG15" i="11" s="1"/>
  <c r="AZ15" i="11"/>
  <c r="BF15" i="11" s="1"/>
  <c r="BE15" i="11"/>
  <c r="BA16" i="11"/>
  <c r="BG16" i="11" s="1"/>
  <c r="AZ16" i="11"/>
  <c r="BF16" i="11" s="1"/>
  <c r="BE33" i="11"/>
  <c r="AZ33" i="11"/>
  <c r="BF33" i="11" s="1"/>
  <c r="BA33" i="11"/>
  <c r="BG33" i="11" s="1"/>
  <c r="BH34" i="11"/>
  <c r="G78" i="11"/>
  <c r="E78" i="11"/>
  <c r="H68" i="11"/>
  <c r="R68" i="11" s="1"/>
  <c r="X68" i="11" s="1"/>
  <c r="I68" i="11"/>
  <c r="H69" i="11"/>
  <c r="R69" i="11" s="1"/>
  <c r="X69" i="11" s="1"/>
  <c r="I69" i="11"/>
  <c r="H70" i="11"/>
  <c r="R70" i="11" s="1"/>
  <c r="X70" i="11" s="1"/>
  <c r="I70" i="11"/>
  <c r="H71" i="11"/>
  <c r="R71" i="11" s="1"/>
  <c r="X71" i="11" s="1"/>
  <c r="I71" i="11"/>
  <c r="H72" i="11"/>
  <c r="R72" i="11" s="1"/>
  <c r="X72" i="11" s="1"/>
  <c r="I72" i="11"/>
  <c r="H73" i="11"/>
  <c r="R73" i="11"/>
  <c r="X73" i="11" s="1"/>
  <c r="I73" i="11"/>
  <c r="H74" i="11"/>
  <c r="R74" i="11" s="1"/>
  <c r="X74" i="11" s="1"/>
  <c r="I74" i="11"/>
  <c r="BD27" i="11"/>
  <c r="BD31" i="11"/>
  <c r="BE32" i="11"/>
  <c r="BM33" i="11"/>
  <c r="BL34" i="11"/>
  <c r="CF34" i="11" s="1"/>
  <c r="BA3" i="11"/>
  <c r="BG3" i="11" s="1"/>
  <c r="F68" i="11"/>
  <c r="T68" i="11" s="1"/>
  <c r="W68" i="11" s="1"/>
  <c r="AZ3" i="11"/>
  <c r="BF3" i="11" s="1"/>
  <c r="G68" i="11"/>
  <c r="BA4" i="11"/>
  <c r="BG4" i="11" s="1"/>
  <c r="F69" i="11"/>
  <c r="T69" i="11" s="1"/>
  <c r="W69" i="11" s="1"/>
  <c r="AZ4" i="11"/>
  <c r="BF4" i="11" s="1"/>
  <c r="G69" i="11"/>
  <c r="BA5" i="11"/>
  <c r="BG5" i="11" s="1"/>
  <c r="F70" i="11"/>
  <c r="T70" i="11" s="1"/>
  <c r="W70" i="11" s="1"/>
  <c r="AZ5" i="11"/>
  <c r="BF5" i="11" s="1"/>
  <c r="G70" i="11"/>
  <c r="BA6" i="11"/>
  <c r="BG6" i="11"/>
  <c r="F71" i="11"/>
  <c r="T71" i="11" s="1"/>
  <c r="W71" i="11" s="1"/>
  <c r="AZ6" i="11"/>
  <c r="BF6" i="11" s="1"/>
  <c r="G71" i="11"/>
  <c r="BA7" i="11"/>
  <c r="BG7" i="11" s="1"/>
  <c r="F72" i="11"/>
  <c r="T72" i="11" s="1"/>
  <c r="W72" i="11" s="1"/>
  <c r="AZ7" i="11"/>
  <c r="BF7" i="11" s="1"/>
  <c r="G72" i="11"/>
  <c r="BA8" i="11"/>
  <c r="BG8" i="11" s="1"/>
  <c r="F73" i="11"/>
  <c r="T73" i="11" s="1"/>
  <c r="W73" i="11" s="1"/>
  <c r="AZ8" i="11"/>
  <c r="BF8" i="11" s="1"/>
  <c r="G73" i="11"/>
  <c r="BA9" i="11"/>
  <c r="BG9" i="11" s="1"/>
  <c r="F74" i="11"/>
  <c r="T74" i="11" s="1"/>
  <c r="W74" i="11" s="1"/>
  <c r="AZ9" i="11"/>
  <c r="BF9" i="11" s="1"/>
  <c r="G74" i="11"/>
  <c r="BA10" i="11"/>
  <c r="BG10" i="11" s="1"/>
  <c r="AZ10" i="11"/>
  <c r="BF10" i="11" s="1"/>
  <c r="BA11" i="11"/>
  <c r="BG11" i="11" s="1"/>
  <c r="AZ11" i="11"/>
  <c r="BF11" i="11" s="1"/>
  <c r="BA12" i="11"/>
  <c r="BG12" i="11" s="1"/>
  <c r="AZ12" i="11"/>
  <c r="BF12" i="11" s="1"/>
  <c r="BA13" i="11"/>
  <c r="BG13" i="11" s="1"/>
  <c r="AZ13" i="11"/>
  <c r="BF13" i="11" s="1"/>
  <c r="BA14" i="11"/>
  <c r="BG14" i="11" s="1"/>
  <c r="AZ14" i="11"/>
  <c r="BF14" i="11" s="1"/>
  <c r="BA17" i="11"/>
  <c r="BG17" i="11" s="1"/>
  <c r="AZ17" i="11"/>
  <c r="BF17" i="11" s="1"/>
  <c r="BA18" i="11"/>
  <c r="BG18" i="11" s="1"/>
  <c r="AZ18" i="11"/>
  <c r="BF18" i="11" s="1"/>
  <c r="BA19" i="11"/>
  <c r="BG19" i="11" s="1"/>
  <c r="AZ19" i="11"/>
  <c r="BF19" i="11" s="1"/>
  <c r="BA20" i="11"/>
  <c r="BG20" i="11" s="1"/>
  <c r="AZ20" i="11"/>
  <c r="BF20" i="11" s="1"/>
  <c r="BA21" i="11"/>
  <c r="BG21" i="11" s="1"/>
  <c r="AZ21" i="11"/>
  <c r="BF21" i="11" s="1"/>
  <c r="BA22" i="11"/>
  <c r="BG22" i="11" s="1"/>
  <c r="AZ22" i="11"/>
  <c r="BF22" i="11" s="1"/>
  <c r="BA23" i="11"/>
  <c r="BG23" i="11" s="1"/>
  <c r="AZ23" i="11"/>
  <c r="BF23" i="11" s="1"/>
  <c r="BA24" i="11"/>
  <c r="BG24" i="11" s="1"/>
  <c r="AZ24" i="11"/>
  <c r="BF24" i="11" s="1"/>
  <c r="BA25" i="11"/>
  <c r="BG25" i="11" s="1"/>
  <c r="AZ25" i="11"/>
  <c r="BF25" i="11" s="1"/>
  <c r="BA26" i="11"/>
  <c r="BG26" i="11" s="1"/>
  <c r="AZ26" i="11"/>
  <c r="BF26" i="11" s="1"/>
  <c r="D71" i="11"/>
  <c r="S71" i="11"/>
  <c r="V71" i="11" s="1"/>
  <c r="AZ27" i="11"/>
  <c r="BF27" i="11" s="1"/>
  <c r="D72" i="11"/>
  <c r="S72" i="11"/>
  <c r="V72" i="11" s="1"/>
  <c r="AZ28" i="11"/>
  <c r="BF28" i="11" s="1"/>
  <c r="D73" i="11"/>
  <c r="S73" i="11" s="1"/>
  <c r="V73" i="11" s="1"/>
  <c r="AZ29" i="11"/>
  <c r="BF29" i="11" s="1"/>
  <c r="D74" i="11"/>
  <c r="S74" i="11" s="1"/>
  <c r="V74" i="11" s="1"/>
  <c r="AZ30" i="11"/>
  <c r="BF30" i="11" s="1"/>
  <c r="D68" i="11"/>
  <c r="S68" i="11"/>
  <c r="V68" i="11"/>
  <c r="AZ31" i="11"/>
  <c r="BF31" i="11" s="1"/>
  <c r="D69" i="11"/>
  <c r="S69" i="11"/>
  <c r="V69" i="11" s="1"/>
  <c r="AZ32" i="11"/>
  <c r="BF32" i="11" s="1"/>
  <c r="BK33" i="11"/>
  <c r="E68" i="11"/>
  <c r="E69" i="11"/>
  <c r="D70" i="11"/>
  <c r="S70" i="11" s="1"/>
  <c r="V70" i="11" s="1"/>
  <c r="E70" i="11"/>
  <c r="E71" i="11"/>
  <c r="E72" i="11"/>
  <c r="E73" i="11"/>
  <c r="E74" i="11"/>
  <c r="BA32" i="11"/>
  <c r="BG32" i="11" s="1"/>
  <c r="BA31" i="11"/>
  <c r="BG31" i="11" s="1"/>
  <c r="BA30" i="11"/>
  <c r="BG30" i="11" s="1"/>
  <c r="BA29" i="11"/>
  <c r="BG29" i="11" s="1"/>
  <c r="BA28" i="11"/>
  <c r="BG28" i="11" s="1"/>
  <c r="BA27" i="11"/>
  <c r="BG27" i="11" s="1"/>
  <c r="BJ34" i="11"/>
  <c r="G93" i="11"/>
  <c r="E93" i="11"/>
  <c r="E86" i="11"/>
  <c r="V64" i="11"/>
  <c r="Y64" i="11"/>
  <c r="R64" i="11"/>
  <c r="X64" i="11" s="1"/>
  <c r="T64" i="11"/>
  <c r="W64" i="11"/>
  <c r="V63" i="11"/>
  <c r="Y63" i="11" s="1"/>
  <c r="R63" i="11"/>
  <c r="X63" i="11"/>
  <c r="T63" i="11"/>
  <c r="W63" i="11" s="1"/>
  <c r="M45" i="11"/>
  <c r="L45" i="11"/>
  <c r="J42" i="11"/>
  <c r="N45" i="11" s="1"/>
  <c r="J41" i="11"/>
  <c r="AV34" i="11"/>
  <c r="A37" i="11"/>
  <c r="BB33" i="11"/>
  <c r="B42" i="11"/>
  <c r="E46" i="11"/>
  <c r="N2" i="11"/>
  <c r="O34" i="11"/>
  <c r="P34" i="11"/>
  <c r="Q34" i="11"/>
  <c r="X33" i="11"/>
  <c r="W33" i="11"/>
  <c r="Q2" i="11"/>
  <c r="P2" i="11"/>
  <c r="O2" i="11"/>
  <c r="P45" i="11"/>
  <c r="D3" i="2"/>
  <c r="G17" i="2"/>
  <c r="E19" i="2"/>
  <c r="J2" i="2"/>
  <c r="K2" i="2"/>
  <c r="L18" i="2"/>
  <c r="F18" i="2"/>
  <c r="D18" i="2"/>
  <c r="B18" i="2"/>
  <c r="AS33" i="8"/>
  <c r="CE33" i="8"/>
  <c r="CG33" i="8" s="1"/>
  <c r="CH33" i="8" s="1"/>
  <c r="BN34" i="9"/>
  <c r="BX34" i="9"/>
  <c r="AT34" i="13"/>
  <c r="I14" i="2" s="1"/>
  <c r="CI34" i="3"/>
  <c r="BN34" i="3"/>
  <c r="BN34" i="4"/>
  <c r="BD33" i="4"/>
  <c r="BW32" i="4"/>
  <c r="BZ34" i="10"/>
  <c r="BP34" i="10"/>
  <c r="CA34" i="10" s="1"/>
  <c r="T40" i="6"/>
  <c r="G24" i="1"/>
  <c r="U43" i="10" s="1"/>
  <c r="U43" i="5"/>
  <c r="BX34" i="4"/>
  <c r="BY34" i="4" s="1"/>
  <c r="BP34" i="4"/>
  <c r="CA34" i="4" s="1"/>
  <c r="U3" i="5"/>
  <c r="U4" i="5"/>
  <c r="U6" i="5"/>
  <c r="U5" i="5"/>
  <c r="U8" i="5"/>
  <c r="U7" i="5"/>
  <c r="U9" i="5"/>
  <c r="U10" i="5"/>
  <c r="U12" i="5"/>
  <c r="U11" i="5"/>
  <c r="U15" i="5"/>
  <c r="U13" i="5"/>
  <c r="U14" i="5"/>
  <c r="U17" i="5"/>
  <c r="U16" i="5"/>
  <c r="U18" i="5"/>
  <c r="U19" i="5"/>
  <c r="U20" i="5"/>
  <c r="U21" i="5"/>
  <c r="U22" i="5"/>
  <c r="U23" i="5"/>
  <c r="U24" i="5"/>
  <c r="U25" i="5"/>
  <c r="U26" i="5"/>
  <c r="U27" i="5"/>
  <c r="U28" i="5"/>
  <c r="U29" i="5"/>
  <c r="U30" i="5"/>
  <c r="U31" i="5"/>
  <c r="U32" i="5"/>
  <c r="U33" i="5"/>
  <c r="M6" i="2"/>
  <c r="R49" i="10" s="1"/>
  <c r="T41" i="12"/>
  <c r="T40" i="11"/>
  <c r="T43" i="6"/>
  <c r="U43" i="6" s="1"/>
  <c r="T43" i="12"/>
  <c r="U43" i="12"/>
  <c r="T43" i="11"/>
  <c r="U43" i="11" s="1"/>
  <c r="T43" i="13"/>
  <c r="U43" i="13" s="1"/>
  <c r="T43" i="14"/>
  <c r="U43" i="14" s="1"/>
  <c r="T43" i="7"/>
  <c r="T43" i="4"/>
  <c r="U43" i="4" s="1"/>
  <c r="AS33" i="13"/>
  <c r="Z33" i="13" s="1"/>
  <c r="AU33" i="11"/>
  <c r="T42" i="11"/>
  <c r="T42" i="12"/>
  <c r="T41" i="6"/>
  <c r="T41" i="9"/>
  <c r="U43" i="7"/>
  <c r="T41" i="4"/>
  <c r="U43" i="9"/>
  <c r="T41" i="3"/>
  <c r="T41" i="10"/>
  <c r="G23" i="1"/>
  <c r="T42" i="4"/>
  <c r="U42" i="4" s="1"/>
  <c r="T42" i="5"/>
  <c r="U42" i="5" s="1"/>
  <c r="T42" i="10"/>
  <c r="U42" i="10" s="1"/>
  <c r="T42" i="13"/>
  <c r="T42" i="9"/>
  <c r="T42" i="8"/>
  <c r="U42" i="8" s="1"/>
  <c r="T42" i="7"/>
  <c r="U42" i="7" s="1"/>
  <c r="T41" i="5"/>
  <c r="T42" i="3"/>
  <c r="U42" i="3" s="1"/>
  <c r="T40" i="3"/>
  <c r="T42" i="6"/>
  <c r="U42" i="6" s="1"/>
  <c r="U42" i="14"/>
  <c r="U42" i="9"/>
  <c r="U42" i="13"/>
  <c r="BR34" i="12"/>
  <c r="BR34" i="7"/>
  <c r="BQ34" i="7"/>
  <c r="BW34" i="7" s="1"/>
  <c r="BN34" i="7"/>
  <c r="BR34" i="13"/>
  <c r="BS34" i="13" s="1"/>
  <c r="BQ34" i="13"/>
  <c r="BS34" i="9"/>
  <c r="BO34" i="8"/>
  <c r="BO34" i="9"/>
  <c r="BP34" i="9" s="1"/>
  <c r="CA34" i="9" s="1"/>
  <c r="BR34" i="4"/>
  <c r="BS34" i="4" s="1"/>
  <c r="BW34" i="14"/>
  <c r="CF34" i="14"/>
  <c r="CG34" i="14"/>
  <c r="CH34" i="14" s="1"/>
  <c r="BR34" i="14"/>
  <c r="BS34" i="14" s="1"/>
  <c r="BZ34" i="9"/>
  <c r="AT34" i="11" l="1"/>
  <c r="I12" i="2" s="1"/>
  <c r="J55" i="13" s="1"/>
  <c r="AT34" i="12"/>
  <c r="I13" i="2" s="1"/>
  <c r="AT34" i="14"/>
  <c r="I15" i="2" s="1"/>
  <c r="J58" i="14" s="1"/>
  <c r="AL31" i="6"/>
  <c r="AM31" i="6" s="1"/>
  <c r="AL30" i="14"/>
  <c r="AM30" i="14" s="1"/>
  <c r="AN30" i="14" s="1"/>
  <c r="B202" i="7"/>
  <c r="AL31" i="11"/>
  <c r="AM31" i="11" s="1"/>
  <c r="BE30" i="14"/>
  <c r="AL30" i="12"/>
  <c r="AM30" i="12" s="1"/>
  <c r="AL29" i="6"/>
  <c r="AM29" i="6" s="1"/>
  <c r="BE31" i="11"/>
  <c r="AL23" i="9"/>
  <c r="AM23" i="9" s="1"/>
  <c r="AR33" i="6"/>
  <c r="AS33" i="6" s="1"/>
  <c r="BM33" i="6"/>
  <c r="BH33" i="6"/>
  <c r="AL27" i="6"/>
  <c r="AM27" i="6" s="1"/>
  <c r="CE33" i="6"/>
  <c r="BW33" i="6"/>
  <c r="BE31" i="6"/>
  <c r="AL32" i="6"/>
  <c r="AM32" i="6" s="1"/>
  <c r="AL29" i="9"/>
  <c r="AM29" i="9" s="1"/>
  <c r="AL21" i="9"/>
  <c r="AM21" i="9" s="1"/>
  <c r="AL13" i="9"/>
  <c r="AM13" i="9" s="1"/>
  <c r="G22" i="1"/>
  <c r="T41" i="13"/>
  <c r="T41" i="11"/>
  <c r="U41" i="11" s="1"/>
  <c r="T41" i="7"/>
  <c r="U41" i="7" s="1"/>
  <c r="U41" i="4"/>
  <c r="T41" i="14"/>
  <c r="U41" i="14" s="1"/>
  <c r="T40" i="12"/>
  <c r="T40" i="8"/>
  <c r="AH3" i="7"/>
  <c r="AD3" i="7"/>
  <c r="AG3" i="7"/>
  <c r="AU33" i="6"/>
  <c r="AU33" i="4"/>
  <c r="AJ33" i="6"/>
  <c r="J33" i="6"/>
  <c r="AH33" i="6"/>
  <c r="AI33" i="6"/>
  <c r="U41" i="6"/>
  <c r="AS33" i="4"/>
  <c r="Z33" i="4" s="1"/>
  <c r="AI33" i="4"/>
  <c r="AL29" i="11"/>
  <c r="AM29" i="11" s="1"/>
  <c r="AL13" i="10"/>
  <c r="AM13" i="10" s="1"/>
  <c r="AL27" i="7"/>
  <c r="AM27" i="7" s="1"/>
  <c r="AL10" i="6"/>
  <c r="AM10" i="6" s="1"/>
  <c r="AL33" i="5"/>
  <c r="AM33" i="5" s="1"/>
  <c r="AL18" i="4"/>
  <c r="AM18" i="4" s="1"/>
  <c r="AL27" i="14"/>
  <c r="AM27" i="14" s="1"/>
  <c r="BE18" i="4"/>
  <c r="AL32" i="5"/>
  <c r="AM32" i="5" s="1"/>
  <c r="BD27" i="6"/>
  <c r="AL26" i="6"/>
  <c r="AM26" i="6" s="1"/>
  <c r="AL21" i="6"/>
  <c r="AM21" i="6" s="1"/>
  <c r="AL31" i="13"/>
  <c r="AM31" i="13" s="1"/>
  <c r="AN31" i="13" s="1"/>
  <c r="BD31" i="13"/>
  <c r="AL9" i="9"/>
  <c r="AM9" i="9" s="1"/>
  <c r="AL4" i="4"/>
  <c r="AM4" i="4" s="1"/>
  <c r="AL3" i="3"/>
  <c r="AM3" i="3" s="1"/>
  <c r="AL26" i="4"/>
  <c r="AM26" i="4" s="1"/>
  <c r="A50" i="4"/>
  <c r="AL30" i="10"/>
  <c r="AM30" i="10" s="1"/>
  <c r="AL21" i="8"/>
  <c r="AM21" i="8" s="1"/>
  <c r="AL13" i="8"/>
  <c r="AM13" i="8" s="1"/>
  <c r="BE9" i="9"/>
  <c r="AL8" i="9"/>
  <c r="AM8" i="9" s="1"/>
  <c r="AL4" i="9"/>
  <c r="AM4" i="9" s="1"/>
  <c r="AL11" i="10"/>
  <c r="AM11" i="10" s="1"/>
  <c r="AL22" i="10"/>
  <c r="AM22" i="10" s="1"/>
  <c r="AL18" i="10"/>
  <c r="AM18" i="10" s="1"/>
  <c r="AL26" i="11"/>
  <c r="AM26" i="11" s="1"/>
  <c r="AL8" i="11"/>
  <c r="AM8" i="11" s="1"/>
  <c r="AL4" i="11"/>
  <c r="AM4" i="11" s="1"/>
  <c r="BE29" i="11"/>
  <c r="AL26" i="12"/>
  <c r="AM26" i="12" s="1"/>
  <c r="AL15" i="12"/>
  <c r="AM15" i="12" s="1"/>
  <c r="AL13" i="12"/>
  <c r="AM13" i="12" s="1"/>
  <c r="AL20" i="13"/>
  <c r="AM20" i="13" s="1"/>
  <c r="AL21" i="13"/>
  <c r="AM21" i="13" s="1"/>
  <c r="AL9" i="13"/>
  <c r="AM9" i="13" s="1"/>
  <c r="AL29" i="13"/>
  <c r="AM29" i="13" s="1"/>
  <c r="AL27" i="13"/>
  <c r="AM27" i="13" s="1"/>
  <c r="AL12" i="14"/>
  <c r="AM12" i="14" s="1"/>
  <c r="AL27" i="5"/>
  <c r="AM27" i="5" s="1"/>
  <c r="J3" i="7"/>
  <c r="AL30" i="7"/>
  <c r="AM30" i="7" s="1"/>
  <c r="AL28" i="7"/>
  <c r="AM28" i="7" s="1"/>
  <c r="AL24" i="7"/>
  <c r="AM24" i="7" s="1"/>
  <c r="AL14" i="5"/>
  <c r="AM14" i="5" s="1"/>
  <c r="AL24" i="3"/>
  <c r="AM24" i="3" s="1"/>
  <c r="AL7" i="3"/>
  <c r="AM7" i="3" s="1"/>
  <c r="AL5" i="3"/>
  <c r="AM5" i="3" s="1"/>
  <c r="R49" i="6"/>
  <c r="AL21" i="4"/>
  <c r="AM21" i="4" s="1"/>
  <c r="AL31" i="3"/>
  <c r="AM31" i="3" s="1"/>
  <c r="AL3" i="6"/>
  <c r="AM3" i="6" s="1"/>
  <c r="J56" i="12"/>
  <c r="J56" i="13"/>
  <c r="U41" i="12"/>
  <c r="J33" i="8"/>
  <c r="AG33" i="8"/>
  <c r="AH33" i="8"/>
  <c r="BQ34" i="11"/>
  <c r="BW34" i="11" s="1"/>
  <c r="BR34" i="11"/>
  <c r="BS34" i="11" s="1"/>
  <c r="BN34" i="11"/>
  <c r="BO34" i="11"/>
  <c r="BZ34" i="11" s="1"/>
  <c r="BO34" i="12"/>
  <c r="BP34" i="12" s="1"/>
  <c r="BQ34" i="12"/>
  <c r="BN34" i="12"/>
  <c r="BW33" i="13"/>
  <c r="BT34" i="9"/>
  <c r="AL33" i="11"/>
  <c r="AM33" i="11" s="1"/>
  <c r="AN33" i="11" s="1"/>
  <c r="BD33" i="11"/>
  <c r="BX33" i="13"/>
  <c r="AI33" i="13"/>
  <c r="AJ33" i="13"/>
  <c r="AU33" i="13"/>
  <c r="AT34" i="3"/>
  <c r="BO34" i="6"/>
  <c r="BR34" i="6"/>
  <c r="BS34" i="6" s="1"/>
  <c r="AS33" i="11"/>
  <c r="AG33" i="11" s="1"/>
  <c r="CE34" i="11"/>
  <c r="CG34" i="11" s="1"/>
  <c r="CH34" i="11" s="1"/>
  <c r="BL33" i="11"/>
  <c r="BI33" i="11"/>
  <c r="AO33" i="11"/>
  <c r="AQ33" i="11" s="1"/>
  <c r="AP33" i="11" s="1"/>
  <c r="BH33" i="13"/>
  <c r="BO33" i="13" s="1"/>
  <c r="CG34" i="7"/>
  <c r="CH34" i="7" s="1"/>
  <c r="B194" i="8"/>
  <c r="CE34" i="8"/>
  <c r="CG34" i="8" s="1"/>
  <c r="CH34" i="8" s="1"/>
  <c r="AL33" i="8"/>
  <c r="AM33" i="8" s="1"/>
  <c r="AN33" i="8" s="1"/>
  <c r="CG34" i="9"/>
  <c r="CH34" i="9" s="1"/>
  <c r="BY34" i="9"/>
  <c r="K23" i="16"/>
  <c r="D31" i="16" s="1"/>
  <c r="H31" i="16" s="1"/>
  <c r="J23" i="16"/>
  <c r="D30" i="16" s="1"/>
  <c r="H30" i="16" s="1"/>
  <c r="AL30" i="11"/>
  <c r="AM30" i="11" s="1"/>
  <c r="AN30" i="11" s="1"/>
  <c r="AT34" i="8"/>
  <c r="I9" i="2" s="1"/>
  <c r="AR32" i="4"/>
  <c r="AI32" i="4" s="1"/>
  <c r="BH32" i="4"/>
  <c r="BL32" i="4"/>
  <c r="CE32" i="4" s="1"/>
  <c r="BK32" i="4"/>
  <c r="AT34" i="5"/>
  <c r="AL33" i="6"/>
  <c r="AM33" i="6" s="1"/>
  <c r="AN33" i="6" s="1"/>
  <c r="B4" i="3"/>
  <c r="B203" i="7" s="1"/>
  <c r="A1" i="3"/>
  <c r="A4" i="2" s="1"/>
  <c r="A47" i="8" s="1"/>
  <c r="A3" i="3"/>
  <c r="A202" i="7" s="1"/>
  <c r="BQ34" i="6"/>
  <c r="BW34" i="6" s="1"/>
  <c r="BX34" i="7"/>
  <c r="BY34" i="7" s="1"/>
  <c r="U42" i="11"/>
  <c r="AI33" i="11"/>
  <c r="BO34" i="13"/>
  <c r="U41" i="5"/>
  <c r="U41" i="10"/>
  <c r="U42" i="12"/>
  <c r="BH33" i="11"/>
  <c r="BQ33" i="11" s="1"/>
  <c r="BK33" i="13"/>
  <c r="BL33" i="13"/>
  <c r="CE33" i="13" s="1"/>
  <c r="BX33" i="4"/>
  <c r="J23" i="15"/>
  <c r="D30" i="15" s="1"/>
  <c r="H30" i="15" s="1"/>
  <c r="AL30" i="13"/>
  <c r="AM30" i="13" s="1"/>
  <c r="CF34" i="10"/>
  <c r="CG34" i="10" s="1"/>
  <c r="CH34" i="10" s="1"/>
  <c r="CE34" i="10"/>
  <c r="BJ33" i="11"/>
  <c r="BN33" i="13"/>
  <c r="BP33" i="13" s="1"/>
  <c r="AO33" i="13"/>
  <c r="AQ33" i="13" s="1"/>
  <c r="AP33" i="13" s="1"/>
  <c r="BQ34" i="8"/>
  <c r="BW34" i="8" s="1"/>
  <c r="C3" i="3"/>
  <c r="BZ33" i="4"/>
  <c r="AL33" i="10"/>
  <c r="AM33" i="10" s="1"/>
  <c r="AN33" i="10" s="1"/>
  <c r="BD33" i="10"/>
  <c r="AL31" i="10"/>
  <c r="AM31" i="10" s="1"/>
  <c r="BD31" i="10"/>
  <c r="AL28" i="14"/>
  <c r="AM28" i="14" s="1"/>
  <c r="AL7" i="9"/>
  <c r="AM7" i="9" s="1"/>
  <c r="AT34" i="9"/>
  <c r="I10" i="2" s="1"/>
  <c r="AT34" i="7"/>
  <c r="BX34" i="10"/>
  <c r="BY34" i="10" s="1"/>
  <c r="AL12" i="10"/>
  <c r="AM12" i="10" s="1"/>
  <c r="AL8" i="10"/>
  <c r="AM8" i="10" s="1"/>
  <c r="AL6" i="10"/>
  <c r="AM6" i="10" s="1"/>
  <c r="AT34" i="10"/>
  <c r="I11" i="2" s="1"/>
  <c r="AL29" i="3"/>
  <c r="AM29" i="3" s="1"/>
  <c r="AL27" i="3"/>
  <c r="AM27" i="3" s="1"/>
  <c r="AL25" i="4"/>
  <c r="AM25" i="4" s="1"/>
  <c r="AL15" i="4"/>
  <c r="AM15" i="4" s="1"/>
  <c r="AL13" i="4"/>
  <c r="AM13" i="4" s="1"/>
  <c r="CG34" i="3"/>
  <c r="CH34" i="3" s="1"/>
  <c r="CG34" i="4"/>
  <c r="CH34" i="4" s="1"/>
  <c r="BZ34" i="4"/>
  <c r="CB34" i="4" s="1"/>
  <c r="CC34" i="4" s="1"/>
  <c r="CD34" i="4" s="1"/>
  <c r="BR32" i="4"/>
  <c r="AL7" i="4"/>
  <c r="AM7" i="4" s="1"/>
  <c r="AL19" i="13"/>
  <c r="AM19" i="13" s="1"/>
  <c r="AL17" i="13"/>
  <c r="AM17" i="13" s="1"/>
  <c r="AL15" i="13"/>
  <c r="AM15" i="13" s="1"/>
  <c r="AL17" i="11"/>
  <c r="AM17" i="11" s="1"/>
  <c r="AL11" i="11"/>
  <c r="AM11" i="11" s="1"/>
  <c r="AL5" i="11"/>
  <c r="AM5" i="11" s="1"/>
  <c r="AL31" i="12"/>
  <c r="AM31" i="12" s="1"/>
  <c r="AL29" i="12"/>
  <c r="AM29" i="12" s="1"/>
  <c r="BE28" i="14"/>
  <c r="AL17" i="14"/>
  <c r="AM17" i="14" s="1"/>
  <c r="AL32" i="14"/>
  <c r="AM32" i="14" s="1"/>
  <c r="AN32" i="14" s="1"/>
  <c r="AL28" i="9"/>
  <c r="AM28" i="9" s="1"/>
  <c r="AL24" i="9"/>
  <c r="AM24" i="9" s="1"/>
  <c r="AL16" i="9"/>
  <c r="AM16" i="9" s="1"/>
  <c r="AL14" i="9"/>
  <c r="AM14" i="9" s="1"/>
  <c r="AL12" i="9"/>
  <c r="AM12" i="9" s="1"/>
  <c r="AL33" i="7"/>
  <c r="AM33" i="7" s="1"/>
  <c r="AN33" i="7" s="1"/>
  <c r="AL31" i="7"/>
  <c r="AM31" i="7" s="1"/>
  <c r="AL15" i="7"/>
  <c r="AM15" i="7" s="1"/>
  <c r="AL19" i="10"/>
  <c r="AM19" i="10" s="1"/>
  <c r="AL8" i="3"/>
  <c r="AM8" i="3" s="1"/>
  <c r="AT34" i="4"/>
  <c r="AV34" i="4" s="1"/>
  <c r="BN33" i="4"/>
  <c r="CF32" i="4"/>
  <c r="CG32" i="4" s="1"/>
  <c r="CH32" i="4" s="1"/>
  <c r="AL33" i="4"/>
  <c r="AM33" i="4" s="1"/>
  <c r="AN33" i="4" s="1"/>
  <c r="H31" i="15"/>
  <c r="F36" i="15" s="1"/>
  <c r="AL12" i="13"/>
  <c r="AM12" i="13" s="1"/>
  <c r="AL10" i="13"/>
  <c r="AM10" i="13" s="1"/>
  <c r="AN10" i="13" s="1"/>
  <c r="AL6" i="13"/>
  <c r="AM6" i="13" s="1"/>
  <c r="AL4" i="13"/>
  <c r="AM4" i="13" s="1"/>
  <c r="AL18" i="12"/>
  <c r="AM18" i="12" s="1"/>
  <c r="AL8" i="12"/>
  <c r="AM8" i="12" s="1"/>
  <c r="AL6" i="12"/>
  <c r="AM6" i="12" s="1"/>
  <c r="AL26" i="7"/>
  <c r="AM26" i="7" s="1"/>
  <c r="AL10" i="7"/>
  <c r="AM10" i="7" s="1"/>
  <c r="BS34" i="10"/>
  <c r="BT34" i="10" s="1"/>
  <c r="AL16" i="10"/>
  <c r="AM16" i="10" s="1"/>
  <c r="AL7" i="10"/>
  <c r="AM7" i="10" s="1"/>
  <c r="BE33" i="6"/>
  <c r="CF33" i="6" s="1"/>
  <c r="AL21" i="14"/>
  <c r="AM21" i="14" s="1"/>
  <c r="AL19" i="14"/>
  <c r="AM19" i="14" s="1"/>
  <c r="AL9" i="14"/>
  <c r="AM9" i="14" s="1"/>
  <c r="AL4" i="14"/>
  <c r="AM4" i="14" s="1"/>
  <c r="BD27" i="14"/>
  <c r="AL31" i="14"/>
  <c r="AM31" i="14" s="1"/>
  <c r="AN31" i="14" s="1"/>
  <c r="AL23" i="14"/>
  <c r="AM23" i="14" s="1"/>
  <c r="AL22" i="14"/>
  <c r="AM22" i="14" s="1"/>
  <c r="AL18" i="14"/>
  <c r="AM18" i="14" s="1"/>
  <c r="AL14" i="14"/>
  <c r="AM14" i="14" s="1"/>
  <c r="AL33" i="14"/>
  <c r="AM33" i="14" s="1"/>
  <c r="AN33" i="14" s="1"/>
  <c r="AL29" i="14"/>
  <c r="AM29" i="14" s="1"/>
  <c r="AL26" i="14"/>
  <c r="AM26" i="14" s="1"/>
  <c r="AL25" i="13"/>
  <c r="AM25" i="13" s="1"/>
  <c r="AL32" i="13"/>
  <c r="AM32" i="13" s="1"/>
  <c r="AN32" i="13" s="1"/>
  <c r="AL28" i="13"/>
  <c r="AM28" i="13" s="1"/>
  <c r="BE29" i="13"/>
  <c r="BE27" i="13"/>
  <c r="BD6" i="13"/>
  <c r="AL26" i="13"/>
  <c r="AM26" i="13" s="1"/>
  <c r="AL24" i="13"/>
  <c r="AM24" i="13" s="1"/>
  <c r="AL16" i="13"/>
  <c r="AM16" i="13" s="1"/>
  <c r="AL3" i="13"/>
  <c r="AM3" i="13" s="1"/>
  <c r="AL19" i="12"/>
  <c r="AM19" i="12" s="1"/>
  <c r="AL12" i="12"/>
  <c r="AM12" i="12" s="1"/>
  <c r="AL10" i="12"/>
  <c r="AM10" i="12" s="1"/>
  <c r="BD18" i="12"/>
  <c r="BD8" i="12"/>
  <c r="BE30" i="12"/>
  <c r="BE26" i="12"/>
  <c r="BD6" i="12"/>
  <c r="AL32" i="12"/>
  <c r="AM32" i="12" s="1"/>
  <c r="AL22" i="12"/>
  <c r="AM22" i="12" s="1"/>
  <c r="AL17" i="12"/>
  <c r="AM17" i="12" s="1"/>
  <c r="AL3" i="12"/>
  <c r="AM3" i="12" s="1"/>
  <c r="BE30" i="11"/>
  <c r="AL32" i="11"/>
  <c r="AM32" i="11" s="1"/>
  <c r="AL28" i="11"/>
  <c r="AM28" i="11" s="1"/>
  <c r="AL18" i="11"/>
  <c r="AM18" i="11" s="1"/>
  <c r="AL6" i="11"/>
  <c r="AM6" i="11" s="1"/>
  <c r="BD8" i="11"/>
  <c r="AL23" i="11"/>
  <c r="AM23" i="11" s="1"/>
  <c r="AL19" i="11"/>
  <c r="AM19" i="11" s="1"/>
  <c r="AL13" i="11"/>
  <c r="AM13" i="11" s="1"/>
  <c r="AL7" i="11"/>
  <c r="AM7" i="11" s="1"/>
  <c r="BE19" i="10"/>
  <c r="BE11" i="10"/>
  <c r="BE6" i="10"/>
  <c r="AL4" i="10"/>
  <c r="AM4" i="10" s="1"/>
  <c r="AL32" i="10"/>
  <c r="AM32" i="10" s="1"/>
  <c r="AL29" i="10"/>
  <c r="AM29" i="10" s="1"/>
  <c r="AL23" i="10"/>
  <c r="AM23" i="10" s="1"/>
  <c r="BE18" i="10"/>
  <c r="BE12" i="10"/>
  <c r="AL10" i="10"/>
  <c r="AM10" i="10" s="1"/>
  <c r="AL5" i="10"/>
  <c r="AM5" i="10" s="1"/>
  <c r="AL3" i="10"/>
  <c r="AM3" i="10" s="1"/>
  <c r="AL28" i="10"/>
  <c r="AM28" i="10" s="1"/>
  <c r="BE8" i="9"/>
  <c r="BE29" i="9"/>
  <c r="BE23" i="9"/>
  <c r="BE21" i="9"/>
  <c r="BE13" i="9"/>
  <c r="AL33" i="9"/>
  <c r="AM33" i="9" s="1"/>
  <c r="AL24" i="8"/>
  <c r="AM24" i="8" s="1"/>
  <c r="AL21" i="7"/>
  <c r="AM21" i="7" s="1"/>
  <c r="AL13" i="7"/>
  <c r="AM13" i="7" s="1"/>
  <c r="AL9" i="7"/>
  <c r="AM9" i="7" s="1"/>
  <c r="AL3" i="7"/>
  <c r="AM3" i="7" s="1"/>
  <c r="AL14" i="6"/>
  <c r="AM14" i="6" s="1"/>
  <c r="AL4" i="6"/>
  <c r="AM4" i="6" s="1"/>
  <c r="BE3" i="6"/>
  <c r="AL31" i="5"/>
  <c r="AM31" i="5" s="1"/>
  <c r="BE32" i="5"/>
  <c r="AL31" i="4"/>
  <c r="AM31" i="4" s="1"/>
  <c r="AL11" i="4"/>
  <c r="AM11" i="4" s="1"/>
  <c r="AL9" i="4"/>
  <c r="AM9" i="4" s="1"/>
  <c r="BE26" i="4"/>
  <c r="AL24" i="4"/>
  <c r="AM24" i="4" s="1"/>
  <c r="AL12" i="4"/>
  <c r="AM12" i="4" s="1"/>
  <c r="AL32" i="3"/>
  <c r="AM32" i="3" s="1"/>
  <c r="AL30" i="3"/>
  <c r="AM30" i="3" s="1"/>
  <c r="AL28" i="3"/>
  <c r="AM28" i="3" s="1"/>
  <c r="AL25" i="3"/>
  <c r="AM25" i="3" s="1"/>
  <c r="BE29" i="3"/>
  <c r="BE7" i="3"/>
  <c r="BE3" i="3"/>
  <c r="AL33" i="3"/>
  <c r="AM33" i="3" s="1"/>
  <c r="AL23" i="3"/>
  <c r="AM23" i="3" s="1"/>
  <c r="AL22" i="3"/>
  <c r="AM22" i="3" s="1"/>
  <c r="AL21" i="3"/>
  <c r="AM21" i="3" s="1"/>
  <c r="AL20" i="3"/>
  <c r="AM20" i="3" s="1"/>
  <c r="AL19" i="3"/>
  <c r="AM19" i="3" s="1"/>
  <c r="AL17" i="3"/>
  <c r="AM17" i="3" s="1"/>
  <c r="AL6" i="3"/>
  <c r="AM6" i="3" s="1"/>
  <c r="J56" i="14"/>
  <c r="BN33" i="6"/>
  <c r="BR33" i="6"/>
  <c r="BR33" i="11"/>
  <c r="BS33" i="11" s="1"/>
  <c r="BO33" i="8"/>
  <c r="BP33" i="4"/>
  <c r="BT33" i="4" s="1"/>
  <c r="BQ33" i="8"/>
  <c r="BS33" i="8" s="1"/>
  <c r="BN33" i="8"/>
  <c r="AL6" i="14"/>
  <c r="AM6" i="14" s="1"/>
  <c r="AL24" i="14"/>
  <c r="AM24" i="14" s="1"/>
  <c r="AL7" i="14"/>
  <c r="AM7" i="14" s="1"/>
  <c r="AL3" i="14"/>
  <c r="AM3" i="14" s="1"/>
  <c r="AL25" i="14"/>
  <c r="AM25" i="14" s="1"/>
  <c r="BD16" i="13"/>
  <c r="BD12" i="13"/>
  <c r="BD4" i="13"/>
  <c r="BD10" i="13"/>
  <c r="AL23" i="13"/>
  <c r="AM23" i="13" s="1"/>
  <c r="AL22" i="13"/>
  <c r="AM22" i="13" s="1"/>
  <c r="AL18" i="13"/>
  <c r="AM18" i="13" s="1"/>
  <c r="AL14" i="13"/>
  <c r="AM14" i="13" s="1"/>
  <c r="AL11" i="13"/>
  <c r="AM11" i="13" s="1"/>
  <c r="AN11" i="13" s="1"/>
  <c r="AL8" i="13"/>
  <c r="AM8" i="13" s="1"/>
  <c r="AL5" i="13"/>
  <c r="AM5" i="13" s="1"/>
  <c r="BE26" i="13"/>
  <c r="BE24" i="13"/>
  <c r="AL7" i="13"/>
  <c r="AM7" i="13" s="1"/>
  <c r="BD21" i="13"/>
  <c r="BD7" i="13"/>
  <c r="AL13" i="13"/>
  <c r="AM13" i="13" s="1"/>
  <c r="AL25" i="12"/>
  <c r="AM25" i="12" s="1"/>
  <c r="AL11" i="12"/>
  <c r="AM11" i="12" s="1"/>
  <c r="AL5" i="12"/>
  <c r="AM5" i="12" s="1"/>
  <c r="AL4" i="12"/>
  <c r="AM4" i="12" s="1"/>
  <c r="AL28" i="12"/>
  <c r="AM28" i="12" s="1"/>
  <c r="AL21" i="12"/>
  <c r="AM21" i="12" s="1"/>
  <c r="AL14" i="12"/>
  <c r="AM14" i="12" s="1"/>
  <c r="AL7" i="12"/>
  <c r="AM7" i="12" s="1"/>
  <c r="AL24" i="12"/>
  <c r="AM24" i="12" s="1"/>
  <c r="AL27" i="12"/>
  <c r="AM27" i="12" s="1"/>
  <c r="AL23" i="12"/>
  <c r="AM23" i="12" s="1"/>
  <c r="AL20" i="12"/>
  <c r="AM20" i="12" s="1"/>
  <c r="AL16" i="12"/>
  <c r="AM16" i="12" s="1"/>
  <c r="AL9" i="12"/>
  <c r="AM9" i="12" s="1"/>
  <c r="AL24" i="11"/>
  <c r="AM24" i="11" s="1"/>
  <c r="BD26" i="11"/>
  <c r="BD24" i="11"/>
  <c r="AL21" i="11"/>
  <c r="AM21" i="11" s="1"/>
  <c r="AL20" i="11"/>
  <c r="AM20" i="11" s="1"/>
  <c r="AL16" i="11"/>
  <c r="AM16" i="11" s="1"/>
  <c r="AL10" i="11"/>
  <c r="AM10" i="11" s="1"/>
  <c r="BE28" i="11"/>
  <c r="BD5" i="11"/>
  <c r="BD4" i="11"/>
  <c r="BD17" i="11"/>
  <c r="BD11" i="11"/>
  <c r="BE7" i="11"/>
  <c r="AL22" i="11"/>
  <c r="AM22" i="11" s="1"/>
  <c r="AL15" i="11"/>
  <c r="AM15" i="11" s="1"/>
  <c r="AL12" i="11"/>
  <c r="AM12" i="11" s="1"/>
  <c r="AL3" i="11"/>
  <c r="AM3" i="11" s="1"/>
  <c r="AL15" i="10"/>
  <c r="AM15" i="10" s="1"/>
  <c r="AL26" i="10"/>
  <c r="AM26" i="10" s="1"/>
  <c r="BE22" i="10"/>
  <c r="AL17" i="10"/>
  <c r="AM17" i="10" s="1"/>
  <c r="AL14" i="10"/>
  <c r="AM14" i="10" s="1"/>
  <c r="AL9" i="10"/>
  <c r="AM9" i="10" s="1"/>
  <c r="AL21" i="10"/>
  <c r="AM21" i="10" s="1"/>
  <c r="AL27" i="10"/>
  <c r="AM27" i="10" s="1"/>
  <c r="AL25" i="10"/>
  <c r="AM25" i="10" s="1"/>
  <c r="AL24" i="10"/>
  <c r="AM24" i="10" s="1"/>
  <c r="AL20" i="10"/>
  <c r="AM20" i="10" s="1"/>
  <c r="BE21" i="8"/>
  <c r="BE13" i="8"/>
  <c r="AL12" i="8"/>
  <c r="AM12" i="8" s="1"/>
  <c r="AL17" i="9"/>
  <c r="AM17" i="9" s="1"/>
  <c r="AL11" i="9"/>
  <c r="AM11" i="9" s="1"/>
  <c r="AL32" i="9"/>
  <c r="AM32" i="9" s="1"/>
  <c r="AL31" i="9"/>
  <c r="AM31" i="9" s="1"/>
  <c r="AL27" i="9"/>
  <c r="AM27" i="9" s="1"/>
  <c r="AL25" i="9"/>
  <c r="AM25" i="9" s="1"/>
  <c r="AL20" i="9"/>
  <c r="AM20" i="9" s="1"/>
  <c r="AL19" i="9"/>
  <c r="AM19" i="9" s="1"/>
  <c r="AL15" i="9"/>
  <c r="AM15" i="9" s="1"/>
  <c r="AL10" i="9"/>
  <c r="AM10" i="9" s="1"/>
  <c r="AL30" i="9"/>
  <c r="AM30" i="9" s="1"/>
  <c r="AL26" i="9"/>
  <c r="AM26" i="9" s="1"/>
  <c r="AL22" i="9"/>
  <c r="AM22" i="9" s="1"/>
  <c r="AL6" i="9"/>
  <c r="AM6" i="9" s="1"/>
  <c r="AL3" i="9"/>
  <c r="AM3" i="9" s="1"/>
  <c r="AL18" i="9"/>
  <c r="AM18" i="9" s="1"/>
  <c r="AL5" i="9"/>
  <c r="AM5" i="9" s="1"/>
  <c r="AL17" i="8"/>
  <c r="AM17" i="8" s="1"/>
  <c r="AN17" i="8" s="1"/>
  <c r="AL11" i="8"/>
  <c r="AM11" i="8" s="1"/>
  <c r="AL9" i="8"/>
  <c r="AM9" i="8" s="1"/>
  <c r="AL31" i="8"/>
  <c r="AM31" i="8" s="1"/>
  <c r="AN31" i="8" s="1"/>
  <c r="AL25" i="8"/>
  <c r="AM25" i="8" s="1"/>
  <c r="AL20" i="8"/>
  <c r="AM20" i="8" s="1"/>
  <c r="AL18" i="8"/>
  <c r="AM18" i="8" s="1"/>
  <c r="AL6" i="8"/>
  <c r="AM6" i="8" s="1"/>
  <c r="AL4" i="8"/>
  <c r="AM4" i="8" s="1"/>
  <c r="AL32" i="8"/>
  <c r="AM32" i="8" s="1"/>
  <c r="AL19" i="8"/>
  <c r="AM19" i="8" s="1"/>
  <c r="AL8" i="7"/>
  <c r="AM8" i="7" s="1"/>
  <c r="AL7" i="7"/>
  <c r="AM7" i="7" s="1"/>
  <c r="BD11" i="4"/>
  <c r="BE15" i="4"/>
  <c r="AL30" i="4"/>
  <c r="AM30" i="4" s="1"/>
  <c r="AL28" i="4"/>
  <c r="AM28" i="4" s="1"/>
  <c r="AL23" i="4"/>
  <c r="AM23" i="4" s="1"/>
  <c r="AL16" i="4"/>
  <c r="AM16" i="4" s="1"/>
  <c r="AL6" i="4"/>
  <c r="AM6" i="4" s="1"/>
  <c r="BE25" i="4"/>
  <c r="BF21" i="4"/>
  <c r="BE6" i="4"/>
  <c r="AL29" i="4"/>
  <c r="AM29" i="4" s="1"/>
  <c r="AL27" i="4"/>
  <c r="AM27" i="4" s="1"/>
  <c r="AL19" i="4"/>
  <c r="AM19" i="4" s="1"/>
  <c r="AL17" i="4"/>
  <c r="AM17" i="4" s="1"/>
  <c r="AL14" i="4"/>
  <c r="AM14" i="4" s="1"/>
  <c r="AL5" i="4"/>
  <c r="AM5" i="4" s="1"/>
  <c r="AL3" i="4"/>
  <c r="AM3" i="4" s="1"/>
  <c r="BD9" i="4"/>
  <c r="BE13" i="4"/>
  <c r="AL22" i="4"/>
  <c r="AM22" i="4" s="1"/>
  <c r="AL20" i="4"/>
  <c r="AM20" i="4" s="1"/>
  <c r="AL10" i="4"/>
  <c r="AM10" i="4" s="1"/>
  <c r="AL8" i="4"/>
  <c r="AM8" i="4" s="1"/>
  <c r="BD25" i="3"/>
  <c r="BD8" i="3"/>
  <c r="AL16" i="3"/>
  <c r="AM16" i="3" s="1"/>
  <c r="AL15" i="3"/>
  <c r="AM15" i="3" s="1"/>
  <c r="AL14" i="3"/>
  <c r="AM14" i="3" s="1"/>
  <c r="AL13" i="3"/>
  <c r="AM13" i="3" s="1"/>
  <c r="AL12" i="3"/>
  <c r="AM12" i="3" s="1"/>
  <c r="AL11" i="3"/>
  <c r="AM11" i="3" s="1"/>
  <c r="AL10" i="3"/>
  <c r="AM10" i="3" s="1"/>
  <c r="AL9" i="3"/>
  <c r="AM9" i="3" s="1"/>
  <c r="BE22" i="3"/>
  <c r="BE21" i="3"/>
  <c r="BE20" i="3"/>
  <c r="BE19" i="3"/>
  <c r="AL4" i="3"/>
  <c r="AM4" i="3" s="1"/>
  <c r="AL26" i="3"/>
  <c r="AM26" i="3" s="1"/>
  <c r="AL18" i="3"/>
  <c r="AM18" i="3" s="1"/>
  <c r="AL23" i="8"/>
  <c r="AM23" i="8" s="1"/>
  <c r="AN23" i="8" s="1"/>
  <c r="AL16" i="8"/>
  <c r="AM16" i="8" s="1"/>
  <c r="AL14" i="8"/>
  <c r="AM14" i="8" s="1"/>
  <c r="AL30" i="8"/>
  <c r="AM30" i="8" s="1"/>
  <c r="AN30" i="8" s="1"/>
  <c r="AL28" i="8"/>
  <c r="AM28" i="8" s="1"/>
  <c r="AL26" i="8"/>
  <c r="AM26" i="8" s="1"/>
  <c r="AL22" i="8"/>
  <c r="AM22" i="8" s="1"/>
  <c r="AL15" i="8"/>
  <c r="AM15" i="8" s="1"/>
  <c r="AL10" i="8"/>
  <c r="AM10" i="8" s="1"/>
  <c r="AL8" i="8"/>
  <c r="AM8" i="8" s="1"/>
  <c r="AL7" i="8"/>
  <c r="AM7" i="8" s="1"/>
  <c r="AL5" i="8"/>
  <c r="AM5" i="8" s="1"/>
  <c r="AL3" i="8"/>
  <c r="AM3" i="8" s="1"/>
  <c r="AL29" i="8"/>
  <c r="AM29" i="8" s="1"/>
  <c r="AL27" i="8"/>
  <c r="AM27" i="8" s="1"/>
  <c r="AL23" i="7"/>
  <c r="AM23" i="7" s="1"/>
  <c r="AL14" i="7"/>
  <c r="AM14" i="7" s="1"/>
  <c r="AL12" i="7"/>
  <c r="AM12" i="7" s="1"/>
  <c r="AL4" i="7"/>
  <c r="AM4" i="7" s="1"/>
  <c r="AL32" i="7"/>
  <c r="AM32" i="7" s="1"/>
  <c r="AL29" i="7"/>
  <c r="AM29" i="7" s="1"/>
  <c r="AL19" i="7"/>
  <c r="AM19" i="7" s="1"/>
  <c r="AL17" i="7"/>
  <c r="AM17" i="7" s="1"/>
  <c r="AL6" i="7"/>
  <c r="AM6" i="7" s="1"/>
  <c r="AL25" i="7"/>
  <c r="AM25" i="7" s="1"/>
  <c r="AL22" i="7"/>
  <c r="AM22" i="7" s="1"/>
  <c r="AL20" i="7"/>
  <c r="AM20" i="7" s="1"/>
  <c r="AL18" i="7"/>
  <c r="AM18" i="7" s="1"/>
  <c r="AL16" i="7"/>
  <c r="AM16" i="7" s="1"/>
  <c r="AL11" i="7"/>
  <c r="AM11" i="7" s="1"/>
  <c r="AL5" i="7"/>
  <c r="AM5" i="7" s="1"/>
  <c r="AL16" i="6"/>
  <c r="AM16" i="6" s="1"/>
  <c r="AL18" i="6"/>
  <c r="AM18" i="6" s="1"/>
  <c r="AL12" i="6"/>
  <c r="AM12" i="6" s="1"/>
  <c r="AL20" i="6"/>
  <c r="AM20" i="6" s="1"/>
  <c r="AL25" i="6"/>
  <c r="AM25" i="6" s="1"/>
  <c r="AL23" i="6"/>
  <c r="AM23" i="6" s="1"/>
  <c r="BE32" i="6"/>
  <c r="AL22" i="6"/>
  <c r="AM22" i="6" s="1"/>
  <c r="AN22" i="6" s="1"/>
  <c r="AL7" i="6"/>
  <c r="AM7" i="6" s="1"/>
  <c r="AL24" i="6"/>
  <c r="AM24" i="6" s="1"/>
  <c r="AL8" i="6"/>
  <c r="AM8" i="6" s="1"/>
  <c r="BD21" i="6"/>
  <c r="AL6" i="6"/>
  <c r="AM6" i="6" s="1"/>
  <c r="AL19" i="6"/>
  <c r="AM19" i="6" s="1"/>
  <c r="AL17" i="6"/>
  <c r="AM17" i="6" s="1"/>
  <c r="AL5" i="5"/>
  <c r="AM5" i="5" s="1"/>
  <c r="AL25" i="5"/>
  <c r="AM25" i="5" s="1"/>
  <c r="AL9" i="5"/>
  <c r="AM9" i="5" s="1"/>
  <c r="AL7" i="5"/>
  <c r="AM7" i="5" s="1"/>
  <c r="AL4" i="5"/>
  <c r="AM4" i="5" s="1"/>
  <c r="R49" i="14"/>
  <c r="BE14" i="5"/>
  <c r="R49" i="8"/>
  <c r="R49" i="11"/>
  <c r="R49" i="12"/>
  <c r="AL30" i="5"/>
  <c r="AM30" i="5" s="1"/>
  <c r="AL28" i="5"/>
  <c r="AM28" i="5" s="1"/>
  <c r="AL26" i="5"/>
  <c r="AM26" i="5" s="1"/>
  <c r="AL24" i="5"/>
  <c r="AM24" i="5" s="1"/>
  <c r="AL20" i="5"/>
  <c r="AM20" i="5" s="1"/>
  <c r="AL18" i="5"/>
  <c r="AM18" i="5" s="1"/>
  <c r="AL17" i="5"/>
  <c r="AM17" i="5" s="1"/>
  <c r="AL12" i="5"/>
  <c r="AM12" i="5" s="1"/>
  <c r="AL10" i="5"/>
  <c r="AM10" i="5" s="1"/>
  <c r="AL23" i="5"/>
  <c r="AM23" i="5" s="1"/>
  <c r="AL19" i="5"/>
  <c r="AM19" i="5" s="1"/>
  <c r="BE23" i="5"/>
  <c r="BE4" i="5"/>
  <c r="BE25" i="5"/>
  <c r="BD5" i="5"/>
  <c r="AL29" i="5"/>
  <c r="AM29" i="5" s="1"/>
  <c r="AL22" i="5"/>
  <c r="AM22" i="5" s="1"/>
  <c r="AL16" i="5"/>
  <c r="AM16" i="5" s="1"/>
  <c r="AL15" i="5"/>
  <c r="AM15" i="5" s="1"/>
  <c r="AL8" i="5"/>
  <c r="AM8" i="5" s="1"/>
  <c r="AL3" i="5"/>
  <c r="AM3" i="5" s="1"/>
  <c r="AL21" i="5"/>
  <c r="AM21" i="5" s="1"/>
  <c r="BE21" i="5"/>
  <c r="BE19" i="5"/>
  <c r="AL13" i="5"/>
  <c r="AM13" i="5" s="1"/>
  <c r="AL11" i="5"/>
  <c r="AM11" i="5" s="1"/>
  <c r="AL6" i="5"/>
  <c r="AM6" i="5" s="1"/>
  <c r="R49" i="7"/>
  <c r="R49" i="9"/>
  <c r="R49" i="5"/>
  <c r="R49" i="13"/>
  <c r="AG27" i="14"/>
  <c r="AD27" i="14"/>
  <c r="Z27" i="14"/>
  <c r="AH27" i="14"/>
  <c r="AH28" i="14"/>
  <c r="AG28" i="14"/>
  <c r="AD28" i="14"/>
  <c r="Z28" i="14"/>
  <c r="AP27" i="14"/>
  <c r="J28" i="14"/>
  <c r="Q561" i="7"/>
  <c r="AB34" i="12"/>
  <c r="H42" i="12" s="1"/>
  <c r="AD3" i="3"/>
  <c r="J3" i="3"/>
  <c r="T39" i="7"/>
  <c r="G20" i="1"/>
  <c r="T39" i="5"/>
  <c r="U39" i="5" s="1"/>
  <c r="T39" i="8"/>
  <c r="U39" i="8" s="1"/>
  <c r="T39" i="4"/>
  <c r="T39" i="14"/>
  <c r="T39" i="13"/>
  <c r="T39" i="12"/>
  <c r="U39" i="12" s="1"/>
  <c r="T39" i="10"/>
  <c r="U39" i="10" s="1"/>
  <c r="T39" i="3"/>
  <c r="U39" i="3" s="1"/>
  <c r="T39" i="6"/>
  <c r="U39" i="6" s="1"/>
  <c r="T39" i="9"/>
  <c r="U39" i="9" s="1"/>
  <c r="T39" i="11"/>
  <c r="U39" i="11" s="1"/>
  <c r="T38" i="7"/>
  <c r="T38" i="11"/>
  <c r="T38" i="14"/>
  <c r="T38" i="5"/>
  <c r="G19" i="1"/>
  <c r="T38" i="6"/>
  <c r="U38" i="6" s="1"/>
  <c r="T38" i="12"/>
  <c r="U38" i="12" s="1"/>
  <c r="T38" i="10"/>
  <c r="T38" i="4"/>
  <c r="T38" i="9"/>
  <c r="T38" i="3"/>
  <c r="T38" i="13"/>
  <c r="T38" i="8"/>
  <c r="U38" i="8" s="1"/>
  <c r="AG33" i="6"/>
  <c r="T40" i="10"/>
  <c r="T40" i="4"/>
  <c r="U41" i="3"/>
  <c r="E25" i="1"/>
  <c r="T40" i="13"/>
  <c r="Z3" i="3"/>
  <c r="T40" i="7"/>
  <c r="T40" i="5"/>
  <c r="T40" i="14"/>
  <c r="G21" i="1"/>
  <c r="U40" i="8" s="1"/>
  <c r="AC34" i="7"/>
  <c r="H40" i="7" s="1"/>
  <c r="AF34" i="5"/>
  <c r="K6" i="2" s="1"/>
  <c r="AC34" i="6"/>
  <c r="H40" i="6" s="1"/>
  <c r="AG33" i="13"/>
  <c r="AH33" i="13"/>
  <c r="AB34" i="7"/>
  <c r="H42" i="7" s="1"/>
  <c r="AD33" i="13"/>
  <c r="AD33" i="8"/>
  <c r="Z33" i="8"/>
  <c r="Q323" i="7"/>
  <c r="AP3" i="7"/>
  <c r="Q194" i="8"/>
  <c r="AP3" i="3"/>
  <c r="AB34" i="5"/>
  <c r="H42" i="5" s="1"/>
  <c r="Q202" i="7"/>
  <c r="T37" i="5"/>
  <c r="G18" i="1"/>
  <c r="G25" i="1" s="1"/>
  <c r="B43" i="6" s="1"/>
  <c r="T37" i="13"/>
  <c r="AF3" i="8"/>
  <c r="AF34" i="8" s="1"/>
  <c r="K9" i="2" s="1"/>
  <c r="AB34" i="8"/>
  <c r="H42" i="8" s="1"/>
  <c r="AF34" i="7"/>
  <c r="K8" i="2" s="1"/>
  <c r="N51" i="13" s="1"/>
  <c r="J33" i="13"/>
  <c r="AD33" i="6"/>
  <c r="Z33" i="6"/>
  <c r="AJ33" i="8"/>
  <c r="AU33" i="8"/>
  <c r="AI33" i="8"/>
  <c r="AC34" i="12"/>
  <c r="H40" i="12" s="1"/>
  <c r="AA34" i="14"/>
  <c r="H41" i="14" s="1"/>
  <c r="AC34" i="14"/>
  <c r="H40" i="14" s="1"/>
  <c r="AC34" i="8"/>
  <c r="H40" i="8" s="1"/>
  <c r="AC34" i="13"/>
  <c r="H40" i="13" s="1"/>
  <c r="AB34" i="14"/>
  <c r="H42" i="14" s="1"/>
  <c r="AE5" i="4"/>
  <c r="Q469" i="8"/>
  <c r="AA34" i="13"/>
  <c r="H41" i="13" s="1"/>
  <c r="AF19" i="9"/>
  <c r="AF34" i="9" s="1"/>
  <c r="K10" i="2" s="1"/>
  <c r="AB34" i="9"/>
  <c r="H42" i="9" s="1"/>
  <c r="AF8" i="6"/>
  <c r="AF34" i="6" s="1"/>
  <c r="K7" i="2" s="1"/>
  <c r="AB34" i="6"/>
  <c r="H42" i="6" s="1"/>
  <c r="AP5" i="12"/>
  <c r="AE5" i="9"/>
  <c r="AE6" i="3"/>
  <c r="AF3" i="4"/>
  <c r="AF34" i="4" s="1"/>
  <c r="K5" i="2" s="1"/>
  <c r="AB34" i="4"/>
  <c r="H42" i="4" s="1"/>
  <c r="Q553" i="8"/>
  <c r="Q562" i="7"/>
  <c r="AE3" i="5"/>
  <c r="CA33" i="4"/>
  <c r="CB33" i="4" s="1"/>
  <c r="BQ34" i="5"/>
  <c r="BW34" i="5" s="1"/>
  <c r="BO34" i="5"/>
  <c r="BN34" i="5"/>
  <c r="BR34" i="5"/>
  <c r="BP34" i="7"/>
  <c r="CA34" i="7" s="1"/>
  <c r="BZ34" i="7"/>
  <c r="BZ34" i="8"/>
  <c r="BP34" i="8"/>
  <c r="CA34" i="8" s="1"/>
  <c r="CB34" i="8" s="1"/>
  <c r="CE33" i="11"/>
  <c r="BN33" i="11"/>
  <c r="BW33" i="11"/>
  <c r="BT34" i="4"/>
  <c r="BZ34" i="13"/>
  <c r="BP34" i="13"/>
  <c r="CA34" i="13" s="1"/>
  <c r="J57" i="13"/>
  <c r="J57" i="14"/>
  <c r="BW34" i="12"/>
  <c r="BZ34" i="12"/>
  <c r="BX34" i="11"/>
  <c r="BY34" i="11" s="1"/>
  <c r="BP34" i="11"/>
  <c r="CB34" i="9"/>
  <c r="CC34" i="9" s="1"/>
  <c r="BW34" i="13"/>
  <c r="BX34" i="13"/>
  <c r="BS34" i="7"/>
  <c r="BS34" i="12"/>
  <c r="BT34" i="12" s="1"/>
  <c r="U41" i="8"/>
  <c r="U41" i="13"/>
  <c r="J55" i="12"/>
  <c r="J55" i="14"/>
  <c r="J55" i="11"/>
  <c r="BX33" i="11"/>
  <c r="BY33" i="11" s="1"/>
  <c r="CF33" i="11"/>
  <c r="BO33" i="11"/>
  <c r="U41" i="9"/>
  <c r="T37" i="12"/>
  <c r="T37" i="11"/>
  <c r="CB34" i="10"/>
  <c r="CC34" i="10" s="1"/>
  <c r="CE34" i="12"/>
  <c r="CG34" i="12" s="1"/>
  <c r="CH34" i="12" s="1"/>
  <c r="T37" i="6"/>
  <c r="T37" i="7"/>
  <c r="T37" i="10"/>
  <c r="T37" i="14"/>
  <c r="T37" i="9"/>
  <c r="T37" i="3"/>
  <c r="T37" i="8"/>
  <c r="F25" i="1"/>
  <c r="T37" i="4"/>
  <c r="CE33" i="4"/>
  <c r="BW33" i="4"/>
  <c r="BY33" i="4" s="1"/>
  <c r="CG34" i="5"/>
  <c r="CH34" i="5" s="1"/>
  <c r="H32" i="16"/>
  <c r="F38" i="16" s="1"/>
  <c r="BQ34" i="3"/>
  <c r="CF33" i="4"/>
  <c r="AL27" i="11"/>
  <c r="AM27" i="11" s="1"/>
  <c r="AL25" i="11"/>
  <c r="AM25" i="11" s="1"/>
  <c r="BX32" i="4"/>
  <c r="BY32" i="4" s="1"/>
  <c r="AL33" i="12"/>
  <c r="AM33" i="12" s="1"/>
  <c r="BR34" i="8"/>
  <c r="BS34" i="8" s="1"/>
  <c r="BT34" i="8" s="1"/>
  <c r="CJ34" i="3"/>
  <c r="AL14" i="11"/>
  <c r="AM14" i="11" s="1"/>
  <c r="AL9" i="11"/>
  <c r="AM9" i="11" s="1"/>
  <c r="BN34" i="14"/>
  <c r="BX34" i="14" s="1"/>
  <c r="BY34" i="14" s="1"/>
  <c r="AL20" i="14"/>
  <c r="AM20" i="14" s="1"/>
  <c r="AL16" i="14"/>
  <c r="AM16" i="14" s="1"/>
  <c r="AL11" i="14"/>
  <c r="AM11" i="14" s="1"/>
  <c r="AL8" i="14"/>
  <c r="AM8" i="14" s="1"/>
  <c r="AL5" i="14"/>
  <c r="AM5" i="14" s="1"/>
  <c r="BO34" i="14"/>
  <c r="AL15" i="14"/>
  <c r="AM15" i="14" s="1"/>
  <c r="AL13" i="14"/>
  <c r="AM13" i="14" s="1"/>
  <c r="AL10" i="14"/>
  <c r="AM10" i="14" s="1"/>
  <c r="U43" i="8"/>
  <c r="AT34" i="6"/>
  <c r="BD9" i="6"/>
  <c r="AL9" i="6"/>
  <c r="AM9" i="6" s="1"/>
  <c r="BE11" i="6"/>
  <c r="AL11" i="6"/>
  <c r="AM11" i="6" s="1"/>
  <c r="CE34" i="6"/>
  <c r="CG34" i="6" s="1"/>
  <c r="CH34" i="6" s="1"/>
  <c r="AL30" i="6"/>
  <c r="AM30" i="6" s="1"/>
  <c r="AL15" i="6"/>
  <c r="AM15" i="6" s="1"/>
  <c r="BX33" i="6"/>
  <c r="BE28" i="6"/>
  <c r="AL28" i="6"/>
  <c r="AM28" i="6" s="1"/>
  <c r="AN28" i="6" s="1"/>
  <c r="U40" i="9"/>
  <c r="AL13" i="6"/>
  <c r="AM13" i="6" s="1"/>
  <c r="BQ33" i="6"/>
  <c r="BE5" i="6"/>
  <c r="AL5" i="6"/>
  <c r="AM5" i="6" s="1"/>
  <c r="BI33" i="6"/>
  <c r="BE17" i="6"/>
  <c r="AF34" i="14"/>
  <c r="K15" i="2" s="1"/>
  <c r="AF7" i="13"/>
  <c r="AF34" i="13" s="1"/>
  <c r="K14" i="2" s="1"/>
  <c r="AB34" i="13"/>
  <c r="H42" i="13" s="1"/>
  <c r="AF17" i="11"/>
  <c r="AF34" i="11" s="1"/>
  <c r="K12" i="2" s="1"/>
  <c r="AB34" i="11"/>
  <c r="H42" i="11" s="1"/>
  <c r="AE11" i="11"/>
  <c r="AE26" i="12"/>
  <c r="AE34" i="12" s="1"/>
  <c r="J13" i="2" s="1"/>
  <c r="AA34" i="12"/>
  <c r="H41" i="12" s="1"/>
  <c r="AE10" i="8"/>
  <c r="AE13" i="10"/>
  <c r="AF9" i="10"/>
  <c r="AF34" i="10" s="1"/>
  <c r="K11" i="2" s="1"/>
  <c r="AB34" i="10"/>
  <c r="H42" i="10" s="1"/>
  <c r="AE34" i="13"/>
  <c r="J14" i="2" s="1"/>
  <c r="AE34" i="14"/>
  <c r="J15" i="2" s="1"/>
  <c r="L58" i="14" s="1"/>
  <c r="AF34" i="12"/>
  <c r="K13" i="2" s="1"/>
  <c r="AC34" i="11"/>
  <c r="H40" i="11" s="1"/>
  <c r="F2" i="1"/>
  <c r="F4" i="1" s="1"/>
  <c r="I11" i="13" l="1"/>
  <c r="I32" i="14"/>
  <c r="I566" i="7" s="1"/>
  <c r="I31" i="14"/>
  <c r="I31" i="13"/>
  <c r="I32" i="13"/>
  <c r="I527" i="8" s="1"/>
  <c r="I30" i="14"/>
  <c r="I33" i="7"/>
  <c r="I344" i="8" s="1"/>
  <c r="Y4" i="3"/>
  <c r="I33" i="14"/>
  <c r="I567" i="7" s="1"/>
  <c r="I10" i="13"/>
  <c r="I505" i="8" s="1"/>
  <c r="I30" i="11"/>
  <c r="I473" i="7" s="1"/>
  <c r="I33" i="10"/>
  <c r="I445" i="7" s="1"/>
  <c r="I17" i="8"/>
  <c r="I359" i="8" s="1"/>
  <c r="I30" i="8"/>
  <c r="I23" i="8"/>
  <c r="I374" i="7" s="1"/>
  <c r="I31" i="8"/>
  <c r="I373" i="8" s="1"/>
  <c r="I22" i="6"/>
  <c r="I312" i="7" s="1"/>
  <c r="I6" i="2"/>
  <c r="AV34" i="5"/>
  <c r="I7" i="2"/>
  <c r="AV34" i="6"/>
  <c r="I8" i="2"/>
  <c r="AV34" i="7"/>
  <c r="BX34" i="6"/>
  <c r="BY34" i="6" s="1"/>
  <c r="BO33" i="6"/>
  <c r="CG33" i="6"/>
  <c r="CH33" i="6" s="1"/>
  <c r="BY33" i="6"/>
  <c r="AG33" i="4"/>
  <c r="U39" i="7"/>
  <c r="U39" i="13"/>
  <c r="U39" i="14"/>
  <c r="U39" i="4"/>
  <c r="U38" i="3"/>
  <c r="U38" i="14"/>
  <c r="U38" i="9"/>
  <c r="U38" i="11"/>
  <c r="U38" i="4"/>
  <c r="U38" i="13"/>
  <c r="U38" i="10"/>
  <c r="U37" i="11"/>
  <c r="Z33" i="11"/>
  <c r="B43" i="10"/>
  <c r="AS32" i="4"/>
  <c r="Z32" i="4" s="1"/>
  <c r="J33" i="11"/>
  <c r="U37" i="14"/>
  <c r="AD33" i="4"/>
  <c r="AH33" i="4"/>
  <c r="A47" i="11"/>
  <c r="C4" i="3"/>
  <c r="BC3" i="3" s="1"/>
  <c r="A47" i="3"/>
  <c r="A47" i="13"/>
  <c r="A194" i="8"/>
  <c r="E49" i="3"/>
  <c r="A49" i="3"/>
  <c r="A51" i="5"/>
  <c r="A47" i="5"/>
  <c r="A47" i="4"/>
  <c r="A47" i="12"/>
  <c r="A47" i="10"/>
  <c r="A47" i="6"/>
  <c r="M51" i="11"/>
  <c r="A47" i="9"/>
  <c r="I303" i="8"/>
  <c r="AB18" i="3"/>
  <c r="AF18" i="3" s="1"/>
  <c r="AA20" i="3"/>
  <c r="N51" i="10"/>
  <c r="I368" i="7"/>
  <c r="M49" i="8"/>
  <c r="N49" i="11"/>
  <c r="M49" i="5"/>
  <c r="I382" i="7"/>
  <c r="I565" i="7"/>
  <c r="I556" i="8"/>
  <c r="I353" i="7"/>
  <c r="M51" i="13"/>
  <c r="AK3" i="3"/>
  <c r="H3" i="3" s="1"/>
  <c r="M51" i="12"/>
  <c r="I557" i="8"/>
  <c r="J53" i="10"/>
  <c r="J53" i="14"/>
  <c r="J53" i="11"/>
  <c r="J53" i="12"/>
  <c r="J53" i="9"/>
  <c r="J53" i="13"/>
  <c r="BX34" i="8"/>
  <c r="BY34" i="8" s="1"/>
  <c r="CC34" i="8" s="1"/>
  <c r="CB34" i="12"/>
  <c r="CC33" i="4"/>
  <c r="I5" i="2"/>
  <c r="BN32" i="4"/>
  <c r="BQ32" i="4"/>
  <c r="BO32" i="4"/>
  <c r="BZ34" i="6"/>
  <c r="BP34" i="6"/>
  <c r="CA34" i="6" s="1"/>
  <c r="CB34" i="6" s="1"/>
  <c r="CC34" i="6" s="1"/>
  <c r="CA34" i="12"/>
  <c r="BU34" i="4"/>
  <c r="BV34" i="4" s="1"/>
  <c r="J54" i="10"/>
  <c r="J54" i="14"/>
  <c r="J54" i="13"/>
  <c r="J54" i="12"/>
  <c r="J54" i="11"/>
  <c r="A47" i="14"/>
  <c r="A47" i="7"/>
  <c r="J49" i="6"/>
  <c r="J49" i="14"/>
  <c r="J49" i="9"/>
  <c r="J49" i="5"/>
  <c r="J49" i="13"/>
  <c r="J49" i="10"/>
  <c r="J49" i="8"/>
  <c r="J49" i="11"/>
  <c r="J49" i="12"/>
  <c r="J49" i="7"/>
  <c r="AJ32" i="4"/>
  <c r="AU32" i="4"/>
  <c r="BQ33" i="13"/>
  <c r="BZ33" i="13" s="1"/>
  <c r="I4" i="2"/>
  <c r="AV34" i="3"/>
  <c r="CF33" i="13"/>
  <c r="CG33" i="13" s="1"/>
  <c r="CH33" i="13" s="1"/>
  <c r="BR33" i="13"/>
  <c r="BS33" i="13" s="1"/>
  <c r="BT33" i="13" s="1"/>
  <c r="CG33" i="4"/>
  <c r="CH33" i="4" s="1"/>
  <c r="BY34" i="13"/>
  <c r="BT34" i="13"/>
  <c r="CB34" i="7"/>
  <c r="CC34" i="7" s="1"/>
  <c r="U40" i="5"/>
  <c r="BP33" i="6"/>
  <c r="J51" i="10"/>
  <c r="J51" i="14"/>
  <c r="J51" i="8"/>
  <c r="J51" i="7"/>
  <c r="J51" i="12"/>
  <c r="J51" i="11"/>
  <c r="J51" i="9"/>
  <c r="J51" i="13"/>
  <c r="B195" i="8"/>
  <c r="A4" i="3"/>
  <c r="B5" i="3"/>
  <c r="J52" i="10"/>
  <c r="J52" i="8"/>
  <c r="J52" i="12"/>
  <c r="J52" i="11"/>
  <c r="J52" i="14"/>
  <c r="J52" i="9"/>
  <c r="J52" i="13"/>
  <c r="AH33" i="11"/>
  <c r="AD33" i="11"/>
  <c r="BY33" i="13"/>
  <c r="BX34" i="12"/>
  <c r="BY34" i="12" s="1"/>
  <c r="M49" i="7"/>
  <c r="N49" i="5"/>
  <c r="N49" i="13"/>
  <c r="N49" i="8"/>
  <c r="N49" i="6"/>
  <c r="N49" i="10"/>
  <c r="M49" i="13"/>
  <c r="N49" i="14"/>
  <c r="N49" i="12"/>
  <c r="M49" i="12"/>
  <c r="N49" i="7"/>
  <c r="M49" i="14"/>
  <c r="BS33" i="6"/>
  <c r="BZ33" i="6"/>
  <c r="BZ33" i="8"/>
  <c r="BP33" i="8"/>
  <c r="CA33" i="8" s="1"/>
  <c r="CB33" i="8" s="1"/>
  <c r="CC33" i="8" s="1"/>
  <c r="BT33" i="8"/>
  <c r="I372" i="8"/>
  <c r="I381" i="7"/>
  <c r="I515" i="7"/>
  <c r="I506" i="8"/>
  <c r="M49" i="10"/>
  <c r="M49" i="6"/>
  <c r="M49" i="11"/>
  <c r="N49" i="9"/>
  <c r="U40" i="3"/>
  <c r="U40" i="6"/>
  <c r="U40" i="4"/>
  <c r="U40" i="11"/>
  <c r="U44" i="11" s="1"/>
  <c r="U40" i="12"/>
  <c r="U40" i="7"/>
  <c r="U40" i="13"/>
  <c r="U40" i="10"/>
  <c r="U38" i="7"/>
  <c r="U40" i="14"/>
  <c r="U38" i="5"/>
  <c r="N50" i="10"/>
  <c r="M50" i="10"/>
  <c r="N51" i="12"/>
  <c r="N51" i="11"/>
  <c r="M51" i="14"/>
  <c r="N51" i="7"/>
  <c r="M51" i="7"/>
  <c r="N51" i="8"/>
  <c r="M51" i="9"/>
  <c r="N51" i="14"/>
  <c r="M49" i="9"/>
  <c r="M51" i="8"/>
  <c r="N51" i="9"/>
  <c r="M51" i="10"/>
  <c r="B43" i="14"/>
  <c r="B43" i="13"/>
  <c r="B43" i="3"/>
  <c r="B43" i="7"/>
  <c r="B43" i="11"/>
  <c r="S3" i="3"/>
  <c r="U37" i="8"/>
  <c r="U44" i="8" s="1"/>
  <c r="U37" i="10"/>
  <c r="U37" i="12"/>
  <c r="U44" i="12" s="1"/>
  <c r="B43" i="9"/>
  <c r="M50" i="9"/>
  <c r="U37" i="5"/>
  <c r="U37" i="7"/>
  <c r="U44" i="7" s="1"/>
  <c r="B43" i="4"/>
  <c r="B43" i="5"/>
  <c r="N50" i="11"/>
  <c r="S3" i="7"/>
  <c r="U37" i="4"/>
  <c r="U37" i="9"/>
  <c r="U37" i="6"/>
  <c r="U37" i="13"/>
  <c r="B43" i="8"/>
  <c r="B43" i="12"/>
  <c r="N50" i="13"/>
  <c r="M50" i="11"/>
  <c r="M50" i="8"/>
  <c r="M50" i="7"/>
  <c r="M50" i="12"/>
  <c r="N50" i="12"/>
  <c r="N50" i="14"/>
  <c r="W202" i="7"/>
  <c r="T202" i="7"/>
  <c r="N50" i="9"/>
  <c r="M50" i="14"/>
  <c r="N50" i="7"/>
  <c r="W194" i="8"/>
  <c r="T194" i="8"/>
  <c r="N50" i="8"/>
  <c r="M50" i="6"/>
  <c r="N50" i="6"/>
  <c r="M50" i="13"/>
  <c r="BU34" i="9"/>
  <c r="BV34" i="9" s="1"/>
  <c r="CD34" i="9"/>
  <c r="CD34" i="7"/>
  <c r="CD33" i="4"/>
  <c r="BU33" i="4"/>
  <c r="BS34" i="5"/>
  <c r="I28" i="6"/>
  <c r="J50" i="6"/>
  <c r="J50" i="10"/>
  <c r="J50" i="14"/>
  <c r="J50" i="8"/>
  <c r="J50" i="9"/>
  <c r="J50" i="7"/>
  <c r="J50" i="13"/>
  <c r="J50" i="11"/>
  <c r="J50" i="12"/>
  <c r="U44" i="9"/>
  <c r="CG33" i="11"/>
  <c r="CH33" i="11" s="1"/>
  <c r="BX34" i="5"/>
  <c r="BY34" i="5" s="1"/>
  <c r="CA33" i="6"/>
  <c r="BZ34" i="14"/>
  <c r="BP34" i="14"/>
  <c r="BW34" i="3"/>
  <c r="BX34" i="3"/>
  <c r="BY34" i="3" s="1"/>
  <c r="BZ34" i="3"/>
  <c r="CA34" i="3"/>
  <c r="CD33" i="8"/>
  <c r="BS34" i="3"/>
  <c r="BT34" i="3" s="1"/>
  <c r="U37" i="3"/>
  <c r="BP33" i="11"/>
  <c r="BZ33" i="11"/>
  <c r="N48" i="10"/>
  <c r="M48" i="11"/>
  <c r="M48" i="10"/>
  <c r="N48" i="9"/>
  <c r="N48" i="5"/>
  <c r="M48" i="4"/>
  <c r="M48" i="12"/>
  <c r="N48" i="7"/>
  <c r="M48" i="7"/>
  <c r="N48" i="8"/>
  <c r="M48" i="8"/>
  <c r="N48" i="14"/>
  <c r="M48" i="13"/>
  <c r="N48" i="6"/>
  <c r="M48" i="14"/>
  <c r="M48" i="5"/>
  <c r="M48" i="6"/>
  <c r="N48" i="11"/>
  <c r="N48" i="12"/>
  <c r="M48" i="9"/>
  <c r="N48" i="4"/>
  <c r="N48" i="13"/>
  <c r="BU34" i="10"/>
  <c r="BV34" i="10" s="1"/>
  <c r="CD34" i="10"/>
  <c r="BT34" i="7"/>
  <c r="BU34" i="7" s="1"/>
  <c r="BV34" i="7" s="1"/>
  <c r="CA34" i="11"/>
  <c r="CB34" i="11" s="1"/>
  <c r="CC34" i="11" s="1"/>
  <c r="BT34" i="11"/>
  <c r="CB34" i="13"/>
  <c r="CC34" i="13" s="1"/>
  <c r="BP34" i="5"/>
  <c r="CA34" i="5" s="1"/>
  <c r="CB34" i="5" s="1"/>
  <c r="CC34" i="5" s="1"/>
  <c r="BZ34" i="5"/>
  <c r="M58" i="14"/>
  <c r="N58" i="14"/>
  <c r="N55" i="12"/>
  <c r="N55" i="14"/>
  <c r="N55" i="13"/>
  <c r="M55" i="11"/>
  <c r="M55" i="14"/>
  <c r="N55" i="11"/>
  <c r="M55" i="13"/>
  <c r="M55" i="12"/>
  <c r="M54" i="11"/>
  <c r="N54" i="12"/>
  <c r="M54" i="14"/>
  <c r="M54" i="12"/>
  <c r="N54" i="10"/>
  <c r="N54" i="11"/>
  <c r="N54" i="13"/>
  <c r="M54" i="10"/>
  <c r="M54" i="13"/>
  <c r="N54" i="14"/>
  <c r="N57" i="14"/>
  <c r="M57" i="13"/>
  <c r="M57" i="14"/>
  <c r="N57" i="13"/>
  <c r="M56" i="12"/>
  <c r="M56" i="13"/>
  <c r="N56" i="14"/>
  <c r="N56" i="12"/>
  <c r="N56" i="13"/>
  <c r="M56" i="14"/>
  <c r="M52" i="11"/>
  <c r="N52" i="11"/>
  <c r="M52" i="14"/>
  <c r="M52" i="9"/>
  <c r="M52" i="8"/>
  <c r="M52" i="10"/>
  <c r="N52" i="10"/>
  <c r="N52" i="14"/>
  <c r="N52" i="9"/>
  <c r="M52" i="12"/>
  <c r="N52" i="8"/>
  <c r="N52" i="12"/>
  <c r="N52" i="13"/>
  <c r="M52" i="13"/>
  <c r="L57" i="14"/>
  <c r="L57" i="13"/>
  <c r="M53" i="14"/>
  <c r="N53" i="12"/>
  <c r="N53" i="14"/>
  <c r="M53" i="10"/>
  <c r="N53" i="9"/>
  <c r="N53" i="10"/>
  <c r="M53" i="9"/>
  <c r="N53" i="11"/>
  <c r="M53" i="11"/>
  <c r="M53" i="12"/>
  <c r="M53" i="13"/>
  <c r="N53" i="13"/>
  <c r="L56" i="13"/>
  <c r="L56" i="14"/>
  <c r="L56" i="12"/>
  <c r="I464" i="8" l="1"/>
  <c r="I536" i="7"/>
  <c r="I564" i="7"/>
  <c r="I555" i="8"/>
  <c r="I514" i="7"/>
  <c r="I558" i="8"/>
  <c r="I436" i="8"/>
  <c r="I365" i="8"/>
  <c r="I526" i="8"/>
  <c r="I535" i="7"/>
  <c r="I16" i="2"/>
  <c r="BI3" i="3"/>
  <c r="BL3" i="3"/>
  <c r="CF3" i="3" s="1"/>
  <c r="BT33" i="6"/>
  <c r="U44" i="6"/>
  <c r="AD32" i="4"/>
  <c r="AG32" i="4"/>
  <c r="U44" i="10"/>
  <c r="U44" i="13"/>
  <c r="U44" i="5"/>
  <c r="AH32" i="4"/>
  <c r="U44" i="14"/>
  <c r="U44" i="4"/>
  <c r="BJ3" i="3"/>
  <c r="BW3" i="3" s="1"/>
  <c r="BH3" i="3"/>
  <c r="BN3" i="3" s="1"/>
  <c r="BM3" i="3"/>
  <c r="AR3" i="3"/>
  <c r="AU3" i="3" s="1"/>
  <c r="AO3" i="3"/>
  <c r="AE20" i="3"/>
  <c r="BK3" i="3"/>
  <c r="BB3" i="3"/>
  <c r="AN3" i="3" s="1"/>
  <c r="AV3" i="3" s="1"/>
  <c r="CD34" i="6"/>
  <c r="BU34" i="8"/>
  <c r="BV34" i="8" s="1"/>
  <c r="CD34" i="8"/>
  <c r="CC34" i="12"/>
  <c r="C5" i="3"/>
  <c r="BC4" i="3" s="1"/>
  <c r="A5" i="3"/>
  <c r="B196" i="8"/>
  <c r="Y5" i="3"/>
  <c r="B204" i="7"/>
  <c r="B6" i="3"/>
  <c r="BU33" i="8"/>
  <c r="BV33" i="8" s="1"/>
  <c r="AK4" i="3"/>
  <c r="H4" i="3" s="1"/>
  <c r="A195" i="8"/>
  <c r="T195" i="8" s="1"/>
  <c r="A203" i="7"/>
  <c r="J47" i="6"/>
  <c r="J47" i="14"/>
  <c r="J47" i="10"/>
  <c r="J47" i="4"/>
  <c r="J47" i="9"/>
  <c r="J47" i="12"/>
  <c r="J47" i="11"/>
  <c r="J47" i="5"/>
  <c r="J47" i="13"/>
  <c r="J47" i="3"/>
  <c r="J48" i="3" s="1"/>
  <c r="J47" i="8"/>
  <c r="J47" i="7"/>
  <c r="BT34" i="6"/>
  <c r="BU34" i="6" s="1"/>
  <c r="BV34" i="6" s="1"/>
  <c r="BP32" i="4"/>
  <c r="CA32" i="4" s="1"/>
  <c r="J48" i="6"/>
  <c r="J48" i="14"/>
  <c r="J48" i="10"/>
  <c r="J48" i="9"/>
  <c r="J48" i="12"/>
  <c r="J57" i="12" s="1"/>
  <c r="J48" i="11"/>
  <c r="J48" i="4"/>
  <c r="J48" i="7"/>
  <c r="J48" i="5"/>
  <c r="J48" i="13"/>
  <c r="J48" i="8"/>
  <c r="CB34" i="3"/>
  <c r="BZ32" i="4"/>
  <c r="BS32" i="4"/>
  <c r="BT32" i="4" s="1"/>
  <c r="CA33" i="13"/>
  <c r="CB33" i="13" s="1"/>
  <c r="CC33" i="13" s="1"/>
  <c r="CD33" i="13" s="1"/>
  <c r="G32" i="1"/>
  <c r="U32" i="4"/>
  <c r="CB33" i="6"/>
  <c r="CC33" i="6" s="1"/>
  <c r="CD33" i="6" s="1"/>
  <c r="BV33" i="4"/>
  <c r="U33" i="4"/>
  <c r="I318" i="7"/>
  <c r="I309" i="8"/>
  <c r="CA33" i="11"/>
  <c r="CB33" i="11" s="1"/>
  <c r="CC33" i="11" s="1"/>
  <c r="BT33" i="11"/>
  <c r="CC34" i="3"/>
  <c r="U44" i="3"/>
  <c r="CA34" i="14"/>
  <c r="CB34" i="14" s="1"/>
  <c r="CC34" i="14" s="1"/>
  <c r="BT34" i="14"/>
  <c r="CD34" i="5"/>
  <c r="CD34" i="13"/>
  <c r="BU34" i="13"/>
  <c r="BV34" i="13" s="1"/>
  <c r="BU34" i="11"/>
  <c r="BV34" i="11" s="1"/>
  <c r="CD34" i="11"/>
  <c r="BT34" i="5"/>
  <c r="BU34" i="5" s="1"/>
  <c r="BV34" i="5" s="1"/>
  <c r="CE3" i="3" l="1"/>
  <c r="BQ3" i="3"/>
  <c r="CJ3" i="3"/>
  <c r="BO3" i="3"/>
  <c r="J58" i="13"/>
  <c r="J50" i="5"/>
  <c r="J56" i="11"/>
  <c r="CA3" i="3"/>
  <c r="BX3" i="3"/>
  <c r="BY3" i="3" s="1"/>
  <c r="BZ3" i="3"/>
  <c r="I3" i="3"/>
  <c r="AW3" i="3"/>
  <c r="BU33" i="6"/>
  <c r="BV33" i="6" s="1"/>
  <c r="J51" i="6"/>
  <c r="J54" i="9"/>
  <c r="J52" i="7"/>
  <c r="J53" i="8"/>
  <c r="J55" i="10"/>
  <c r="J59" i="14"/>
  <c r="AH3" i="3"/>
  <c r="BR3" i="3"/>
  <c r="BS3" i="3" s="1"/>
  <c r="AI3" i="3"/>
  <c r="AJ3" i="3"/>
  <c r="AG3" i="3"/>
  <c r="J49" i="4"/>
  <c r="W203" i="7"/>
  <c r="X203" i="7" s="1"/>
  <c r="T203" i="7"/>
  <c r="BU32" i="4"/>
  <c r="BV32" i="4" s="1"/>
  <c r="CB32" i="4"/>
  <c r="CC32" i="4" s="1"/>
  <c r="CD32" i="4" s="1"/>
  <c r="AO4" i="3"/>
  <c r="BK4" i="3"/>
  <c r="BJ4" i="3"/>
  <c r="BI4" i="3"/>
  <c r="BB4" i="3"/>
  <c r="AN4" i="3" s="1"/>
  <c r="BL4" i="3"/>
  <c r="AR4" i="3"/>
  <c r="BH4" i="3"/>
  <c r="BM4" i="3"/>
  <c r="Y6" i="3"/>
  <c r="B7" i="3"/>
  <c r="A6" i="3"/>
  <c r="C6" i="3"/>
  <c r="BC5" i="3" s="1"/>
  <c r="B205" i="7"/>
  <c r="B197" i="8"/>
  <c r="A204" i="7"/>
  <c r="T204" i="7" s="1"/>
  <c r="A196" i="8"/>
  <c r="T196" i="8" s="1"/>
  <c r="AK5" i="3"/>
  <c r="H5" i="3" s="1"/>
  <c r="CD34" i="12"/>
  <c r="BU34" i="12"/>
  <c r="BV34" i="12" s="1"/>
  <c r="BU33" i="13"/>
  <c r="BV33" i="13" s="1"/>
  <c r="BU33" i="11"/>
  <c r="BV33" i="11" s="1"/>
  <c r="CD33" i="11"/>
  <c r="CD34" i="14"/>
  <c r="BU34" i="14"/>
  <c r="BV34" i="14" s="1"/>
  <c r="BU34" i="3"/>
  <c r="BV34" i="3" s="1"/>
  <c r="CD34" i="3"/>
  <c r="BP3" i="3"/>
  <c r="CG3" i="3"/>
  <c r="CH3" i="3" s="1"/>
  <c r="CB3" i="3" l="1"/>
  <c r="CC3" i="3" s="1"/>
  <c r="CD3" i="3" s="1"/>
  <c r="I4" i="3"/>
  <c r="T4" i="3" s="1"/>
  <c r="I202" i="7"/>
  <c r="T3" i="3"/>
  <c r="I194" i="8"/>
  <c r="AQ4" i="3"/>
  <c r="Q195" i="8" s="1"/>
  <c r="W195" i="8" s="1"/>
  <c r="X195" i="8" s="1"/>
  <c r="AC4" i="3"/>
  <c r="Y7" i="3"/>
  <c r="C7" i="3"/>
  <c r="BC6" i="3" s="1"/>
  <c r="B206" i="7"/>
  <c r="A7" i="3"/>
  <c r="B198" i="8"/>
  <c r="B8" i="3"/>
  <c r="AS4" i="3"/>
  <c r="AU4" i="3"/>
  <c r="AI4" i="3"/>
  <c r="AH4" i="3"/>
  <c r="AJ4" i="3"/>
  <c r="AG4" i="3"/>
  <c r="BW4" i="3"/>
  <c r="CA4" i="3"/>
  <c r="BX4" i="3"/>
  <c r="BZ4" i="3"/>
  <c r="BK5" i="3"/>
  <c r="BB5" i="3"/>
  <c r="AN5" i="3" s="1"/>
  <c r="BL5" i="3"/>
  <c r="BI5" i="3"/>
  <c r="AR5" i="3"/>
  <c r="BH5" i="3"/>
  <c r="BJ5" i="3"/>
  <c r="BM5" i="3"/>
  <c r="AO5" i="3"/>
  <c r="CE4" i="3"/>
  <c r="CF4" i="3"/>
  <c r="A197" i="8"/>
  <c r="A205" i="7"/>
  <c r="AK6" i="3"/>
  <c r="H6" i="3" s="1"/>
  <c r="BQ4" i="3"/>
  <c r="CJ4" i="3"/>
  <c r="BR4" i="3"/>
  <c r="BN4" i="3"/>
  <c r="BO4" i="3"/>
  <c r="BT3" i="3"/>
  <c r="I203" i="7" l="1"/>
  <c r="I195" i="8"/>
  <c r="I5" i="3"/>
  <c r="I204" i="7" s="1"/>
  <c r="Q203" i="7"/>
  <c r="AP4" i="3"/>
  <c r="AV4" i="3" s="1"/>
  <c r="AW4" i="3" s="1"/>
  <c r="AQ5" i="3"/>
  <c r="Q196" i="8" s="1"/>
  <c r="W196" i="8" s="1"/>
  <c r="X196" i="8" s="1"/>
  <c r="AC5" i="3"/>
  <c r="BU3" i="3"/>
  <c r="BV3" i="3" s="1"/>
  <c r="U3" i="3" s="1"/>
  <c r="BY4" i="3"/>
  <c r="CB4" i="3"/>
  <c r="CG4" i="3"/>
  <c r="CH4" i="3" s="1"/>
  <c r="CA5" i="3"/>
  <c r="BZ5" i="3"/>
  <c r="BW5" i="3"/>
  <c r="BX5" i="3"/>
  <c r="CE5" i="3"/>
  <c r="CF5" i="3"/>
  <c r="J4" i="3"/>
  <c r="Z4" i="3"/>
  <c r="AD4" i="3"/>
  <c r="BP4" i="3"/>
  <c r="BQ5" i="3"/>
  <c r="BN5" i="3"/>
  <c r="BO5" i="3"/>
  <c r="CJ5" i="3"/>
  <c r="BR5" i="3"/>
  <c r="B9" i="3"/>
  <c r="B199" i="8"/>
  <c r="C8" i="3"/>
  <c r="BC7" i="3" s="1"/>
  <c r="B207" i="7"/>
  <c r="A8" i="3"/>
  <c r="Y8" i="3"/>
  <c r="Q204" i="7"/>
  <c r="W204" i="7" s="1"/>
  <c r="X204" i="7" s="1"/>
  <c r="AS5" i="3"/>
  <c r="AJ5" i="3"/>
  <c r="AH5" i="3"/>
  <c r="AG5" i="3"/>
  <c r="AU5" i="3"/>
  <c r="AI5" i="3"/>
  <c r="BL6" i="3"/>
  <c r="BB6" i="3"/>
  <c r="AN6" i="3" s="1"/>
  <c r="BJ6" i="3"/>
  <c r="AR6" i="3"/>
  <c r="BH6" i="3"/>
  <c r="BI6" i="3"/>
  <c r="AO6" i="3"/>
  <c r="AQ6" i="3" s="1"/>
  <c r="BM6" i="3"/>
  <c r="BK6" i="3"/>
  <c r="BS4" i="3"/>
  <c r="A198" i="8"/>
  <c r="A206" i="7"/>
  <c r="AK7" i="3"/>
  <c r="H7" i="3" s="1"/>
  <c r="S4" i="3" l="1"/>
  <c r="AP5" i="3"/>
  <c r="AV5" i="3" s="1"/>
  <c r="T5" i="3"/>
  <c r="I6" i="3"/>
  <c r="I196" i="8"/>
  <c r="BS5" i="3"/>
  <c r="S5" i="3"/>
  <c r="CC4" i="3"/>
  <c r="CD4" i="3" s="1"/>
  <c r="I205" i="7"/>
  <c r="T205" i="7" s="1"/>
  <c r="I197" i="8"/>
  <c r="T6" i="3"/>
  <c r="BP5" i="3"/>
  <c r="BT5" i="3" s="1"/>
  <c r="BT4" i="3"/>
  <c r="CB5" i="3"/>
  <c r="BO6" i="3"/>
  <c r="CJ6" i="3"/>
  <c r="BQ6" i="3"/>
  <c r="BN6" i="3"/>
  <c r="BR6" i="3"/>
  <c r="CF6" i="3"/>
  <c r="CE6" i="3"/>
  <c r="AW5" i="3"/>
  <c r="AI6" i="3"/>
  <c r="AU6" i="3"/>
  <c r="AS6" i="3"/>
  <c r="AH6" i="3"/>
  <c r="AJ6" i="3"/>
  <c r="AG6" i="3"/>
  <c r="BY5" i="3"/>
  <c r="AP6" i="3"/>
  <c r="AV6" i="3" s="1"/>
  <c r="Q197" i="8"/>
  <c r="W197" i="8" s="1"/>
  <c r="X197" i="8" s="1"/>
  <c r="Q205" i="7"/>
  <c r="W205" i="7" s="1"/>
  <c r="X205" i="7" s="1"/>
  <c r="CA6" i="3"/>
  <c r="BZ6" i="3"/>
  <c r="BX6" i="3"/>
  <c r="BW6" i="3"/>
  <c r="Z5" i="3"/>
  <c r="AD5" i="3"/>
  <c r="J5" i="3"/>
  <c r="BM7" i="3"/>
  <c r="BB7" i="3"/>
  <c r="AN7" i="3" s="1"/>
  <c r="AR7" i="3"/>
  <c r="AO7" i="3"/>
  <c r="AQ7" i="3" s="1"/>
  <c r="BJ7" i="3"/>
  <c r="BK7" i="3"/>
  <c r="BI7" i="3"/>
  <c r="BL7" i="3"/>
  <c r="BH7" i="3"/>
  <c r="AK8" i="3"/>
  <c r="H8" i="3" s="1"/>
  <c r="A199" i="8"/>
  <c r="A207" i="7"/>
  <c r="B208" i="7"/>
  <c r="B10" i="3"/>
  <c r="C9" i="3"/>
  <c r="BC8" i="3" s="1"/>
  <c r="A9" i="3"/>
  <c r="B200" i="8"/>
  <c r="Y9" i="3"/>
  <c r="CG5" i="3"/>
  <c r="CH5" i="3" s="1"/>
  <c r="T197" i="8" l="1"/>
  <c r="I7" i="3"/>
  <c r="I198" i="8" s="1"/>
  <c r="T198" i="8" s="1"/>
  <c r="CC5" i="3"/>
  <c r="CD5" i="3" s="1"/>
  <c r="BU4" i="3"/>
  <c r="BV4" i="3" s="1"/>
  <c r="U4" i="3" s="1"/>
  <c r="CB6" i="3"/>
  <c r="B201" i="8"/>
  <c r="C10" i="3"/>
  <c r="BC9" i="3" s="1"/>
  <c r="B11" i="3"/>
  <c r="Y10" i="3"/>
  <c r="A10" i="3"/>
  <c r="B209" i="7"/>
  <c r="BH8" i="3"/>
  <c r="BK8" i="3"/>
  <c r="BJ8" i="3"/>
  <c r="BM8" i="3"/>
  <c r="BB8" i="3"/>
  <c r="AN8" i="3" s="1"/>
  <c r="AO8" i="3"/>
  <c r="BL8" i="3"/>
  <c r="BI8" i="3"/>
  <c r="AR8" i="3"/>
  <c r="Z6" i="3"/>
  <c r="AD6" i="3"/>
  <c r="J6" i="3"/>
  <c r="CJ7" i="3"/>
  <c r="BN7" i="3"/>
  <c r="BR7" i="3"/>
  <c r="BQ7" i="3"/>
  <c r="BO7" i="3"/>
  <c r="BW7" i="3"/>
  <c r="CA7" i="3"/>
  <c r="BX7" i="3"/>
  <c r="BZ7" i="3"/>
  <c r="A200" i="8"/>
  <c r="A562" i="8" s="1"/>
  <c r="A208" i="7"/>
  <c r="A570" i="7" s="1"/>
  <c r="AK9" i="3"/>
  <c r="H9" i="3" s="1"/>
  <c r="T207" i="7"/>
  <c r="W207" i="7"/>
  <c r="X207" i="7" s="1"/>
  <c r="CE7" i="3"/>
  <c r="CF7" i="3"/>
  <c r="AP7" i="3"/>
  <c r="AV7" i="3" s="1"/>
  <c r="Q206" i="7"/>
  <c r="W206" i="7" s="1"/>
  <c r="X206" i="7" s="1"/>
  <c r="Q198" i="8"/>
  <c r="W198" i="8" s="1"/>
  <c r="X198" i="8" s="1"/>
  <c r="BY6" i="3"/>
  <c r="CG6" i="3"/>
  <c r="CH6" i="3" s="1"/>
  <c r="T199" i="8"/>
  <c r="W199" i="8"/>
  <c r="X199" i="8" s="1"/>
  <c r="AH7" i="3"/>
  <c r="AG7" i="3"/>
  <c r="AJ7" i="3"/>
  <c r="AS7" i="3"/>
  <c r="AI7" i="3"/>
  <c r="AU7" i="3"/>
  <c r="S6" i="3"/>
  <c r="BS6" i="3"/>
  <c r="BP6" i="3"/>
  <c r="BU5" i="3" l="1"/>
  <c r="BV5" i="3" s="1"/>
  <c r="U5" i="3" s="1"/>
  <c r="I8" i="3"/>
  <c r="T8" i="3" s="1"/>
  <c r="T7" i="3"/>
  <c r="I206" i="7"/>
  <c r="T206" i="7" s="1"/>
  <c r="AQ8" i="3"/>
  <c r="Q207" i="7" s="1"/>
  <c r="AC8" i="3"/>
  <c r="CC6" i="3"/>
  <c r="CD6" i="3" s="1"/>
  <c r="I199" i="8"/>
  <c r="I207" i="7"/>
  <c r="D38" i="3"/>
  <c r="CG7" i="3"/>
  <c r="CH7" i="3" s="1"/>
  <c r="BY7" i="3"/>
  <c r="S7" i="3"/>
  <c r="CB7" i="3"/>
  <c r="AR9" i="3"/>
  <c r="BH9" i="3"/>
  <c r="BM9" i="3"/>
  <c r="BK9" i="3"/>
  <c r="BB9" i="3"/>
  <c r="AN9" i="3" s="1"/>
  <c r="AO9" i="3"/>
  <c r="BJ9" i="3"/>
  <c r="BL9" i="3"/>
  <c r="BI9" i="3"/>
  <c r="J7" i="3"/>
  <c r="AD7" i="3"/>
  <c r="Z7" i="3"/>
  <c r="BS7" i="3"/>
  <c r="CF8" i="3"/>
  <c r="CE8" i="3"/>
  <c r="BW8" i="3"/>
  <c r="BX8" i="3"/>
  <c r="CA8" i="3"/>
  <c r="BZ8" i="3"/>
  <c r="A201" i="8"/>
  <c r="T201" i="8" s="1"/>
  <c r="AK10" i="3"/>
  <c r="H10" i="3" s="1"/>
  <c r="A209" i="7"/>
  <c r="T209" i="7" s="1"/>
  <c r="AW7" i="3"/>
  <c r="AW6" i="3"/>
  <c r="BT6" i="3"/>
  <c r="BP7" i="3"/>
  <c r="AS8" i="3"/>
  <c r="AH8" i="3"/>
  <c r="AI8" i="3"/>
  <c r="AJ8" i="3"/>
  <c r="AU8" i="3"/>
  <c r="AG8" i="3"/>
  <c r="CJ8" i="3"/>
  <c r="BO8" i="3"/>
  <c r="BQ8" i="3"/>
  <c r="BR8" i="3"/>
  <c r="BN8" i="3"/>
  <c r="B12" i="3"/>
  <c r="B202" i="8"/>
  <c r="C11" i="3"/>
  <c r="BC10" i="3" s="1"/>
  <c r="B210" i="7"/>
  <c r="Y11" i="3"/>
  <c r="A11" i="3"/>
  <c r="AP8" i="3" l="1"/>
  <c r="AV8" i="3" s="1"/>
  <c r="Q199" i="8"/>
  <c r="I9" i="3"/>
  <c r="T9" i="3" s="1"/>
  <c r="BU6" i="3"/>
  <c r="BV6" i="3" s="1"/>
  <c r="U6" i="3" s="1"/>
  <c r="AQ9" i="3"/>
  <c r="Q200" i="8" s="1"/>
  <c r="W200" i="8" s="1"/>
  <c r="AC9" i="3"/>
  <c r="BT7" i="3"/>
  <c r="CC7" i="3"/>
  <c r="CD7" i="3" s="1"/>
  <c r="CB8" i="3"/>
  <c r="CG8" i="3"/>
  <c r="CH8" i="3" s="1"/>
  <c r="CE9" i="3"/>
  <c r="CF9" i="3"/>
  <c r="BS8" i="3"/>
  <c r="BJ10" i="3"/>
  <c r="BB10" i="3"/>
  <c r="AN10" i="3" s="1"/>
  <c r="BK10" i="3"/>
  <c r="BH10" i="3"/>
  <c r="BL10" i="3"/>
  <c r="BI10" i="3"/>
  <c r="AO10" i="3"/>
  <c r="AR10" i="3"/>
  <c r="BM10" i="3"/>
  <c r="BY8" i="3"/>
  <c r="CA9" i="3"/>
  <c r="BX9" i="3"/>
  <c r="BW9" i="3"/>
  <c r="BZ9" i="3"/>
  <c r="A210" i="7"/>
  <c r="T210" i="7" s="1"/>
  <c r="AK11" i="3"/>
  <c r="H11" i="3" s="1"/>
  <c r="A202" i="8"/>
  <c r="T202" i="8" s="1"/>
  <c r="Z8" i="3"/>
  <c r="J8" i="3"/>
  <c r="AD8" i="3"/>
  <c r="BR9" i="3"/>
  <c r="CJ9" i="3"/>
  <c r="BO9" i="3"/>
  <c r="BN9" i="3"/>
  <c r="BQ9" i="3"/>
  <c r="B211" i="7"/>
  <c r="B203" i="8"/>
  <c r="Y12" i="3"/>
  <c r="C12" i="3"/>
  <c r="A12" i="3"/>
  <c r="B13" i="3"/>
  <c r="BP8" i="3"/>
  <c r="AJ9" i="3"/>
  <c r="AS9" i="3"/>
  <c r="AI9" i="3"/>
  <c r="AH9" i="3"/>
  <c r="AU9" i="3"/>
  <c r="AG9" i="3"/>
  <c r="S8" i="3" l="1"/>
  <c r="I10" i="3"/>
  <c r="I209" i="7" s="1"/>
  <c r="I200" i="8"/>
  <c r="T200" i="8" s="1"/>
  <c r="B562" i="8" s="1"/>
  <c r="I208" i="7"/>
  <c r="T208" i="7" s="1"/>
  <c r="B570" i="7" s="1"/>
  <c r="BT8" i="3"/>
  <c r="AP9" i="3"/>
  <c r="AV9" i="3" s="1"/>
  <c r="Q208" i="7"/>
  <c r="W208" i="7" s="1"/>
  <c r="X208" i="7" s="1"/>
  <c r="AQ10" i="3"/>
  <c r="AP10" i="3" s="1"/>
  <c r="AV10" i="3" s="1"/>
  <c r="AC10" i="3"/>
  <c r="BU7" i="3"/>
  <c r="BV7" i="3" s="1"/>
  <c r="U7" i="3" s="1"/>
  <c r="T10" i="3"/>
  <c r="CB9" i="3"/>
  <c r="CG9" i="3"/>
  <c r="CH9" i="3" s="1"/>
  <c r="X200" i="8"/>
  <c r="D562" i="8"/>
  <c r="BY9" i="3"/>
  <c r="AD9" i="3"/>
  <c r="J9" i="3"/>
  <c r="Z9" i="3"/>
  <c r="A211" i="7"/>
  <c r="T211" i="7" s="1"/>
  <c r="AK12" i="3"/>
  <c r="H12" i="3" s="1"/>
  <c r="A203" i="8"/>
  <c r="T203" i="8" s="1"/>
  <c r="BC11" i="3"/>
  <c r="BS9" i="3"/>
  <c r="AW9" i="3"/>
  <c r="AW8" i="3"/>
  <c r="CF10" i="3"/>
  <c r="CE10" i="3"/>
  <c r="BZ10" i="3"/>
  <c r="BX10" i="3"/>
  <c r="BW10" i="3"/>
  <c r="CA10" i="3"/>
  <c r="C13" i="3"/>
  <c r="BC12" i="3" s="1"/>
  <c r="A13" i="3"/>
  <c r="Y13" i="3"/>
  <c r="B14" i="3"/>
  <c r="B204" i="8"/>
  <c r="B212" i="7"/>
  <c r="BP9" i="3"/>
  <c r="BI11" i="3"/>
  <c r="BJ11" i="3"/>
  <c r="AO11" i="3"/>
  <c r="BH11" i="3"/>
  <c r="BB11" i="3"/>
  <c r="AN11" i="3" s="1"/>
  <c r="AR11" i="3"/>
  <c r="BL11" i="3"/>
  <c r="BK11" i="3"/>
  <c r="BM11" i="3"/>
  <c r="AJ10" i="3"/>
  <c r="AU10" i="3"/>
  <c r="AH10" i="3"/>
  <c r="AI10" i="3"/>
  <c r="AS10" i="3"/>
  <c r="AG10" i="3"/>
  <c r="BR10" i="3"/>
  <c r="BN10" i="3"/>
  <c r="BQ10" i="3"/>
  <c r="CJ10" i="3"/>
  <c r="BO10" i="3"/>
  <c r="CC8" i="3"/>
  <c r="CD8" i="3" s="1"/>
  <c r="I201" i="8" l="1"/>
  <c r="S9" i="3"/>
  <c r="F38" i="3"/>
  <c r="I11" i="3"/>
  <c r="I202" i="8" s="1"/>
  <c r="D570" i="7"/>
  <c r="Q209" i="7"/>
  <c r="W209" i="7" s="1"/>
  <c r="X209" i="7" s="1"/>
  <c r="Q201" i="8"/>
  <c r="W201" i="8" s="1"/>
  <c r="X201" i="8" s="1"/>
  <c r="AQ11" i="3"/>
  <c r="AP11" i="3" s="1"/>
  <c r="AV11" i="3" s="1"/>
  <c r="AC11" i="3"/>
  <c r="AC34" i="3" s="1"/>
  <c r="H40" i="3" s="1"/>
  <c r="BP10" i="3"/>
  <c r="CG10" i="3"/>
  <c r="CH10" i="3" s="1"/>
  <c r="E38" i="3"/>
  <c r="G38" i="3" s="1"/>
  <c r="V38" i="3" s="1"/>
  <c r="L38" i="3" s="1"/>
  <c r="CC9" i="3"/>
  <c r="CD9" i="3" s="1"/>
  <c r="AD10" i="3"/>
  <c r="J10" i="3"/>
  <c r="Z10" i="3"/>
  <c r="AJ11" i="3"/>
  <c r="AS11" i="3"/>
  <c r="AI11" i="3"/>
  <c r="AG11" i="3"/>
  <c r="AU11" i="3"/>
  <c r="AH11" i="3"/>
  <c r="CA11" i="3"/>
  <c r="BW11" i="3"/>
  <c r="BX11" i="3"/>
  <c r="BZ11" i="3"/>
  <c r="BT9" i="3"/>
  <c r="C14" i="3"/>
  <c r="BC13" i="3" s="1"/>
  <c r="A14" i="3"/>
  <c r="B205" i="8"/>
  <c r="B213" i="7"/>
  <c r="B15" i="3"/>
  <c r="Y14" i="3"/>
  <c r="CB10" i="3"/>
  <c r="S10" i="3"/>
  <c r="BS10" i="3"/>
  <c r="CJ11" i="3"/>
  <c r="BQ11" i="3"/>
  <c r="BO11" i="3"/>
  <c r="BN11" i="3"/>
  <c r="BR11" i="3"/>
  <c r="CE11" i="3"/>
  <c r="CF11" i="3"/>
  <c r="AK13" i="3"/>
  <c r="H13" i="3" s="1"/>
  <c r="A204" i="8"/>
  <c r="A212" i="7"/>
  <c r="BY10" i="3"/>
  <c r="BU8" i="3"/>
  <c r="BV8" i="3" s="1"/>
  <c r="U8" i="3" s="1"/>
  <c r="BI12" i="3"/>
  <c r="BB12" i="3"/>
  <c r="AN12" i="3" s="1"/>
  <c r="BK12" i="3"/>
  <c r="BL12" i="3"/>
  <c r="BM12" i="3"/>
  <c r="BH12" i="3"/>
  <c r="AR12" i="3"/>
  <c r="AO12" i="3"/>
  <c r="AQ12" i="3" s="1"/>
  <c r="BJ12" i="3"/>
  <c r="T11" i="3" l="1"/>
  <c r="I210" i="7"/>
  <c r="Q210" i="7"/>
  <c r="W210" i="7" s="1"/>
  <c r="X210" i="7" s="1"/>
  <c r="I12" i="3"/>
  <c r="AA12" i="3" s="1"/>
  <c r="AE12" i="3" s="1"/>
  <c r="Q202" i="8"/>
  <c r="W202" i="8" s="1"/>
  <c r="X202" i="8" s="1"/>
  <c r="BT10" i="3"/>
  <c r="BU9" i="3"/>
  <c r="BV9" i="3" s="1"/>
  <c r="U9" i="3" s="1"/>
  <c r="I211" i="7"/>
  <c r="T12" i="3"/>
  <c r="CG11" i="3"/>
  <c r="CH11" i="3" s="1"/>
  <c r="BY11" i="3"/>
  <c r="BP11" i="3"/>
  <c r="CB11" i="3"/>
  <c r="BX12" i="3"/>
  <c r="CA12" i="3"/>
  <c r="BW12" i="3"/>
  <c r="BZ12" i="3"/>
  <c r="A213" i="7"/>
  <c r="AK14" i="3"/>
  <c r="H14" i="3" s="1"/>
  <c r="A205" i="8"/>
  <c r="Q203" i="8"/>
  <c r="W203" i="8" s="1"/>
  <c r="X203" i="8" s="1"/>
  <c r="AP12" i="3"/>
  <c r="AV12" i="3" s="1"/>
  <c r="Q211" i="7"/>
  <c r="W211" i="7" s="1"/>
  <c r="X211" i="7" s="1"/>
  <c r="CF12" i="3"/>
  <c r="CE12" i="3"/>
  <c r="BH13" i="3"/>
  <c r="BB13" i="3"/>
  <c r="AN13" i="3" s="1"/>
  <c r="I13" i="3" s="1"/>
  <c r="AO13" i="3"/>
  <c r="AQ13" i="3" s="1"/>
  <c r="AR13" i="3"/>
  <c r="BK13" i="3"/>
  <c r="BJ13" i="3"/>
  <c r="BL13" i="3"/>
  <c r="BI13" i="3"/>
  <c r="BM13" i="3"/>
  <c r="B16" i="3"/>
  <c r="B206" i="8"/>
  <c r="Y15" i="3"/>
  <c r="C15" i="3"/>
  <c r="BC14" i="3" s="1"/>
  <c r="B214" i="7"/>
  <c r="A15" i="3"/>
  <c r="AU12" i="3"/>
  <c r="AG12" i="3"/>
  <c r="AH12" i="3"/>
  <c r="AJ12" i="3"/>
  <c r="AI12" i="3"/>
  <c r="AS12" i="3"/>
  <c r="AW10" i="3"/>
  <c r="BR12" i="3"/>
  <c r="BN12" i="3"/>
  <c r="CJ12" i="3"/>
  <c r="BQ12" i="3"/>
  <c r="BO12" i="3"/>
  <c r="AW11" i="3"/>
  <c r="S11" i="3"/>
  <c r="BS11" i="3"/>
  <c r="CC10" i="3"/>
  <c r="AD11" i="3"/>
  <c r="Z11" i="3"/>
  <c r="J11" i="3"/>
  <c r="W204" i="8" l="1"/>
  <c r="X204" i="8" s="1"/>
  <c r="I203" i="8"/>
  <c r="BT11" i="3"/>
  <c r="I204" i="8"/>
  <c r="I212" i="7"/>
  <c r="T212" i="7" s="1"/>
  <c r="T13" i="3"/>
  <c r="CC11" i="3"/>
  <c r="CD11" i="3" s="1"/>
  <c r="J12" i="3"/>
  <c r="AD12" i="3"/>
  <c r="Z12" i="3"/>
  <c r="BX13" i="3"/>
  <c r="BZ13" i="3"/>
  <c r="CA13" i="3"/>
  <c r="BW13" i="3"/>
  <c r="BK14" i="3"/>
  <c r="BH14" i="3"/>
  <c r="AO14" i="3"/>
  <c r="AQ14" i="3" s="1"/>
  <c r="BM14" i="3"/>
  <c r="BL14" i="3"/>
  <c r="AR14" i="3"/>
  <c r="BJ14" i="3"/>
  <c r="BB14" i="3"/>
  <c r="AN14" i="3" s="1"/>
  <c r="BI14" i="3"/>
  <c r="BP12" i="3"/>
  <c r="BS12" i="3"/>
  <c r="CJ13" i="3"/>
  <c r="BN13" i="3"/>
  <c r="BR13" i="3"/>
  <c r="BQ13" i="3"/>
  <c r="BO13" i="3"/>
  <c r="AW12" i="3"/>
  <c r="S12" i="3"/>
  <c r="A214" i="7"/>
  <c r="A206" i="8"/>
  <c r="AK15" i="3"/>
  <c r="H15" i="3" s="1"/>
  <c r="AG13" i="3"/>
  <c r="AH13" i="3"/>
  <c r="AS13" i="3"/>
  <c r="Z13" i="3" s="1"/>
  <c r="AI13" i="3"/>
  <c r="AU13" i="3"/>
  <c r="AJ13" i="3"/>
  <c r="CB12" i="3"/>
  <c r="CD10" i="3"/>
  <c r="BU10" i="3"/>
  <c r="BV10" i="3" s="1"/>
  <c r="U10" i="3" s="1"/>
  <c r="Y16" i="3"/>
  <c r="B207" i="8"/>
  <c r="B17" i="3"/>
  <c r="B215" i="7"/>
  <c r="C16" i="3"/>
  <c r="BC15" i="3" s="1"/>
  <c r="A16" i="3"/>
  <c r="CF13" i="3"/>
  <c r="CE13" i="3"/>
  <c r="Q204" i="8"/>
  <c r="Q212" i="7"/>
  <c r="W212" i="7" s="1"/>
  <c r="X212" i="7" s="1"/>
  <c r="AP13" i="3"/>
  <c r="AV13" i="3" s="1"/>
  <c r="CG12" i="3"/>
  <c r="CH12" i="3" s="1"/>
  <c r="BY12" i="3"/>
  <c r="T204" i="8" l="1"/>
  <c r="I14" i="3"/>
  <c r="I213" i="7" s="1"/>
  <c r="T213" i="7" s="1"/>
  <c r="BU11" i="3"/>
  <c r="BV11" i="3" s="1"/>
  <c r="U11" i="3" s="1"/>
  <c r="BY13" i="3"/>
  <c r="CG13" i="3"/>
  <c r="CH13" i="3" s="1"/>
  <c r="BP13" i="3"/>
  <c r="BT12" i="3"/>
  <c r="CB13" i="3"/>
  <c r="W214" i="7"/>
  <c r="X214" i="7" s="1"/>
  <c r="T214" i="7"/>
  <c r="AW13" i="3"/>
  <c r="S13" i="3"/>
  <c r="B208" i="8"/>
  <c r="A17" i="3"/>
  <c r="B18" i="3"/>
  <c r="B216" i="7"/>
  <c r="C17" i="3"/>
  <c r="BC16" i="3" s="1"/>
  <c r="Y17" i="3"/>
  <c r="BL15" i="3"/>
  <c r="BI15" i="3"/>
  <c r="BB15" i="3"/>
  <c r="AN15" i="3" s="1"/>
  <c r="AO15" i="3"/>
  <c r="AQ15" i="3" s="1"/>
  <c r="AR15" i="3"/>
  <c r="BH15" i="3"/>
  <c r="BK15" i="3"/>
  <c r="BJ15" i="3"/>
  <c r="BM15" i="3"/>
  <c r="CE14" i="3"/>
  <c r="CF14" i="3"/>
  <c r="A207" i="8"/>
  <c r="A563" i="8" s="1"/>
  <c r="A215" i="7"/>
  <c r="A571" i="7" s="1"/>
  <c r="AK16" i="3"/>
  <c r="H16" i="3" s="1"/>
  <c r="CC12" i="3"/>
  <c r="CD12" i="3" s="1"/>
  <c r="J13" i="3"/>
  <c r="AD13" i="3"/>
  <c r="W206" i="8"/>
  <c r="X206" i="8" s="1"/>
  <c r="T206" i="8"/>
  <c r="BX14" i="3"/>
  <c r="BZ14" i="3"/>
  <c r="BW14" i="3"/>
  <c r="CA14" i="3"/>
  <c r="Q213" i="7"/>
  <c r="W213" i="7" s="1"/>
  <c r="X213" i="7" s="1"/>
  <c r="Q205" i="8"/>
  <c r="W205" i="8" s="1"/>
  <c r="X205" i="8" s="1"/>
  <c r="AP14" i="3"/>
  <c r="AV14" i="3" s="1"/>
  <c r="BS13" i="3"/>
  <c r="AJ14" i="3"/>
  <c r="AH14" i="3"/>
  <c r="AS14" i="3"/>
  <c r="Z14" i="3" s="1"/>
  <c r="AI14" i="3"/>
  <c r="AU14" i="3"/>
  <c r="AG14" i="3"/>
  <c r="BR14" i="3"/>
  <c r="CJ14" i="3"/>
  <c r="BQ14" i="3"/>
  <c r="BO14" i="3"/>
  <c r="BN14" i="3"/>
  <c r="I205" i="8" l="1"/>
  <c r="T205" i="8" s="1"/>
  <c r="T14" i="3"/>
  <c r="I15" i="3"/>
  <c r="I206" i="8"/>
  <c r="I214" i="7"/>
  <c r="T15" i="3"/>
  <c r="CC13" i="3"/>
  <c r="CD13" i="3" s="1"/>
  <c r="BT13" i="3"/>
  <c r="BS14" i="3"/>
  <c r="CG14" i="3"/>
  <c r="CH14" i="3" s="1"/>
  <c r="D39" i="3"/>
  <c r="AD14" i="3"/>
  <c r="J14" i="3"/>
  <c r="Q214" i="7"/>
  <c r="Q206" i="8"/>
  <c r="AP15" i="3"/>
  <c r="AV15" i="3" s="1"/>
  <c r="AK17" i="3"/>
  <c r="H17" i="3" s="1"/>
  <c r="A216" i="7"/>
  <c r="T216" i="7" s="1"/>
  <c r="A208" i="8"/>
  <c r="T208" i="8" s="1"/>
  <c r="BY14" i="3"/>
  <c r="BM16" i="3"/>
  <c r="AR16" i="3"/>
  <c r="BH16" i="3"/>
  <c r="AO16" i="3"/>
  <c r="AQ16" i="3" s="1"/>
  <c r="BL16" i="3"/>
  <c r="BB16" i="3"/>
  <c r="AN16" i="3" s="1"/>
  <c r="BK16" i="3"/>
  <c r="BJ16" i="3"/>
  <c r="BI16" i="3"/>
  <c r="BN15" i="3"/>
  <c r="BQ15" i="3"/>
  <c r="BR15" i="3"/>
  <c r="BO15" i="3"/>
  <c r="CJ15" i="3"/>
  <c r="S14" i="3"/>
  <c r="AW14" i="3"/>
  <c r="BZ15" i="3"/>
  <c r="BW15" i="3"/>
  <c r="BX15" i="3"/>
  <c r="CA15" i="3"/>
  <c r="BP14" i="3"/>
  <c r="CB14" i="3"/>
  <c r="BU12" i="3"/>
  <c r="BV12" i="3" s="1"/>
  <c r="U12" i="3" s="1"/>
  <c r="AU15" i="3"/>
  <c r="AG15" i="3"/>
  <c r="AH15" i="3"/>
  <c r="AI15" i="3"/>
  <c r="AS15" i="3"/>
  <c r="AJ15" i="3"/>
  <c r="CF15" i="3"/>
  <c r="CE15" i="3"/>
  <c r="Y18" i="3"/>
  <c r="B19" i="3"/>
  <c r="A18" i="3"/>
  <c r="C18" i="3"/>
  <c r="BC17" i="3" s="1"/>
  <c r="B209" i="8"/>
  <c r="B217" i="7"/>
  <c r="BT14" i="3" l="1"/>
  <c r="I16" i="3"/>
  <c r="I215" i="7" s="1"/>
  <c r="T215" i="7" s="1"/>
  <c r="B571" i="7" s="1"/>
  <c r="S15" i="3"/>
  <c r="BU13" i="3"/>
  <c r="BV13" i="3" s="1"/>
  <c r="U13" i="3"/>
  <c r="BS15" i="3"/>
  <c r="BP15" i="3"/>
  <c r="AD15" i="3"/>
  <c r="Z15" i="3"/>
  <c r="J15" i="3"/>
  <c r="BW16" i="3"/>
  <c r="CA16" i="3"/>
  <c r="BZ16" i="3"/>
  <c r="BX16" i="3"/>
  <c r="AW15" i="3"/>
  <c r="AK18" i="3"/>
  <c r="H18" i="3" s="1"/>
  <c r="A217" i="7"/>
  <c r="T217" i="7" s="1"/>
  <c r="A209" i="8"/>
  <c r="T209" i="8" s="1"/>
  <c r="CG15" i="3"/>
  <c r="CH15" i="3" s="1"/>
  <c r="CB15" i="3"/>
  <c r="BR16" i="3"/>
  <c r="BO16" i="3"/>
  <c r="BQ16" i="3"/>
  <c r="BN16" i="3"/>
  <c r="CJ16" i="3"/>
  <c r="CF16" i="3"/>
  <c r="CE16" i="3"/>
  <c r="BI17" i="3"/>
  <c r="AR17" i="3"/>
  <c r="BH17" i="3"/>
  <c r="BB17" i="3"/>
  <c r="AN17" i="3" s="1"/>
  <c r="BK17" i="3"/>
  <c r="BL17" i="3"/>
  <c r="BJ17" i="3"/>
  <c r="AO17" i="3"/>
  <c r="AQ17" i="3" s="1"/>
  <c r="BM17" i="3"/>
  <c r="Q207" i="8"/>
  <c r="W207" i="8" s="1"/>
  <c r="AP16" i="3"/>
  <c r="AV16" i="3" s="1"/>
  <c r="Q215" i="7"/>
  <c r="W215" i="7" s="1"/>
  <c r="CC14" i="3"/>
  <c r="B218" i="7"/>
  <c r="B20" i="3"/>
  <c r="A19" i="3"/>
  <c r="Y19" i="3"/>
  <c r="B210" i="8"/>
  <c r="C19" i="3"/>
  <c r="BC18" i="3" s="1"/>
  <c r="BY15" i="3"/>
  <c r="AU16" i="3"/>
  <c r="AI16" i="3"/>
  <c r="AJ16" i="3"/>
  <c r="AG16" i="3"/>
  <c r="AH16" i="3"/>
  <c r="AS16" i="3"/>
  <c r="T16" i="3" l="1"/>
  <c r="I207" i="8"/>
  <c r="T207" i="8" s="1"/>
  <c r="B563" i="8" s="1"/>
  <c r="F39" i="3" s="1"/>
  <c r="I17" i="3"/>
  <c r="AA17" i="3" s="1"/>
  <c r="AE17" i="3"/>
  <c r="BT15" i="3"/>
  <c r="AB17" i="3"/>
  <c r="CC15" i="3"/>
  <c r="CD15" i="3" s="1"/>
  <c r="X215" i="7"/>
  <c r="D571" i="7"/>
  <c r="BP16" i="3"/>
  <c r="X207" i="8"/>
  <c r="D563" i="8"/>
  <c r="J16" i="3"/>
  <c r="AD16" i="3"/>
  <c r="Z16" i="3"/>
  <c r="S16" i="3"/>
  <c r="AW16" i="3"/>
  <c r="BN17" i="3"/>
  <c r="BR17" i="3"/>
  <c r="BQ17" i="3"/>
  <c r="CJ17" i="3"/>
  <c r="BO17" i="3"/>
  <c r="BP17" i="3" s="1"/>
  <c r="CE17" i="3"/>
  <c r="CF17" i="3"/>
  <c r="AU17" i="3"/>
  <c r="AH17" i="3"/>
  <c r="AJ17" i="3"/>
  <c r="AI17" i="3"/>
  <c r="AG17" i="3"/>
  <c r="AS17" i="3"/>
  <c r="BS16" i="3"/>
  <c r="A20" i="3"/>
  <c r="C20" i="3"/>
  <c r="B211" i="8"/>
  <c r="B219" i="7"/>
  <c r="B21" i="3"/>
  <c r="Y20" i="3"/>
  <c r="Q216" i="7"/>
  <c r="W216" i="7" s="1"/>
  <c r="X216" i="7" s="1"/>
  <c r="Q208" i="8"/>
  <c r="W208" i="8" s="1"/>
  <c r="X208" i="8" s="1"/>
  <c r="AP17" i="3"/>
  <c r="AV17" i="3" s="1"/>
  <c r="BW17" i="3"/>
  <c r="CA17" i="3"/>
  <c r="BX17" i="3"/>
  <c r="BZ17" i="3"/>
  <c r="CG16" i="3"/>
  <c r="CH16" i="3" s="1"/>
  <c r="BY16" i="3"/>
  <c r="A210" i="8"/>
  <c r="AK19" i="3"/>
  <c r="H19" i="3" s="1"/>
  <c r="A218" i="7"/>
  <c r="T218" i="7" s="1"/>
  <c r="BU14" i="3"/>
  <c r="BV14" i="3" s="1"/>
  <c r="CD14" i="3"/>
  <c r="BL18" i="3"/>
  <c r="BK18" i="3"/>
  <c r="BH18" i="3"/>
  <c r="BB18" i="3"/>
  <c r="AN18" i="3" s="1"/>
  <c r="AO18" i="3"/>
  <c r="AQ18" i="3" s="1"/>
  <c r="BI18" i="3"/>
  <c r="AR18" i="3"/>
  <c r="BM18" i="3"/>
  <c r="BJ18" i="3"/>
  <c r="CB16" i="3"/>
  <c r="I208" i="8" l="1"/>
  <c r="I216" i="7"/>
  <c r="T17" i="3"/>
  <c r="I18" i="3"/>
  <c r="I217" i="7" s="1"/>
  <c r="BU15" i="3"/>
  <c r="BV15" i="3" s="1"/>
  <c r="U15" i="3" s="1"/>
  <c r="AF17" i="3"/>
  <c r="AF34" i="3" s="1"/>
  <c r="K4" i="2" s="1"/>
  <c r="AB34" i="3"/>
  <c r="H42" i="3" s="1"/>
  <c r="U14" i="3"/>
  <c r="E39" i="3"/>
  <c r="G39" i="3" s="1"/>
  <c r="V39" i="3" s="1"/>
  <c r="L39" i="3" s="1"/>
  <c r="BY17" i="3"/>
  <c r="BT16" i="3"/>
  <c r="BS17" i="3"/>
  <c r="BT17" i="3" s="1"/>
  <c r="CB17" i="3"/>
  <c r="T210" i="8"/>
  <c r="Q217" i="7"/>
  <c r="W217" i="7" s="1"/>
  <c r="X217" i="7" s="1"/>
  <c r="AP18" i="3"/>
  <c r="AV18" i="3" s="1"/>
  <c r="Q209" i="8"/>
  <c r="W209" i="8" s="1"/>
  <c r="X209" i="8" s="1"/>
  <c r="BK19" i="3"/>
  <c r="AR19" i="3"/>
  <c r="AO19" i="3"/>
  <c r="AQ19" i="3" s="1"/>
  <c r="BM19" i="3"/>
  <c r="BI19" i="3"/>
  <c r="BH19" i="3"/>
  <c r="BL19" i="3"/>
  <c r="BB19" i="3"/>
  <c r="AN19" i="3" s="1"/>
  <c r="BJ19" i="3"/>
  <c r="Z17" i="3"/>
  <c r="J17" i="3"/>
  <c r="AD17" i="3"/>
  <c r="CA18" i="3"/>
  <c r="BZ18" i="3"/>
  <c r="BX18" i="3"/>
  <c r="BW18" i="3"/>
  <c r="CF18" i="3"/>
  <c r="CE18" i="3"/>
  <c r="CC16" i="3"/>
  <c r="CD16" i="3" s="1"/>
  <c r="AJ18" i="3"/>
  <c r="AU18" i="3"/>
  <c r="AI18" i="3"/>
  <c r="AS18" i="3"/>
  <c r="AH18" i="3"/>
  <c r="AG18" i="3"/>
  <c r="BQ18" i="3"/>
  <c r="BR18" i="3"/>
  <c r="BN18" i="3"/>
  <c r="BO18" i="3"/>
  <c r="CJ18" i="3"/>
  <c r="S17" i="3"/>
  <c r="AW17" i="3"/>
  <c r="Y21" i="3"/>
  <c r="B22" i="3"/>
  <c r="C21" i="3"/>
  <c r="B220" i="7"/>
  <c r="A21" i="3"/>
  <c r="B212" i="8"/>
  <c r="A211" i="8"/>
  <c r="A219" i="7"/>
  <c r="AK20" i="3"/>
  <c r="H20" i="3" s="1"/>
  <c r="CG17" i="3"/>
  <c r="CH17" i="3" s="1"/>
  <c r="BC19" i="3"/>
  <c r="T18" i="3" l="1"/>
  <c r="I209" i="8"/>
  <c r="I19" i="3"/>
  <c r="AA19" i="3" s="1"/>
  <c r="AE19" i="3" s="1"/>
  <c r="M47" i="5"/>
  <c r="M50" i="5" s="1"/>
  <c r="N47" i="10"/>
  <c r="N55" i="10" s="1"/>
  <c r="M47" i="12"/>
  <c r="M57" i="12" s="1"/>
  <c r="M47" i="7"/>
  <c r="M52" i="7" s="1"/>
  <c r="M47" i="11"/>
  <c r="M56" i="11" s="1"/>
  <c r="N47" i="11"/>
  <c r="N56" i="11" s="1"/>
  <c r="N47" i="5"/>
  <c r="N50" i="5" s="1"/>
  <c r="M47" i="8"/>
  <c r="M53" i="8" s="1"/>
  <c r="N47" i="6"/>
  <c r="N51" i="6" s="1"/>
  <c r="M47" i="6"/>
  <c r="M51" i="6" s="1"/>
  <c r="M47" i="13"/>
  <c r="M58" i="13" s="1"/>
  <c r="M47" i="4"/>
  <c r="M49" i="4" s="1"/>
  <c r="M47" i="3"/>
  <c r="M48" i="3" s="1"/>
  <c r="N47" i="8"/>
  <c r="N53" i="8" s="1"/>
  <c r="N47" i="7"/>
  <c r="N52" i="7" s="1"/>
  <c r="N47" i="9"/>
  <c r="N54" i="9" s="1"/>
  <c r="K16" i="2"/>
  <c r="M47" i="9"/>
  <c r="M54" i="9" s="1"/>
  <c r="N47" i="12"/>
  <c r="N57" i="12" s="1"/>
  <c r="N47" i="13"/>
  <c r="N58" i="13" s="1"/>
  <c r="M47" i="10"/>
  <c r="M55" i="10" s="1"/>
  <c r="N47" i="4"/>
  <c r="N49" i="4" s="1"/>
  <c r="N47" i="14"/>
  <c r="N59" i="14" s="1"/>
  <c r="M47" i="14"/>
  <c r="M59" i="14" s="1"/>
  <c r="N47" i="3"/>
  <c r="N48" i="3" s="1"/>
  <c r="CC17" i="3"/>
  <c r="CD17" i="3" s="1"/>
  <c r="BP18" i="3"/>
  <c r="BS18" i="3"/>
  <c r="Z18" i="3"/>
  <c r="AD18" i="3"/>
  <c r="J18" i="3"/>
  <c r="BC20" i="3"/>
  <c r="C22" i="3"/>
  <c r="BC21" i="3" s="1"/>
  <c r="B23" i="3"/>
  <c r="B213" i="8"/>
  <c r="B221" i="7"/>
  <c r="A22" i="3"/>
  <c r="Y22" i="3"/>
  <c r="BY18" i="3"/>
  <c r="CF19" i="3"/>
  <c r="CE19" i="3"/>
  <c r="AP19" i="3"/>
  <c r="AV19" i="3" s="1"/>
  <c r="Q218" i="7"/>
  <c r="W218" i="7" s="1"/>
  <c r="X218" i="7" s="1"/>
  <c r="Q210" i="8"/>
  <c r="W210" i="8" s="1"/>
  <c r="X210" i="8" s="1"/>
  <c r="S18" i="3"/>
  <c r="AW18" i="3"/>
  <c r="A220" i="7"/>
  <c r="AK21" i="3"/>
  <c r="H21" i="3" s="1"/>
  <c r="A212" i="8"/>
  <c r="BN19" i="3"/>
  <c r="BO19" i="3"/>
  <c r="BR19" i="3"/>
  <c r="BQ19" i="3"/>
  <c r="CJ19" i="3"/>
  <c r="AS19" i="3"/>
  <c r="AI19" i="3"/>
  <c r="AG19" i="3"/>
  <c r="AJ19" i="3"/>
  <c r="AU19" i="3"/>
  <c r="AH19" i="3"/>
  <c r="BI20" i="3"/>
  <c r="BJ20" i="3"/>
  <c r="BB20" i="3"/>
  <c r="AN20" i="3" s="1"/>
  <c r="I20" i="3" s="1"/>
  <c r="BH20" i="3"/>
  <c r="AR20" i="3"/>
  <c r="AO20" i="3"/>
  <c r="AQ20" i="3" s="1"/>
  <c r="BK20" i="3"/>
  <c r="BM20" i="3"/>
  <c r="BL20" i="3"/>
  <c r="CG18" i="3"/>
  <c r="CH18" i="3" s="1"/>
  <c r="CB18" i="3"/>
  <c r="CA19" i="3"/>
  <c r="BZ19" i="3"/>
  <c r="BW19" i="3"/>
  <c r="BX19" i="3"/>
  <c r="BU16" i="3"/>
  <c r="BV16" i="3" s="1"/>
  <c r="W219" i="7" l="1"/>
  <c r="X219" i="7" s="1"/>
  <c r="T19" i="3"/>
  <c r="I218" i="7"/>
  <c r="I210" i="8"/>
  <c r="T211" i="8" s="1"/>
  <c r="I219" i="7"/>
  <c r="I211" i="8"/>
  <c r="T20" i="3"/>
  <c r="BU17" i="3"/>
  <c r="BV17" i="3" s="1"/>
  <c r="U17" i="3" s="1"/>
  <c r="U16" i="3"/>
  <c r="BT18" i="3"/>
  <c r="CC18" i="3"/>
  <c r="CD18" i="3" s="1"/>
  <c r="BY19" i="3"/>
  <c r="BP19" i="3"/>
  <c r="BN20" i="3"/>
  <c r="BR20" i="3"/>
  <c r="BO20" i="3"/>
  <c r="BQ20" i="3"/>
  <c r="CJ20" i="3"/>
  <c r="BS19" i="3"/>
  <c r="BB21" i="3"/>
  <c r="AN21" i="3" s="1"/>
  <c r="BM21" i="3"/>
  <c r="BH21" i="3"/>
  <c r="BK21" i="3"/>
  <c r="AO21" i="3"/>
  <c r="AQ21" i="3" s="1"/>
  <c r="BI21" i="3"/>
  <c r="BL21" i="3"/>
  <c r="BJ21" i="3"/>
  <c r="AR21" i="3"/>
  <c r="CG19" i="3"/>
  <c r="CH19" i="3" s="1"/>
  <c r="CE20" i="3"/>
  <c r="CF20" i="3"/>
  <c r="A213" i="8"/>
  <c r="A221" i="7"/>
  <c r="AK22" i="3"/>
  <c r="H22" i="3" s="1"/>
  <c r="J19" i="3"/>
  <c r="Z19" i="3"/>
  <c r="AD19" i="3"/>
  <c r="AI20" i="3"/>
  <c r="AG20" i="3"/>
  <c r="AS20" i="3"/>
  <c r="AJ20" i="3"/>
  <c r="AH20" i="3"/>
  <c r="AU20" i="3"/>
  <c r="CB19" i="3"/>
  <c r="AP20" i="3"/>
  <c r="AV20" i="3" s="1"/>
  <c r="Q211" i="8"/>
  <c r="W211" i="8" s="1"/>
  <c r="X211" i="8" s="1"/>
  <c r="Q219" i="7"/>
  <c r="BX20" i="3"/>
  <c r="BW20" i="3"/>
  <c r="CA20" i="3"/>
  <c r="BZ20" i="3"/>
  <c r="AW19" i="3"/>
  <c r="S19" i="3"/>
  <c r="B214" i="8"/>
  <c r="A23" i="3"/>
  <c r="B24" i="3"/>
  <c r="Y23" i="3"/>
  <c r="C23" i="3"/>
  <c r="BC22" i="3" s="1"/>
  <c r="B222" i="7"/>
  <c r="T219" i="7" l="1"/>
  <c r="I21" i="3"/>
  <c r="I220" i="7" s="1"/>
  <c r="T220" i="7" s="1"/>
  <c r="CC19" i="3"/>
  <c r="CD19" i="3" s="1"/>
  <c r="I212" i="8"/>
  <c r="T212" i="8" s="1"/>
  <c r="T21" i="3"/>
  <c r="CG20" i="3"/>
  <c r="CH20" i="3" s="1"/>
  <c r="BU18" i="3"/>
  <c r="BV18" i="3" s="1"/>
  <c r="U18" i="3"/>
  <c r="BT19" i="3"/>
  <c r="BP20" i="3"/>
  <c r="AK23" i="3"/>
  <c r="H23" i="3" s="1"/>
  <c r="A222" i="7"/>
  <c r="A214" i="8"/>
  <c r="Z20" i="3"/>
  <c r="J20" i="3"/>
  <c r="AD20" i="3"/>
  <c r="T221" i="7"/>
  <c r="W221" i="7"/>
  <c r="X221" i="7" s="1"/>
  <c r="CB20" i="3"/>
  <c r="W213" i="8"/>
  <c r="X213" i="8" s="1"/>
  <c r="T213" i="8"/>
  <c r="AJ21" i="3"/>
  <c r="AH21" i="3"/>
  <c r="AS21" i="3"/>
  <c r="AU21" i="3"/>
  <c r="AI21" i="3"/>
  <c r="AG21" i="3"/>
  <c r="Q212" i="8"/>
  <c r="W212" i="8" s="1"/>
  <c r="X212" i="8" s="1"/>
  <c r="Q220" i="7"/>
  <c r="W220" i="7" s="1"/>
  <c r="X220" i="7" s="1"/>
  <c r="AP21" i="3"/>
  <c r="AV21" i="3" s="1"/>
  <c r="S20" i="3"/>
  <c r="BZ21" i="3"/>
  <c r="BX21" i="3"/>
  <c r="CA21" i="3"/>
  <c r="BW21" i="3"/>
  <c r="BS20" i="3"/>
  <c r="B215" i="8"/>
  <c r="B223" i="7"/>
  <c r="A24" i="3"/>
  <c r="Y24" i="3"/>
  <c r="B25" i="3"/>
  <c r="C24" i="3"/>
  <c r="BC23" i="3" s="1"/>
  <c r="BY20" i="3"/>
  <c r="BL22" i="3"/>
  <c r="BJ22" i="3"/>
  <c r="BH22" i="3"/>
  <c r="BK22" i="3"/>
  <c r="BI22" i="3"/>
  <c r="AO22" i="3"/>
  <c r="AQ22" i="3" s="1"/>
  <c r="AR22" i="3"/>
  <c r="BB22" i="3"/>
  <c r="AN22" i="3" s="1"/>
  <c r="BM22" i="3"/>
  <c r="CE21" i="3"/>
  <c r="CF21" i="3"/>
  <c r="BN21" i="3"/>
  <c r="CJ21" i="3"/>
  <c r="BO21" i="3"/>
  <c r="BQ21" i="3"/>
  <c r="BR21" i="3"/>
  <c r="I22" i="3" l="1"/>
  <c r="BU19" i="3"/>
  <c r="BV19" i="3" s="1"/>
  <c r="U19" i="3" s="1"/>
  <c r="BT20" i="3"/>
  <c r="I221" i="7"/>
  <c r="I213" i="8"/>
  <c r="T22" i="3"/>
  <c r="CG21" i="3"/>
  <c r="CH21" i="3" s="1"/>
  <c r="BY21" i="3"/>
  <c r="BS21" i="3"/>
  <c r="A564" i="8"/>
  <c r="AW21" i="3"/>
  <c r="S21" i="3"/>
  <c r="AK24" i="3"/>
  <c r="H24" i="3" s="1"/>
  <c r="A215" i="8"/>
  <c r="T215" i="8" s="1"/>
  <c r="A223" i="7"/>
  <c r="T223" i="7" s="1"/>
  <c r="J21" i="3"/>
  <c r="Z21" i="3"/>
  <c r="AD21" i="3"/>
  <c r="CF22" i="3"/>
  <c r="CE22" i="3"/>
  <c r="AJ22" i="3"/>
  <c r="AH22" i="3"/>
  <c r="AG22" i="3"/>
  <c r="AU22" i="3"/>
  <c r="AI22" i="3"/>
  <c r="AS22" i="3"/>
  <c r="BQ22" i="3"/>
  <c r="BR22" i="3"/>
  <c r="BO22" i="3"/>
  <c r="CJ22" i="3"/>
  <c r="BN22" i="3"/>
  <c r="BP21" i="3"/>
  <c r="Q221" i="7"/>
  <c r="Q213" i="8"/>
  <c r="AP22" i="3"/>
  <c r="AV22" i="3" s="1"/>
  <c r="CA22" i="3"/>
  <c r="BX22" i="3"/>
  <c r="BZ22" i="3"/>
  <c r="BW22" i="3"/>
  <c r="A25" i="3"/>
  <c r="C25" i="3"/>
  <c r="BC24" i="3" s="1"/>
  <c r="B216" i="8"/>
  <c r="B26" i="3"/>
  <c r="Y25" i="3"/>
  <c r="B224" i="7"/>
  <c r="CB21" i="3"/>
  <c r="AW20" i="3"/>
  <c r="CC20" i="3"/>
  <c r="BH23" i="3"/>
  <c r="BK23" i="3"/>
  <c r="BI23" i="3"/>
  <c r="AO23" i="3"/>
  <c r="AQ23" i="3" s="1"/>
  <c r="BM23" i="3"/>
  <c r="BB23" i="3"/>
  <c r="AN23" i="3" s="1"/>
  <c r="AR23" i="3"/>
  <c r="BJ23" i="3"/>
  <c r="BL23" i="3"/>
  <c r="I23" i="3" l="1"/>
  <c r="I214" i="8" s="1"/>
  <c r="T214" i="8" s="1"/>
  <c r="B564" i="8" s="1"/>
  <c r="CC21" i="3"/>
  <c r="BT21" i="3"/>
  <c r="I222" i="7"/>
  <c r="T222" i="7" s="1"/>
  <c r="B572" i="7" s="1"/>
  <c r="T23" i="3"/>
  <c r="BY22" i="3"/>
  <c r="BP22" i="3"/>
  <c r="BS22" i="3"/>
  <c r="CF23" i="3"/>
  <c r="CE23" i="3"/>
  <c r="BQ23" i="3"/>
  <c r="CJ23" i="3"/>
  <c r="BN23" i="3"/>
  <c r="BR23" i="3"/>
  <c r="BO23" i="3"/>
  <c r="Z22" i="3"/>
  <c r="J22" i="3"/>
  <c r="AD22" i="3"/>
  <c r="Q222" i="7"/>
  <c r="W222" i="7" s="1"/>
  <c r="Q214" i="8"/>
  <c r="W214" i="8" s="1"/>
  <c r="AP23" i="3"/>
  <c r="AV23" i="3" s="1"/>
  <c r="CD20" i="3"/>
  <c r="BU20" i="3"/>
  <c r="BV20" i="3" s="1"/>
  <c r="CA23" i="3"/>
  <c r="BX23" i="3"/>
  <c r="BZ23" i="3"/>
  <c r="BW23" i="3"/>
  <c r="BI24" i="3"/>
  <c r="BM24" i="3"/>
  <c r="BJ24" i="3"/>
  <c r="BK24" i="3"/>
  <c r="AO24" i="3"/>
  <c r="AQ24" i="3" s="1"/>
  <c r="AR24" i="3"/>
  <c r="BB24" i="3"/>
  <c r="AN24" i="3" s="1"/>
  <c r="BH24" i="3"/>
  <c r="BL24" i="3"/>
  <c r="AI23" i="3"/>
  <c r="AS23" i="3"/>
  <c r="AH23" i="3"/>
  <c r="AG23" i="3"/>
  <c r="AU23" i="3"/>
  <c r="AJ23" i="3"/>
  <c r="AK25" i="3"/>
  <c r="H25" i="3" s="1"/>
  <c r="A216" i="8"/>
  <c r="T216" i="8" s="1"/>
  <c r="A224" i="7"/>
  <c r="T224" i="7" s="1"/>
  <c r="CB22" i="3"/>
  <c r="CC22" i="3" s="1"/>
  <c r="B27" i="3"/>
  <c r="A26" i="3"/>
  <c r="B217" i="8"/>
  <c r="Y26" i="3"/>
  <c r="B225" i="7"/>
  <c r="C26" i="3"/>
  <c r="BC25" i="3" s="1"/>
  <c r="S22" i="3"/>
  <c r="AW22" i="3"/>
  <c r="CG22" i="3"/>
  <c r="CH22" i="3" s="1"/>
  <c r="I24" i="3" l="1"/>
  <c r="AA24" i="3" s="1"/>
  <c r="AV24" i="3"/>
  <c r="CB23" i="3"/>
  <c r="AE24" i="3"/>
  <c r="BU21" i="3"/>
  <c r="BV21" i="3" s="1"/>
  <c r="U21" i="3" s="1"/>
  <c r="F40" i="3"/>
  <c r="CD21" i="3"/>
  <c r="U20" i="3"/>
  <c r="BP23" i="3"/>
  <c r="BT22" i="3"/>
  <c r="BU22" i="3" s="1"/>
  <c r="BV22" i="3" s="1"/>
  <c r="U22" i="3" s="1"/>
  <c r="X214" i="8"/>
  <c r="D564" i="8"/>
  <c r="X222" i="7"/>
  <c r="D572" i="7"/>
  <c r="AK26" i="3"/>
  <c r="H26" i="3" s="1"/>
  <c r="A225" i="7"/>
  <c r="A217" i="8"/>
  <c r="T217" i="8" s="1"/>
  <c r="CD22" i="3"/>
  <c r="Y27" i="3"/>
  <c r="B28" i="3"/>
  <c r="C27" i="3"/>
  <c r="BC26" i="3" s="1"/>
  <c r="B226" i="7"/>
  <c r="B218" i="8"/>
  <c r="A27" i="3"/>
  <c r="BW24" i="3"/>
  <c r="BX24" i="3"/>
  <c r="BZ24" i="3"/>
  <c r="CA24" i="3"/>
  <c r="BI25" i="3"/>
  <c r="BB25" i="3"/>
  <c r="AN25" i="3" s="1"/>
  <c r="BH25" i="3"/>
  <c r="BM25" i="3"/>
  <c r="BJ25" i="3"/>
  <c r="BK25" i="3"/>
  <c r="BL25" i="3"/>
  <c r="AO25" i="3"/>
  <c r="AQ25" i="3" s="1"/>
  <c r="AR25" i="3"/>
  <c r="AS24" i="3"/>
  <c r="AJ24" i="3"/>
  <c r="AH24" i="3"/>
  <c r="AG24" i="3"/>
  <c r="AU24" i="3"/>
  <c r="AI24" i="3"/>
  <c r="BS23" i="3"/>
  <c r="BQ24" i="3"/>
  <c r="BR24" i="3"/>
  <c r="BO24" i="3"/>
  <c r="CJ24" i="3"/>
  <c r="BN24" i="3"/>
  <c r="Z23" i="3"/>
  <c r="AD23" i="3"/>
  <c r="J23" i="3"/>
  <c r="CE24" i="3"/>
  <c r="CF24" i="3"/>
  <c r="Q215" i="8"/>
  <c r="W215" i="8" s="1"/>
  <c r="X215" i="8" s="1"/>
  <c r="AP24" i="3"/>
  <c r="Q223" i="7"/>
  <c r="W223" i="7" s="1"/>
  <c r="X223" i="7" s="1"/>
  <c r="BY23" i="3"/>
  <c r="S23" i="3"/>
  <c r="AW23" i="3"/>
  <c r="CG23" i="3"/>
  <c r="CH23" i="3" s="1"/>
  <c r="T24" i="3" l="1"/>
  <c r="I215" i="8"/>
  <c r="I223" i="7"/>
  <c r="I25" i="3"/>
  <c r="I216" i="8" s="1"/>
  <c r="CC23" i="3"/>
  <c r="CD23" i="3" s="1"/>
  <c r="BT23" i="3"/>
  <c r="BU23" i="3" s="1"/>
  <c r="BV23" i="3" s="1"/>
  <c r="U23" i="3" s="1"/>
  <c r="S24" i="3"/>
  <c r="E40" i="3"/>
  <c r="G40" i="3" s="1"/>
  <c r="V40" i="3" s="1"/>
  <c r="L40" i="3" s="1"/>
  <c r="CG24" i="3"/>
  <c r="CH24" i="3" s="1"/>
  <c r="BS24" i="3"/>
  <c r="AW24" i="3"/>
  <c r="BP24" i="3"/>
  <c r="T225" i="7"/>
  <c r="CF25" i="3"/>
  <c r="CE25" i="3"/>
  <c r="BQ25" i="3"/>
  <c r="BR25" i="3"/>
  <c r="CJ25" i="3"/>
  <c r="BN25" i="3"/>
  <c r="BO25" i="3"/>
  <c r="CB24" i="3"/>
  <c r="A226" i="7"/>
  <c r="AK27" i="3"/>
  <c r="H27" i="3" s="1"/>
  <c r="A218" i="8"/>
  <c r="C28" i="3"/>
  <c r="BC27" i="3" s="1"/>
  <c r="B227" i="7"/>
  <c r="B219" i="8"/>
  <c r="Y28" i="3"/>
  <c r="B29" i="3"/>
  <c r="A28" i="3"/>
  <c r="Q224" i="7"/>
  <c r="W224" i="7" s="1"/>
  <c r="X224" i="7" s="1"/>
  <c r="Q216" i="8"/>
  <c r="W216" i="8" s="1"/>
  <c r="X216" i="8" s="1"/>
  <c r="AP25" i="3"/>
  <c r="AV25" i="3" s="1"/>
  <c r="AD24" i="3"/>
  <c r="Z24" i="3"/>
  <c r="J24" i="3"/>
  <c r="AI25" i="3"/>
  <c r="AG25" i="3"/>
  <c r="AU25" i="3"/>
  <c r="AH25" i="3"/>
  <c r="AJ25" i="3"/>
  <c r="AS25" i="3"/>
  <c r="BZ25" i="3"/>
  <c r="BX25" i="3"/>
  <c r="BW25" i="3"/>
  <c r="CA25" i="3"/>
  <c r="BY24" i="3"/>
  <c r="BM26" i="3"/>
  <c r="BB26" i="3"/>
  <c r="AN26" i="3" s="1"/>
  <c r="BL26" i="3"/>
  <c r="BI26" i="3"/>
  <c r="AR26" i="3"/>
  <c r="BJ26" i="3"/>
  <c r="BK26" i="3"/>
  <c r="BH26" i="3"/>
  <c r="AO26" i="3"/>
  <c r="AQ26" i="3" s="1"/>
  <c r="I26" i="3" l="1"/>
  <c r="AA26" i="3" s="1"/>
  <c r="AE26" i="3" s="1"/>
  <c r="AE34" i="3" s="1"/>
  <c r="J4" i="2" s="1"/>
  <c r="AW25" i="3"/>
  <c r="T25" i="3"/>
  <c r="I224" i="7"/>
  <c r="S25" i="3"/>
  <c r="BT24" i="3"/>
  <c r="BP25" i="3"/>
  <c r="BY25" i="3"/>
  <c r="AG26" i="3"/>
  <c r="AU26" i="3"/>
  <c r="AH26" i="3"/>
  <c r="AJ26" i="3"/>
  <c r="AS26" i="3"/>
  <c r="AI26" i="3"/>
  <c r="BN26" i="3"/>
  <c r="BR26" i="3"/>
  <c r="CJ26" i="3"/>
  <c r="BO26" i="3"/>
  <c r="BQ26" i="3"/>
  <c r="BB27" i="3"/>
  <c r="AN27" i="3" s="1"/>
  <c r="BL27" i="3"/>
  <c r="BM27" i="3"/>
  <c r="BH27" i="3"/>
  <c r="AO27" i="3"/>
  <c r="AQ27" i="3" s="1"/>
  <c r="BI27" i="3"/>
  <c r="AR27" i="3"/>
  <c r="BJ27" i="3"/>
  <c r="BK27" i="3"/>
  <c r="Q217" i="8"/>
  <c r="W217" i="8" s="1"/>
  <c r="X217" i="8" s="1"/>
  <c r="Q225" i="7"/>
  <c r="W225" i="7" s="1"/>
  <c r="X225" i="7" s="1"/>
  <c r="AP26" i="3"/>
  <c r="CF26" i="3"/>
  <c r="CE26" i="3"/>
  <c r="CB25" i="3"/>
  <c r="Z25" i="3"/>
  <c r="AD25" i="3"/>
  <c r="J25" i="3"/>
  <c r="A227" i="7"/>
  <c r="AK28" i="3"/>
  <c r="H28" i="3" s="1"/>
  <c r="A219" i="8"/>
  <c r="CG25" i="3"/>
  <c r="CH25" i="3" s="1"/>
  <c r="CA26" i="3"/>
  <c r="BW26" i="3"/>
  <c r="BX26" i="3"/>
  <c r="BZ26" i="3"/>
  <c r="B228" i="7"/>
  <c r="B220" i="8"/>
  <c r="C29" i="3"/>
  <c r="BC28" i="3" s="1"/>
  <c r="B30" i="3"/>
  <c r="A29" i="3"/>
  <c r="Y29" i="3"/>
  <c r="CC24" i="3"/>
  <c r="BS25" i="3"/>
  <c r="AW26" i="3" l="1"/>
  <c r="AV26" i="3"/>
  <c r="I27" i="3"/>
  <c r="T27" i="3" s="1"/>
  <c r="T26" i="3"/>
  <c r="I217" i="8"/>
  <c r="I225" i="7"/>
  <c r="AA34" i="3"/>
  <c r="H41" i="3" s="1"/>
  <c r="BT25" i="3"/>
  <c r="L47" i="8"/>
  <c r="L47" i="13"/>
  <c r="L47" i="12"/>
  <c r="L47" i="6"/>
  <c r="L47" i="10"/>
  <c r="L47" i="5"/>
  <c r="L47" i="9"/>
  <c r="L47" i="7"/>
  <c r="L47" i="4"/>
  <c r="L47" i="3"/>
  <c r="L48" i="3" s="1"/>
  <c r="L47" i="11"/>
  <c r="L47" i="14"/>
  <c r="CC25" i="3"/>
  <c r="CD25" i="3" s="1"/>
  <c r="I218" i="8"/>
  <c r="I226" i="7"/>
  <c r="S26" i="3"/>
  <c r="A220" i="8"/>
  <c r="AK29" i="3"/>
  <c r="H29" i="3" s="1"/>
  <c r="A228" i="7"/>
  <c r="CB26" i="3"/>
  <c r="CG26" i="3"/>
  <c r="CH26" i="3" s="1"/>
  <c r="AP27" i="3"/>
  <c r="AV27" i="3" s="1"/>
  <c r="Q218" i="8"/>
  <c r="W218" i="8" s="1"/>
  <c r="X218" i="8" s="1"/>
  <c r="Q226" i="7"/>
  <c r="W226" i="7" s="1"/>
  <c r="X226" i="7" s="1"/>
  <c r="BS26" i="3"/>
  <c r="B229" i="7"/>
  <c r="C30" i="3"/>
  <c r="BC29" i="3" s="1"/>
  <c r="A30" i="3"/>
  <c r="B31" i="3"/>
  <c r="Y30" i="3"/>
  <c r="B221" i="8"/>
  <c r="BK28" i="3"/>
  <c r="BB28" i="3"/>
  <c r="AN28" i="3" s="1"/>
  <c r="AR28" i="3"/>
  <c r="BI28" i="3"/>
  <c r="AO28" i="3"/>
  <c r="AQ28" i="3" s="1"/>
  <c r="BH28" i="3"/>
  <c r="BM28" i="3"/>
  <c r="BL28" i="3"/>
  <c r="BJ28" i="3"/>
  <c r="BW27" i="3"/>
  <c r="BX27" i="3"/>
  <c r="CJ27" i="3"/>
  <c r="BQ27" i="3"/>
  <c r="BR27" i="3"/>
  <c r="BO27" i="3"/>
  <c r="BN27" i="3"/>
  <c r="AD26" i="3"/>
  <c r="Z26" i="3"/>
  <c r="J26" i="3"/>
  <c r="CE27" i="3"/>
  <c r="CF27" i="3"/>
  <c r="CD24" i="3"/>
  <c r="BU24" i="3"/>
  <c r="BV24" i="3" s="1"/>
  <c r="U24" i="3" s="1"/>
  <c r="BY26" i="3"/>
  <c r="AU27" i="3"/>
  <c r="AG27" i="3"/>
  <c r="AH27" i="3"/>
  <c r="AS27" i="3"/>
  <c r="AI27" i="3"/>
  <c r="AJ27" i="3"/>
  <c r="BP26" i="3"/>
  <c r="T226" i="7" l="1"/>
  <c r="T218" i="8"/>
  <c r="I28" i="3"/>
  <c r="BU25" i="3"/>
  <c r="BV25" i="3" s="1"/>
  <c r="U25" i="3" s="1"/>
  <c r="I219" i="8"/>
  <c r="T219" i="8" s="1"/>
  <c r="I227" i="7"/>
  <c r="T227" i="7" s="1"/>
  <c r="T28" i="3"/>
  <c r="BY27" i="3"/>
  <c r="CG27" i="3"/>
  <c r="CH27" i="3" s="1"/>
  <c r="BX28" i="3"/>
  <c r="BW28" i="3"/>
  <c r="A229" i="7"/>
  <c r="AK30" i="3"/>
  <c r="H30" i="3" s="1"/>
  <c r="A221" i="8"/>
  <c r="Z27" i="3"/>
  <c r="J27" i="3"/>
  <c r="AD27" i="3"/>
  <c r="CC26" i="3"/>
  <c r="CD26" i="3" s="1"/>
  <c r="CE28" i="3"/>
  <c r="CF28" i="3"/>
  <c r="W228" i="7"/>
  <c r="X228" i="7" s="1"/>
  <c r="T228" i="7"/>
  <c r="AP28" i="3"/>
  <c r="AV28" i="3" s="1"/>
  <c r="Q219" i="8"/>
  <c r="W219" i="8" s="1"/>
  <c r="X219" i="8" s="1"/>
  <c r="Q227" i="7"/>
  <c r="W227" i="7" s="1"/>
  <c r="X227" i="7" s="1"/>
  <c r="BP27" i="3"/>
  <c r="CA27" i="3" s="1"/>
  <c r="BZ27" i="3"/>
  <c r="AI28" i="3"/>
  <c r="AS28" i="3"/>
  <c r="AG28" i="3"/>
  <c r="AU28" i="3"/>
  <c r="AH28" i="3"/>
  <c r="AJ28" i="3"/>
  <c r="AW27" i="3"/>
  <c r="S27" i="3"/>
  <c r="BB29" i="3"/>
  <c r="AN29" i="3" s="1"/>
  <c r="BI29" i="3"/>
  <c r="AO29" i="3"/>
  <c r="AQ29" i="3" s="1"/>
  <c r="BL29" i="3"/>
  <c r="AR29" i="3"/>
  <c r="BH29" i="3"/>
  <c r="BM29" i="3"/>
  <c r="BK29" i="3"/>
  <c r="BJ29" i="3"/>
  <c r="BS27" i="3"/>
  <c r="BR28" i="3"/>
  <c r="BO28" i="3"/>
  <c r="BQ28" i="3"/>
  <c r="BN28" i="3"/>
  <c r="CJ28" i="3"/>
  <c r="A31" i="3"/>
  <c r="B32" i="3"/>
  <c r="Y31" i="3"/>
  <c r="B230" i="7"/>
  <c r="B222" i="8"/>
  <c r="C31" i="3"/>
  <c r="BC30" i="3" s="1"/>
  <c r="BT26" i="3"/>
  <c r="W220" i="8"/>
  <c r="X220" i="8" s="1"/>
  <c r="T220" i="8"/>
  <c r="I29" i="3" l="1"/>
  <c r="I220" i="8" s="1"/>
  <c r="BU26" i="3"/>
  <c r="BV26" i="3" s="1"/>
  <c r="U26" i="3" s="1"/>
  <c r="BT27" i="3"/>
  <c r="A565" i="8"/>
  <c r="A573" i="7"/>
  <c r="D41" i="3" s="1"/>
  <c r="BO29" i="3"/>
  <c r="BN29" i="3"/>
  <c r="CJ29" i="3"/>
  <c r="BQ29" i="3"/>
  <c r="BR29" i="3"/>
  <c r="AD28" i="3"/>
  <c r="Z28" i="3"/>
  <c r="J28" i="3"/>
  <c r="A32" i="3"/>
  <c r="B33" i="3"/>
  <c r="C32" i="3"/>
  <c r="BC31" i="3" s="1"/>
  <c r="Y32" i="3"/>
  <c r="B231" i="7"/>
  <c r="B223" i="8"/>
  <c r="BW29" i="3"/>
  <c r="BX29" i="3"/>
  <c r="AI29" i="3"/>
  <c r="AH29" i="3"/>
  <c r="AU29" i="3"/>
  <c r="AS29" i="3"/>
  <c r="AG29" i="3"/>
  <c r="AJ29" i="3"/>
  <c r="CG28" i="3"/>
  <c r="CH28" i="3" s="1"/>
  <c r="AK31" i="3"/>
  <c r="H31" i="3" s="1"/>
  <c r="A230" i="7"/>
  <c r="T230" i="7" s="1"/>
  <c r="A222" i="8"/>
  <c r="T222" i="8" s="1"/>
  <c r="BZ28" i="3"/>
  <c r="BP28" i="3"/>
  <c r="CA28" i="3" s="1"/>
  <c r="CE29" i="3"/>
  <c r="CF29" i="3"/>
  <c r="AW28" i="3"/>
  <c r="S28" i="3"/>
  <c r="BJ30" i="3"/>
  <c r="AO30" i="3"/>
  <c r="AQ30" i="3" s="1"/>
  <c r="BB30" i="3"/>
  <c r="AN30" i="3" s="1"/>
  <c r="BI30" i="3"/>
  <c r="BH30" i="3"/>
  <c r="BM30" i="3"/>
  <c r="AR30" i="3"/>
  <c r="BL30" i="3"/>
  <c r="BK30" i="3"/>
  <c r="BS28" i="3"/>
  <c r="Q220" i="8"/>
  <c r="Q228" i="7"/>
  <c r="AP29" i="3"/>
  <c r="AV29" i="3" s="1"/>
  <c r="CB27" i="3"/>
  <c r="CC27" i="3" s="1"/>
  <c r="BY28" i="3"/>
  <c r="U28" i="3"/>
  <c r="T29" i="3" l="1"/>
  <c r="I228" i="7"/>
  <c r="I30" i="3"/>
  <c r="AV30" i="3"/>
  <c r="I229" i="7"/>
  <c r="T229" i="7" s="1"/>
  <c r="B573" i="7" s="1"/>
  <c r="I221" i="8"/>
  <c r="T221" i="8" s="1"/>
  <c r="B565" i="8" s="1"/>
  <c r="F41" i="3" s="1"/>
  <c r="T30" i="3"/>
  <c r="CB28" i="3"/>
  <c r="CC28" i="3" s="1"/>
  <c r="CD28" i="3" s="1"/>
  <c r="BT28" i="3"/>
  <c r="CG29" i="3"/>
  <c r="CH29" i="3" s="1"/>
  <c r="BY29" i="3"/>
  <c r="CD27" i="3"/>
  <c r="BU27" i="3"/>
  <c r="BV27" i="3" s="1"/>
  <c r="U27" i="3" s="1"/>
  <c r="BO30" i="3"/>
  <c r="BN30" i="3"/>
  <c r="CJ30" i="3"/>
  <c r="BR30" i="3"/>
  <c r="BQ30" i="3"/>
  <c r="CF30" i="3"/>
  <c r="CE30" i="3"/>
  <c r="AO31" i="3"/>
  <c r="AQ31" i="3" s="1"/>
  <c r="BB31" i="3"/>
  <c r="AN31" i="3" s="1"/>
  <c r="BJ31" i="3"/>
  <c r="AR31" i="3"/>
  <c r="BI31" i="3"/>
  <c r="BM31" i="3"/>
  <c r="BH31" i="3"/>
  <c r="BK31" i="3"/>
  <c r="BL31" i="3"/>
  <c r="C33" i="3"/>
  <c r="B224" i="8"/>
  <c r="Y33" i="3"/>
  <c r="B3" i="4"/>
  <c r="B232" i="7"/>
  <c r="A33" i="3"/>
  <c r="Q229" i="7"/>
  <c r="W229" i="7" s="1"/>
  <c r="AP30" i="3"/>
  <c r="Q221" i="8"/>
  <c r="W221" i="8" s="1"/>
  <c r="J29" i="3"/>
  <c r="Z29" i="3"/>
  <c r="AD29" i="3"/>
  <c r="S29" i="3"/>
  <c r="AW29" i="3"/>
  <c r="BW30" i="3"/>
  <c r="BX30" i="3"/>
  <c r="AJ30" i="3"/>
  <c r="AH30" i="3"/>
  <c r="AG30" i="3"/>
  <c r="AU30" i="3"/>
  <c r="AS30" i="3"/>
  <c r="AI30" i="3"/>
  <c r="AK32" i="3"/>
  <c r="H32" i="3" s="1"/>
  <c r="A223" i="8"/>
  <c r="T223" i="8" s="1"/>
  <c r="A231" i="7"/>
  <c r="T231" i="7" s="1"/>
  <c r="BS29" i="3"/>
  <c r="BZ29" i="3"/>
  <c r="BP29" i="3"/>
  <c r="CA29" i="3" s="1"/>
  <c r="U29" i="3"/>
  <c r="I31" i="3" l="1"/>
  <c r="T31" i="3" s="1"/>
  <c r="I230" i="7"/>
  <c r="I222" i="8"/>
  <c r="BU28" i="3"/>
  <c r="BV28" i="3" s="1"/>
  <c r="CB29" i="3"/>
  <c r="CC29" i="3" s="1"/>
  <c r="BY30" i="3"/>
  <c r="X221" i="8"/>
  <c r="D565" i="8"/>
  <c r="CG30" i="3"/>
  <c r="CH30" i="3" s="1"/>
  <c r="X229" i="7"/>
  <c r="D573" i="7"/>
  <c r="BS30" i="3"/>
  <c r="BC33" i="3"/>
  <c r="BC32" i="3"/>
  <c r="BI32" i="3"/>
  <c r="BM32" i="3"/>
  <c r="BK32" i="3"/>
  <c r="AO32" i="3"/>
  <c r="AQ32" i="3" s="1"/>
  <c r="BL32" i="3"/>
  <c r="BJ32" i="3"/>
  <c r="AR32" i="3"/>
  <c r="BB32" i="3"/>
  <c r="AN32" i="3" s="1"/>
  <c r="BH32" i="3"/>
  <c r="A1" i="4"/>
  <c r="A5" i="2" s="1"/>
  <c r="B233" i="7"/>
  <c r="B3" i="5"/>
  <c r="B225" i="8"/>
  <c r="C3" i="4"/>
  <c r="A3" i="4"/>
  <c r="B4" i="4"/>
  <c r="Y3" i="4"/>
  <c r="CF31" i="3"/>
  <c r="CE31" i="3"/>
  <c r="AP31" i="3"/>
  <c r="AV31" i="3" s="1"/>
  <c r="Q230" i="7"/>
  <c r="W230" i="7" s="1"/>
  <c r="X230" i="7" s="1"/>
  <c r="Q222" i="8"/>
  <c r="W222" i="8" s="1"/>
  <c r="X222" i="8" s="1"/>
  <c r="BP30" i="3"/>
  <c r="BZ30" i="3"/>
  <c r="S30" i="3"/>
  <c r="AW30" i="3"/>
  <c r="BT29" i="3"/>
  <c r="AS31" i="3"/>
  <c r="AG31" i="3"/>
  <c r="AJ31" i="3"/>
  <c r="AH31" i="3"/>
  <c r="AU31" i="3"/>
  <c r="AI31" i="3"/>
  <c r="CD29" i="3"/>
  <c r="J30" i="3"/>
  <c r="Z30" i="3"/>
  <c r="AD30" i="3"/>
  <c r="A224" i="8"/>
  <c r="A232" i="7"/>
  <c r="T232" i="7" s="1"/>
  <c r="B574" i="7" s="1"/>
  <c r="AK33" i="3"/>
  <c r="H33" i="3" s="1"/>
  <c r="CJ31" i="3"/>
  <c r="BN31" i="3"/>
  <c r="BQ31" i="3"/>
  <c r="BO31" i="3"/>
  <c r="BR31" i="3"/>
  <c r="BW31" i="3"/>
  <c r="BX31" i="3"/>
  <c r="U30" i="3"/>
  <c r="I32" i="3" l="1"/>
  <c r="BU29" i="3"/>
  <c r="BV29" i="3" s="1"/>
  <c r="S31" i="3"/>
  <c r="E41" i="3"/>
  <c r="G41" i="3" s="1"/>
  <c r="V41" i="3" s="1"/>
  <c r="L41" i="3" s="1"/>
  <c r="I223" i="8"/>
  <c r="I231" i="7"/>
  <c r="T32" i="3"/>
  <c r="BY31" i="3"/>
  <c r="AW31" i="3"/>
  <c r="A574" i="7"/>
  <c r="CG31" i="3"/>
  <c r="CH31" i="3" s="1"/>
  <c r="BX32" i="3"/>
  <c r="BW32" i="3"/>
  <c r="A566" i="8"/>
  <c r="D42" i="3" s="1"/>
  <c r="T224" i="8"/>
  <c r="B566" i="8" s="1"/>
  <c r="F42" i="3" s="1"/>
  <c r="F43" i="3" s="1"/>
  <c r="J31" i="3"/>
  <c r="Z31" i="3"/>
  <c r="AD31" i="3"/>
  <c r="BQ32" i="3"/>
  <c r="BO32" i="3"/>
  <c r="CJ32" i="3"/>
  <c r="BN32" i="3"/>
  <c r="BR32" i="3"/>
  <c r="BS32" i="3" s="1"/>
  <c r="CF32" i="3"/>
  <c r="CE32" i="3"/>
  <c r="A48" i="4"/>
  <c r="A48" i="10"/>
  <c r="A48" i="11"/>
  <c r="A48" i="12"/>
  <c r="A48" i="13"/>
  <c r="A48" i="14"/>
  <c r="A48" i="8"/>
  <c r="A48" i="9"/>
  <c r="A48" i="6"/>
  <c r="A48" i="5"/>
  <c r="A48" i="7"/>
  <c r="BS31" i="3"/>
  <c r="B5" i="4"/>
  <c r="A4" i="4"/>
  <c r="Y4" i="4"/>
  <c r="C4" i="4"/>
  <c r="B226" i="8"/>
  <c r="B234" i="7"/>
  <c r="B4" i="5"/>
  <c r="A3" i="5"/>
  <c r="Y3" i="5"/>
  <c r="B262" i="7"/>
  <c r="C3" i="5"/>
  <c r="B253" i="8"/>
  <c r="A1" i="5"/>
  <c r="A6" i="2" s="1"/>
  <c r="Q231" i="7"/>
  <c r="W231" i="7" s="1"/>
  <c r="X231" i="7" s="1"/>
  <c r="Q223" i="8"/>
  <c r="W223" i="8" s="1"/>
  <c r="X223" i="8" s="1"/>
  <c r="AP32" i="3"/>
  <c r="BP31" i="3"/>
  <c r="CA31" i="3" s="1"/>
  <c r="BZ31" i="3"/>
  <c r="BH33" i="3"/>
  <c r="BI33" i="3"/>
  <c r="BB33" i="3"/>
  <c r="AN33" i="3" s="1"/>
  <c r="BM33" i="3"/>
  <c r="AO33" i="3"/>
  <c r="AQ33" i="3" s="1"/>
  <c r="BK33" i="3"/>
  <c r="BJ33" i="3"/>
  <c r="BL33" i="3"/>
  <c r="AR33" i="3"/>
  <c r="AR34" i="3" s="1"/>
  <c r="CA30" i="3"/>
  <c r="CB30" i="3" s="1"/>
  <c r="CC30" i="3" s="1"/>
  <c r="CD30" i="3" s="1"/>
  <c r="BT30" i="3"/>
  <c r="A225" i="8"/>
  <c r="AK3" i="4"/>
  <c r="H3" i="4" s="1"/>
  <c r="A233" i="7"/>
  <c r="AU32" i="3"/>
  <c r="AJ32" i="3"/>
  <c r="AH32" i="3"/>
  <c r="AG32" i="3"/>
  <c r="AS32" i="3"/>
  <c r="AI32" i="3"/>
  <c r="D574" i="7"/>
  <c r="D566" i="8"/>
  <c r="AW32" i="3" l="1"/>
  <c r="AV32" i="3"/>
  <c r="I33" i="3"/>
  <c r="CI33" i="3"/>
  <c r="BU30" i="3"/>
  <c r="BV30" i="3" s="1"/>
  <c r="CB31" i="3"/>
  <c r="CC31" i="3" s="1"/>
  <c r="CD31" i="3" s="1"/>
  <c r="BX33" i="3"/>
  <c r="BW33" i="3"/>
  <c r="A234" i="7"/>
  <c r="A226" i="8"/>
  <c r="AK4" i="4"/>
  <c r="H4" i="4" s="1"/>
  <c r="S32" i="3"/>
  <c r="A49" i="9"/>
  <c r="A49" i="14"/>
  <c r="A49" i="7"/>
  <c r="A49" i="12"/>
  <c r="A49" i="5"/>
  <c r="A49" i="11"/>
  <c r="A49" i="13"/>
  <c r="A49" i="10"/>
  <c r="A49" i="6"/>
  <c r="A49" i="8"/>
  <c r="B227" i="8"/>
  <c r="A5" i="4"/>
  <c r="B235" i="7"/>
  <c r="C5" i="4"/>
  <c r="B6" i="4"/>
  <c r="Y5" i="4"/>
  <c r="AR3" i="4"/>
  <c r="BH3" i="4"/>
  <c r="BI3" i="4"/>
  <c r="BL3" i="4"/>
  <c r="AO3" i="4"/>
  <c r="AQ3" i="4" s="1"/>
  <c r="BM3" i="4"/>
  <c r="BK3" i="4"/>
  <c r="BB3" i="4"/>
  <c r="AN3" i="4" s="1"/>
  <c r="BJ3" i="4"/>
  <c r="AH33" i="3"/>
  <c r="AH34" i="3" s="1"/>
  <c r="AG33" i="3"/>
  <c r="AG34" i="3" s="1"/>
  <c r="AU33" i="3"/>
  <c r="AU34" i="3" s="1"/>
  <c r="AS33" i="3"/>
  <c r="AJ33" i="3"/>
  <c r="AJ34" i="3" s="1"/>
  <c r="B39" i="3" s="1"/>
  <c r="H4" i="2" s="1"/>
  <c r="AI33" i="3"/>
  <c r="AI34" i="3" s="1"/>
  <c r="B38" i="3" s="1"/>
  <c r="G4" i="2" s="1"/>
  <c r="AP33" i="3"/>
  <c r="AV33" i="3" s="1"/>
  <c r="Q224" i="8"/>
  <c r="W224" i="8" s="1"/>
  <c r="X224" i="8" s="1"/>
  <c r="Q232" i="7"/>
  <c r="W232" i="7" s="1"/>
  <c r="X232" i="7" s="1"/>
  <c r="BO33" i="3"/>
  <c r="CJ33" i="3"/>
  <c r="BQ33" i="3"/>
  <c r="BR33" i="3"/>
  <c r="BN33" i="3"/>
  <c r="A253" i="8"/>
  <c r="A262" i="7"/>
  <c r="AK3" i="5"/>
  <c r="BT31" i="3"/>
  <c r="AD32" i="3"/>
  <c r="Z32" i="3"/>
  <c r="J32" i="3"/>
  <c r="CF33" i="3"/>
  <c r="CE33" i="3"/>
  <c r="B263" i="7"/>
  <c r="A4" i="5"/>
  <c r="C4" i="5"/>
  <c r="B5" i="5"/>
  <c r="Y4" i="5"/>
  <c r="B254" i="8"/>
  <c r="CG32" i="3"/>
  <c r="CH32" i="3" s="1"/>
  <c r="BP32" i="3"/>
  <c r="CA32" i="3" s="1"/>
  <c r="BZ32" i="3"/>
  <c r="BY32" i="3"/>
  <c r="E42" i="3"/>
  <c r="E43" i="3" s="1"/>
  <c r="I3" i="4" l="1"/>
  <c r="I233" i="7" s="1"/>
  <c r="AV3" i="4"/>
  <c r="T3" i="4"/>
  <c r="I225" i="8"/>
  <c r="I232" i="7"/>
  <c r="T233" i="7" s="1"/>
  <c r="I224" i="8"/>
  <c r="T225" i="8" s="1"/>
  <c r="T33" i="3"/>
  <c r="CG33" i="3"/>
  <c r="CH33" i="3" s="1"/>
  <c r="BY33" i="3"/>
  <c r="G42" i="3"/>
  <c r="V42" i="3" s="1"/>
  <c r="L42" i="3" s="1"/>
  <c r="BU31" i="3"/>
  <c r="BV31" i="3" s="1"/>
  <c r="U31" i="3" s="1"/>
  <c r="BS33" i="3"/>
  <c r="I47" i="13"/>
  <c r="I47" i="11"/>
  <c r="I47" i="10"/>
  <c r="I47" i="7"/>
  <c r="I47" i="12"/>
  <c r="I47" i="3"/>
  <c r="I48" i="3" s="1"/>
  <c r="I47" i="6"/>
  <c r="I47" i="5"/>
  <c r="I47" i="9"/>
  <c r="I47" i="8"/>
  <c r="I47" i="14"/>
  <c r="I47" i="4"/>
  <c r="BO3" i="4"/>
  <c r="BQ3" i="4"/>
  <c r="BN3" i="4"/>
  <c r="BR3" i="4"/>
  <c r="C6" i="4"/>
  <c r="B7" i="4"/>
  <c r="B228" i="8"/>
  <c r="B236" i="7"/>
  <c r="Y6" i="4"/>
  <c r="A6" i="4"/>
  <c r="A254" i="8"/>
  <c r="A263" i="7"/>
  <c r="AK4" i="5"/>
  <c r="J33" i="3"/>
  <c r="J34" i="3" s="1"/>
  <c r="AD33" i="3"/>
  <c r="AD34" i="3" s="1"/>
  <c r="L4" i="2" s="1"/>
  <c r="Z33" i="3"/>
  <c r="Z34" i="3" s="1"/>
  <c r="CA3" i="4"/>
  <c r="BZ3" i="4"/>
  <c r="BW3" i="4"/>
  <c r="BX3" i="4"/>
  <c r="Q233" i="7"/>
  <c r="W233" i="7" s="1"/>
  <c r="X233" i="7" s="1"/>
  <c r="Q225" i="8"/>
  <c r="W225" i="8" s="1"/>
  <c r="X225" i="8" s="1"/>
  <c r="AP3" i="4"/>
  <c r="AJ3" i="4"/>
  <c r="AS3" i="4"/>
  <c r="AU3" i="4"/>
  <c r="AI3" i="4"/>
  <c r="AW33" i="3"/>
  <c r="S33" i="3"/>
  <c r="I37" i="3" s="1"/>
  <c r="B4" i="2" s="1"/>
  <c r="CF3" i="4"/>
  <c r="CE3" i="4"/>
  <c r="BM4" i="4"/>
  <c r="BL4" i="4"/>
  <c r="BI4" i="4"/>
  <c r="BB4" i="4"/>
  <c r="AN4" i="4" s="1"/>
  <c r="AR4" i="4"/>
  <c r="BH4" i="4"/>
  <c r="AO4" i="4"/>
  <c r="AQ4" i="4" s="1"/>
  <c r="BK4" i="4"/>
  <c r="BJ4" i="4"/>
  <c r="BL3" i="5"/>
  <c r="BB3" i="5"/>
  <c r="AN3" i="5" s="1"/>
  <c r="BH3" i="5"/>
  <c r="BK3" i="5"/>
  <c r="BM3" i="5"/>
  <c r="AR3" i="5"/>
  <c r="AO3" i="5"/>
  <c r="AQ3" i="5" s="1"/>
  <c r="BI3" i="5"/>
  <c r="BJ3" i="5"/>
  <c r="CB32" i="3"/>
  <c r="CC32" i="3" s="1"/>
  <c r="A5" i="5"/>
  <c r="B6" i="5"/>
  <c r="B264" i="7"/>
  <c r="B255" i="8"/>
  <c r="C5" i="5"/>
  <c r="Y5" i="5"/>
  <c r="AS34" i="3"/>
  <c r="B36" i="3" s="1"/>
  <c r="B40" i="3" s="1"/>
  <c r="E4" i="2" s="1"/>
  <c r="BP33" i="3"/>
  <c r="CA33" i="3" s="1"/>
  <c r="BZ33" i="3"/>
  <c r="H47" i="4"/>
  <c r="H47" i="10"/>
  <c r="H47" i="6"/>
  <c r="H47" i="9"/>
  <c r="H47" i="3"/>
  <c r="H48" i="3" s="1"/>
  <c r="H47" i="13"/>
  <c r="H47" i="12"/>
  <c r="H47" i="14"/>
  <c r="H47" i="5"/>
  <c r="H47" i="7"/>
  <c r="H47" i="8"/>
  <c r="H47" i="11"/>
  <c r="B37" i="3"/>
  <c r="F4" i="2" s="1"/>
  <c r="A227" i="8"/>
  <c r="AK5" i="4"/>
  <c r="H5" i="4" s="1"/>
  <c r="A235" i="7"/>
  <c r="BT32" i="3"/>
  <c r="U32" i="3"/>
  <c r="I3" i="5" l="1"/>
  <c r="T3" i="5" s="1"/>
  <c r="I4" i="4"/>
  <c r="I226" i="8" s="1"/>
  <c r="T226" i="8" s="1"/>
  <c r="G43" i="3"/>
  <c r="CH35" i="3"/>
  <c r="H78" i="3" s="1"/>
  <c r="I234" i="7"/>
  <c r="T234" i="7" s="1"/>
  <c r="T4" i="4"/>
  <c r="T235" i="7"/>
  <c r="W235" i="7"/>
  <c r="X235" i="7" s="1"/>
  <c r="A255" i="8"/>
  <c r="AK5" i="5"/>
  <c r="A264" i="7"/>
  <c r="BJ5" i="4"/>
  <c r="AO5" i="4"/>
  <c r="AQ5" i="4" s="1"/>
  <c r="BM5" i="4"/>
  <c r="BH5" i="4"/>
  <c r="BB5" i="4"/>
  <c r="AN5" i="4" s="1"/>
  <c r="BL5" i="4"/>
  <c r="AR5" i="4"/>
  <c r="BK5" i="4"/>
  <c r="BI5" i="4"/>
  <c r="CB33" i="3"/>
  <c r="CC33" i="3" s="1"/>
  <c r="CD32" i="3"/>
  <c r="BU32" i="3"/>
  <c r="BV32" i="3" s="1"/>
  <c r="AS3" i="5"/>
  <c r="AJ3" i="5"/>
  <c r="AU3" i="5"/>
  <c r="AI3" i="5"/>
  <c r="Q226" i="8"/>
  <c r="W226" i="8" s="1"/>
  <c r="X226" i="8" s="1"/>
  <c r="Q234" i="7"/>
  <c r="W234" i="7" s="1"/>
  <c r="X234" i="7" s="1"/>
  <c r="AP4" i="4"/>
  <c r="AV4" i="4" s="1"/>
  <c r="CG3" i="4"/>
  <c r="CH3" i="4" s="1"/>
  <c r="AK6" i="4"/>
  <c r="H6" i="4" s="1"/>
  <c r="A228" i="8"/>
  <c r="A236" i="7"/>
  <c r="B237" i="7"/>
  <c r="B8" i="4"/>
  <c r="B229" i="8"/>
  <c r="C7" i="4"/>
  <c r="Y7" i="4"/>
  <c r="A7" i="4"/>
  <c r="BO3" i="5"/>
  <c r="BQ3" i="5"/>
  <c r="BN3" i="5"/>
  <c r="BR3" i="5"/>
  <c r="K47" i="5"/>
  <c r="K47" i="14"/>
  <c r="P47" i="5"/>
  <c r="P47" i="12"/>
  <c r="P47" i="10"/>
  <c r="K47" i="10"/>
  <c r="P47" i="11"/>
  <c r="K47" i="4"/>
  <c r="P47" i="14"/>
  <c r="P47" i="8"/>
  <c r="K47" i="7"/>
  <c r="K47" i="6"/>
  <c r="K47" i="8"/>
  <c r="P47" i="6"/>
  <c r="P47" i="9"/>
  <c r="K47" i="3"/>
  <c r="K48" i="3" s="1"/>
  <c r="K47" i="12"/>
  <c r="P47" i="4"/>
  <c r="K47" i="11"/>
  <c r="K47" i="9"/>
  <c r="P47" i="13"/>
  <c r="P47" i="7"/>
  <c r="K47" i="13"/>
  <c r="W227" i="8"/>
  <c r="X227" i="8" s="1"/>
  <c r="T227" i="8"/>
  <c r="F47" i="9"/>
  <c r="F47" i="7"/>
  <c r="F47" i="14"/>
  <c r="F47" i="8"/>
  <c r="F47" i="3"/>
  <c r="F48" i="3" s="1"/>
  <c r="F47" i="10"/>
  <c r="F47" i="5"/>
  <c r="F47" i="13"/>
  <c r="F47" i="12"/>
  <c r="F47" i="4"/>
  <c r="F47" i="6"/>
  <c r="F47" i="11"/>
  <c r="BW3" i="5"/>
  <c r="BX3" i="5"/>
  <c r="CA3" i="5"/>
  <c r="BZ3" i="5"/>
  <c r="CE3" i="5"/>
  <c r="CF3" i="5"/>
  <c r="BQ4" i="4"/>
  <c r="BO4" i="4"/>
  <c r="BR4" i="4"/>
  <c r="BN4" i="4"/>
  <c r="CF4" i="4"/>
  <c r="CE4" i="4"/>
  <c r="B47" i="3"/>
  <c r="B48" i="3" s="1"/>
  <c r="B47" i="14"/>
  <c r="B47" i="13"/>
  <c r="B47" i="9"/>
  <c r="B47" i="8"/>
  <c r="B47" i="11"/>
  <c r="B47" i="4"/>
  <c r="B47" i="6"/>
  <c r="B47" i="5"/>
  <c r="B47" i="10"/>
  <c r="B47" i="7"/>
  <c r="B47" i="12"/>
  <c r="AH3" i="4"/>
  <c r="J3" i="4"/>
  <c r="Z3" i="4"/>
  <c r="AD3" i="4"/>
  <c r="AG3" i="4"/>
  <c r="CB3" i="4"/>
  <c r="BI4" i="5"/>
  <c r="BB4" i="5"/>
  <c r="AN4" i="5" s="1"/>
  <c r="AO4" i="5"/>
  <c r="AQ4" i="5" s="1"/>
  <c r="BL4" i="5"/>
  <c r="BM4" i="5"/>
  <c r="BH4" i="5"/>
  <c r="BJ4" i="5"/>
  <c r="BK4" i="5"/>
  <c r="AR4" i="5"/>
  <c r="BP3" i="4"/>
  <c r="Q253" i="8"/>
  <c r="Q262" i="7"/>
  <c r="AP3" i="5"/>
  <c r="AV3" i="5" s="1"/>
  <c r="S3" i="4"/>
  <c r="G47" i="4"/>
  <c r="G47" i="6"/>
  <c r="G47" i="8"/>
  <c r="G47" i="5"/>
  <c r="G47" i="9"/>
  <c r="G47" i="10"/>
  <c r="G47" i="11"/>
  <c r="G47" i="3"/>
  <c r="G48" i="3" s="1"/>
  <c r="B50" i="3" s="1"/>
  <c r="G47" i="13"/>
  <c r="G47" i="7"/>
  <c r="G47" i="14"/>
  <c r="G47" i="12"/>
  <c r="A6" i="5"/>
  <c r="B7" i="5"/>
  <c r="Y6" i="5"/>
  <c r="B265" i="7"/>
  <c r="B256" i="8"/>
  <c r="C6" i="5"/>
  <c r="CA4" i="4"/>
  <c r="BZ4" i="4"/>
  <c r="BX4" i="4"/>
  <c r="BW4" i="4"/>
  <c r="AI4" i="4"/>
  <c r="AJ4" i="4"/>
  <c r="AS4" i="4"/>
  <c r="AU4" i="4"/>
  <c r="BY3" i="4"/>
  <c r="BS3" i="4"/>
  <c r="BT33" i="3"/>
  <c r="U33" i="3"/>
  <c r="I253" i="8" l="1"/>
  <c r="I4" i="5"/>
  <c r="I254" i="8" s="1"/>
  <c r="I262" i="7"/>
  <c r="I5" i="4"/>
  <c r="T5" i="4" s="1"/>
  <c r="CG4" i="4"/>
  <c r="CH4" i="4" s="1"/>
  <c r="CB3" i="5"/>
  <c r="I227" i="8"/>
  <c r="I235" i="7"/>
  <c r="CB4" i="4"/>
  <c r="BS4" i="4"/>
  <c r="BY4" i="4"/>
  <c r="BP4" i="4"/>
  <c r="BP3" i="5"/>
  <c r="J4" i="4"/>
  <c r="AG4" i="4"/>
  <c r="AD4" i="4"/>
  <c r="AH4" i="4"/>
  <c r="Z4" i="4"/>
  <c r="A256" i="8"/>
  <c r="AK6" i="5"/>
  <c r="A265" i="7"/>
  <c r="BW4" i="5"/>
  <c r="BX4" i="5"/>
  <c r="CA4" i="5"/>
  <c r="BZ4" i="5"/>
  <c r="Q254" i="8"/>
  <c r="AP4" i="5"/>
  <c r="AV4" i="5" s="1"/>
  <c r="Q263" i="7"/>
  <c r="AS5" i="4"/>
  <c r="AU5" i="4"/>
  <c r="AJ5" i="4"/>
  <c r="AI5" i="4"/>
  <c r="BL5" i="5"/>
  <c r="BH5" i="5"/>
  <c r="BJ5" i="5"/>
  <c r="BM5" i="5"/>
  <c r="BK5" i="5"/>
  <c r="AR5" i="5"/>
  <c r="BB5" i="5"/>
  <c r="AN5" i="5" s="1"/>
  <c r="AO5" i="5"/>
  <c r="AQ5" i="5" s="1"/>
  <c r="BI5" i="5"/>
  <c r="S4" i="4"/>
  <c r="AW3" i="4"/>
  <c r="AW4" i="4"/>
  <c r="BN4" i="5"/>
  <c r="BO4" i="5"/>
  <c r="BQ4" i="5"/>
  <c r="BR4" i="5"/>
  <c r="BU33" i="3"/>
  <c r="BV33" i="3" s="1"/>
  <c r="BV35" i="3" s="1"/>
  <c r="CD33" i="3"/>
  <c r="CD35" i="3" s="1"/>
  <c r="CE5" i="4"/>
  <c r="CF5" i="4"/>
  <c r="Q227" i="8"/>
  <c r="AP5" i="4"/>
  <c r="AV5" i="4" s="1"/>
  <c r="Q235" i="7"/>
  <c r="BS3" i="5"/>
  <c r="A237" i="7"/>
  <c r="T237" i="7" s="1"/>
  <c r="AK7" i="4"/>
  <c r="H7" i="4" s="1"/>
  <c r="A229" i="8"/>
  <c r="T229" i="8" s="1"/>
  <c r="Y8" i="4"/>
  <c r="C8" i="4"/>
  <c r="A8" i="4"/>
  <c r="B238" i="7"/>
  <c r="B9" i="4"/>
  <c r="B230" i="8"/>
  <c r="BJ6" i="4"/>
  <c r="BM6" i="4"/>
  <c r="AR6" i="4"/>
  <c r="BL6" i="4"/>
  <c r="BI6" i="4"/>
  <c r="BB6" i="4"/>
  <c r="AN6" i="4" s="1"/>
  <c r="BK6" i="4"/>
  <c r="BH6" i="4"/>
  <c r="AO6" i="4"/>
  <c r="AQ6" i="4" s="1"/>
  <c r="AG3" i="5"/>
  <c r="AH3" i="5"/>
  <c r="J3" i="5"/>
  <c r="AD3" i="5"/>
  <c r="Z3" i="5"/>
  <c r="BW5" i="4"/>
  <c r="BX5" i="4"/>
  <c r="BZ5" i="4"/>
  <c r="CA5" i="4"/>
  <c r="S3" i="5"/>
  <c r="AJ4" i="5"/>
  <c r="AS4" i="5"/>
  <c r="AU4" i="5"/>
  <c r="AI4" i="5"/>
  <c r="BT3" i="4"/>
  <c r="B266" i="7"/>
  <c r="Y7" i="5"/>
  <c r="B257" i="8"/>
  <c r="C7" i="5"/>
  <c r="B8" i="5"/>
  <c r="A7" i="5"/>
  <c r="CE4" i="5"/>
  <c r="CF4" i="5"/>
  <c r="CC3" i="4"/>
  <c r="CG3" i="5"/>
  <c r="CH3" i="5" s="1"/>
  <c r="BY3" i="5"/>
  <c r="BO5" i="4"/>
  <c r="BQ5" i="4"/>
  <c r="BN5" i="4"/>
  <c r="BR5" i="4"/>
  <c r="A569" i="8"/>
  <c r="CC3" i="5" l="1"/>
  <c r="CD3" i="5" s="1"/>
  <c r="T4" i="5"/>
  <c r="I263" i="7"/>
  <c r="I5" i="5"/>
  <c r="I255" i="8" s="1"/>
  <c r="I6" i="4"/>
  <c r="I228" i="8" s="1"/>
  <c r="T228" i="8" s="1"/>
  <c r="BT3" i="5"/>
  <c r="BU3" i="5" s="1"/>
  <c r="BV3" i="5" s="1"/>
  <c r="CC4" i="4"/>
  <c r="CD4" i="4" s="1"/>
  <c r="F78" i="3"/>
  <c r="D78" i="3"/>
  <c r="CG4" i="5"/>
  <c r="CH4" i="5" s="1"/>
  <c r="CG5" i="4"/>
  <c r="CH5" i="4" s="1"/>
  <c r="T5" i="5"/>
  <c r="BP4" i="5"/>
  <c r="BP5" i="4"/>
  <c r="BT4" i="4"/>
  <c r="BS4" i="5"/>
  <c r="CB4" i="5"/>
  <c r="BY5" i="4"/>
  <c r="BY4" i="5"/>
  <c r="CD3" i="4"/>
  <c r="BU3" i="4"/>
  <c r="BV3" i="4" s="1"/>
  <c r="A238" i="7"/>
  <c r="T238" i="7" s="1"/>
  <c r="A230" i="8"/>
  <c r="T230" i="8" s="1"/>
  <c r="AK8" i="4"/>
  <c r="H8" i="4" s="1"/>
  <c r="BL7" i="4"/>
  <c r="AR7" i="4"/>
  <c r="BB7" i="4"/>
  <c r="AN7" i="4" s="1"/>
  <c r="BK7" i="4"/>
  <c r="BI7" i="4"/>
  <c r="BM7" i="4"/>
  <c r="AO7" i="4"/>
  <c r="AQ7" i="4" s="1"/>
  <c r="BJ7" i="4"/>
  <c r="BH7" i="4"/>
  <c r="AU5" i="5"/>
  <c r="AI5" i="5"/>
  <c r="AJ5" i="5"/>
  <c r="AS5" i="5"/>
  <c r="Z4" i="5"/>
  <c r="AG4" i="5"/>
  <c r="J4" i="5"/>
  <c r="AH4" i="5"/>
  <c r="AD4" i="5"/>
  <c r="BN6" i="4"/>
  <c r="BO6" i="4"/>
  <c r="BR6" i="4"/>
  <c r="BQ6" i="4"/>
  <c r="CF6" i="4"/>
  <c r="CE6" i="4"/>
  <c r="CF5" i="5"/>
  <c r="CE5" i="5"/>
  <c r="Z5" i="4"/>
  <c r="AD5" i="4"/>
  <c r="J5" i="4"/>
  <c r="AH5" i="4"/>
  <c r="AG5" i="4"/>
  <c r="W256" i="8"/>
  <c r="X256" i="8" s="1"/>
  <c r="T256" i="8"/>
  <c r="B267" i="7"/>
  <c r="B258" i="8"/>
  <c r="A8" i="5"/>
  <c r="C8" i="5"/>
  <c r="Y8" i="5"/>
  <c r="B9" i="5"/>
  <c r="Q228" i="8"/>
  <c r="W228" i="8" s="1"/>
  <c r="X228" i="8" s="1"/>
  <c r="AP6" i="4"/>
  <c r="AV6" i="4" s="1"/>
  <c r="Q236" i="7"/>
  <c r="W236" i="7" s="1"/>
  <c r="X236" i="7" s="1"/>
  <c r="BZ6" i="4"/>
  <c r="CA6" i="4"/>
  <c r="BW6" i="4"/>
  <c r="BX6" i="4"/>
  <c r="BQ5" i="5"/>
  <c r="BR5" i="5"/>
  <c r="BN5" i="5"/>
  <c r="BO5" i="5"/>
  <c r="BB6" i="5"/>
  <c r="AN6" i="5" s="1"/>
  <c r="BI6" i="5"/>
  <c r="BK6" i="5"/>
  <c r="BJ6" i="5"/>
  <c r="BH6" i="5"/>
  <c r="AR6" i="5"/>
  <c r="BM6" i="5"/>
  <c r="BL6" i="5"/>
  <c r="AO6" i="5"/>
  <c r="AQ6" i="5" s="1"/>
  <c r="BS5" i="4"/>
  <c r="AJ6" i="4"/>
  <c r="AI6" i="4"/>
  <c r="AS6" i="4"/>
  <c r="AU6" i="4"/>
  <c r="B239" i="7"/>
  <c r="C9" i="4"/>
  <c r="Y9" i="4"/>
  <c r="A9" i="4"/>
  <c r="B231" i="8"/>
  <c r="B10" i="4"/>
  <c r="AW5" i="4"/>
  <c r="S5" i="4"/>
  <c r="AP5" i="5"/>
  <c r="AV5" i="5" s="1"/>
  <c r="Q255" i="8"/>
  <c r="Q264" i="7"/>
  <c r="A266" i="7"/>
  <c r="T266" i="7" s="1"/>
  <c r="A257" i="8"/>
  <c r="T257" i="8" s="1"/>
  <c r="AK7" i="5"/>
  <c r="AW4" i="5"/>
  <c r="AW3" i="5"/>
  <c r="CB5" i="4"/>
  <c r="BW5" i="5"/>
  <c r="BZ5" i="5"/>
  <c r="BX5" i="5"/>
  <c r="CA5" i="5"/>
  <c r="T265" i="7"/>
  <c r="W265" i="7"/>
  <c r="X265" i="7" s="1"/>
  <c r="S4" i="5"/>
  <c r="A576" i="8"/>
  <c r="A577" i="7"/>
  <c r="D38" i="4" s="1"/>
  <c r="I264" i="7" l="1"/>
  <c r="I6" i="5"/>
  <c r="T6" i="5" s="1"/>
  <c r="T6" i="4"/>
  <c r="I236" i="7"/>
  <c r="T236" i="7" s="1"/>
  <c r="I7" i="4"/>
  <c r="AA7" i="4" s="1"/>
  <c r="AE7" i="4" s="1"/>
  <c r="AV7" i="4"/>
  <c r="D76" i="3"/>
  <c r="I34" i="3" s="1"/>
  <c r="I36" i="3" s="1"/>
  <c r="BU4" i="4"/>
  <c r="BV4" i="4" s="1"/>
  <c r="U4" i="4" s="1"/>
  <c r="BT5" i="4"/>
  <c r="CC5" i="4"/>
  <c r="CD5" i="4" s="1"/>
  <c r="U3" i="4"/>
  <c r="BT4" i="5"/>
  <c r="I256" i="8"/>
  <c r="I265" i="7"/>
  <c r="BP5" i="5"/>
  <c r="BY6" i="4"/>
  <c r="CG6" i="4"/>
  <c r="CH6" i="4" s="1"/>
  <c r="CC4" i="5"/>
  <c r="BO6" i="5"/>
  <c r="BQ6" i="5"/>
  <c r="BR6" i="5"/>
  <c r="BN6" i="5"/>
  <c r="A239" i="7"/>
  <c r="T239" i="7" s="1"/>
  <c r="AK9" i="4"/>
  <c r="H9" i="4" s="1"/>
  <c r="A231" i="8"/>
  <c r="T231" i="8" s="1"/>
  <c r="B569" i="8" s="1"/>
  <c r="CE6" i="5"/>
  <c r="CF6" i="5"/>
  <c r="AU7" i="4"/>
  <c r="AS7" i="4"/>
  <c r="AJ7" i="4"/>
  <c r="AI7" i="4"/>
  <c r="Q265" i="7"/>
  <c r="AP6" i="5"/>
  <c r="AV6" i="5" s="1"/>
  <c r="Q256" i="8"/>
  <c r="Q237" i="7"/>
  <c r="W237" i="7" s="1"/>
  <c r="X237" i="7" s="1"/>
  <c r="AP7" i="4"/>
  <c r="Q229" i="8"/>
  <c r="W229" i="8" s="1"/>
  <c r="X229" i="8" s="1"/>
  <c r="CG5" i="5"/>
  <c r="CH5" i="5" s="1"/>
  <c r="BS6" i="4"/>
  <c r="J5" i="5"/>
  <c r="AD5" i="5"/>
  <c r="AH5" i="5"/>
  <c r="AG5" i="5"/>
  <c r="Z5" i="5"/>
  <c r="BR7" i="4"/>
  <c r="BO7" i="4"/>
  <c r="BN7" i="4"/>
  <c r="BQ7" i="4"/>
  <c r="CF7" i="4"/>
  <c r="CE7" i="4"/>
  <c r="A9" i="5"/>
  <c r="B268" i="7"/>
  <c r="B259" i="8"/>
  <c r="C9" i="5"/>
  <c r="B10" i="5"/>
  <c r="Y9" i="5"/>
  <c r="BX6" i="5"/>
  <c r="CA6" i="5"/>
  <c r="BW6" i="5"/>
  <c r="BZ6" i="5"/>
  <c r="CB5" i="5"/>
  <c r="BI7" i="5"/>
  <c r="AR7" i="5"/>
  <c r="BM7" i="5"/>
  <c r="BB7" i="5"/>
  <c r="AN7" i="5" s="1"/>
  <c r="BK7" i="5"/>
  <c r="BH7" i="5"/>
  <c r="BJ7" i="5"/>
  <c r="BL7" i="5"/>
  <c r="AO7" i="5"/>
  <c r="AQ7" i="5" s="1"/>
  <c r="AD6" i="4"/>
  <c r="AG6" i="4"/>
  <c r="AH6" i="4"/>
  <c r="Z6" i="4"/>
  <c r="J6" i="4"/>
  <c r="S6" i="4"/>
  <c r="AW6" i="4"/>
  <c r="BY5" i="5"/>
  <c r="S5" i="5"/>
  <c r="C10" i="4"/>
  <c r="B11" i="4"/>
  <c r="B240" i="7"/>
  <c r="Y10" i="4"/>
  <c r="B232" i="8"/>
  <c r="A10" i="4"/>
  <c r="AU6" i="5"/>
  <c r="AI6" i="5"/>
  <c r="AJ6" i="5"/>
  <c r="AS6" i="5"/>
  <c r="BS5" i="5"/>
  <c r="CB6" i="4"/>
  <c r="A258" i="8"/>
  <c r="T258" i="8" s="1"/>
  <c r="AK8" i="5"/>
  <c r="A267" i="7"/>
  <c r="T267" i="7" s="1"/>
  <c r="BP6" i="4"/>
  <c r="BW7" i="4"/>
  <c r="CA7" i="4"/>
  <c r="BZ7" i="4"/>
  <c r="BX7" i="4"/>
  <c r="BK8" i="4"/>
  <c r="BJ8" i="4"/>
  <c r="BH8" i="4"/>
  <c r="BM8" i="4"/>
  <c r="BL8" i="4"/>
  <c r="AR8" i="4"/>
  <c r="BI8" i="4"/>
  <c r="AO8" i="4"/>
  <c r="AQ8" i="4" s="1"/>
  <c r="BB8" i="4"/>
  <c r="AN8" i="4" s="1"/>
  <c r="A584" i="7"/>
  <c r="D38" i="5" s="1"/>
  <c r="T7" i="4" l="1"/>
  <c r="I7" i="5"/>
  <c r="AA7" i="5" s="1"/>
  <c r="I8" i="4"/>
  <c r="T8" i="4" s="1"/>
  <c r="I237" i="7"/>
  <c r="B577" i="7"/>
  <c r="F38" i="4" s="1"/>
  <c r="I229" i="8"/>
  <c r="M4" i="2"/>
  <c r="R47" i="3" s="1"/>
  <c r="R48" i="3" s="1"/>
  <c r="BU5" i="4"/>
  <c r="BV5" i="4" s="1"/>
  <c r="AE7" i="5"/>
  <c r="U5" i="4"/>
  <c r="BS7" i="4"/>
  <c r="CC6" i="4"/>
  <c r="CD6" i="4" s="1"/>
  <c r="CL5" i="3"/>
  <c r="CL9" i="3"/>
  <c r="CL13" i="3"/>
  <c r="CL17" i="3"/>
  <c r="CL21" i="3"/>
  <c r="CL25" i="3"/>
  <c r="CL29" i="3"/>
  <c r="CL33" i="3"/>
  <c r="CL7" i="3"/>
  <c r="CL15" i="3"/>
  <c r="CL19" i="3"/>
  <c r="CL23" i="3"/>
  <c r="CL31" i="3"/>
  <c r="CL4" i="3"/>
  <c r="CL12" i="3"/>
  <c r="CL20" i="3"/>
  <c r="CL28" i="3"/>
  <c r="CL6" i="3"/>
  <c r="CL10" i="3"/>
  <c r="CL14" i="3"/>
  <c r="CL18" i="3"/>
  <c r="CL22" i="3"/>
  <c r="CL26" i="3"/>
  <c r="CL30" i="3"/>
  <c r="CL3" i="3"/>
  <c r="R3" i="3" s="1"/>
  <c r="CL11" i="3"/>
  <c r="CL27" i="3"/>
  <c r="CL8" i="3"/>
  <c r="CL16" i="3"/>
  <c r="CL24" i="3"/>
  <c r="CL32" i="3"/>
  <c r="BT5" i="5"/>
  <c r="BY6" i="5"/>
  <c r="CC5" i="5"/>
  <c r="CD5" i="5" s="1"/>
  <c r="BS6" i="5"/>
  <c r="T7" i="5"/>
  <c r="I230" i="8"/>
  <c r="I257" i="8"/>
  <c r="I266" i="7"/>
  <c r="BY7" i="4"/>
  <c r="CB6" i="5"/>
  <c r="BP7" i="4"/>
  <c r="BU4" i="5"/>
  <c r="BV4" i="5" s="1"/>
  <c r="CD4" i="5"/>
  <c r="CA7" i="5"/>
  <c r="BW7" i="5"/>
  <c r="BX7" i="5"/>
  <c r="BZ7" i="5"/>
  <c r="R47" i="9"/>
  <c r="R47" i="14"/>
  <c r="R47" i="6"/>
  <c r="R47" i="10"/>
  <c r="R47" i="4"/>
  <c r="R47" i="5"/>
  <c r="CG7" i="4"/>
  <c r="CH7" i="4" s="1"/>
  <c r="J7" i="4"/>
  <c r="AG7" i="4"/>
  <c r="Z7" i="4"/>
  <c r="AD7" i="4"/>
  <c r="AH7" i="4"/>
  <c r="AS7" i="5"/>
  <c r="AJ7" i="5"/>
  <c r="AU7" i="5"/>
  <c r="AI7" i="5"/>
  <c r="AI8" i="4"/>
  <c r="AU8" i="4"/>
  <c r="AJ8" i="4"/>
  <c r="AS8" i="4"/>
  <c r="CA8" i="4"/>
  <c r="BZ8" i="4"/>
  <c r="BX8" i="4"/>
  <c r="BW8" i="4"/>
  <c r="CB7" i="4"/>
  <c r="BK8" i="5"/>
  <c r="BL8" i="5"/>
  <c r="AR8" i="5"/>
  <c r="AO8" i="5"/>
  <c r="AQ8" i="5" s="1"/>
  <c r="BH8" i="5"/>
  <c r="BI8" i="5"/>
  <c r="BJ8" i="5"/>
  <c r="BB8" i="5"/>
  <c r="AN8" i="5" s="1"/>
  <c r="BM8" i="5"/>
  <c r="Z6" i="5"/>
  <c r="AD6" i="5"/>
  <c r="AG6" i="5"/>
  <c r="AH6" i="5"/>
  <c r="J6" i="5"/>
  <c r="A232" i="8"/>
  <c r="A240" i="7"/>
  <c r="AK10" i="4"/>
  <c r="H10" i="4" s="1"/>
  <c r="B241" i="7"/>
  <c r="B12" i="4"/>
  <c r="Y11" i="4"/>
  <c r="B233" i="8"/>
  <c r="A11" i="4"/>
  <c r="C11" i="4"/>
  <c r="Q257" i="8"/>
  <c r="AP7" i="5"/>
  <c r="AV7" i="5" s="1"/>
  <c r="Q266" i="7"/>
  <c r="S7" i="4"/>
  <c r="AO9" i="4"/>
  <c r="AQ9" i="4" s="1"/>
  <c r="BI9" i="4"/>
  <c r="BH9" i="4"/>
  <c r="AR9" i="4"/>
  <c r="BM9" i="4"/>
  <c r="BJ9" i="4"/>
  <c r="BB9" i="4"/>
  <c r="AN9" i="4" s="1"/>
  <c r="BL9" i="4"/>
  <c r="BK9" i="4"/>
  <c r="Q238" i="7"/>
  <c r="W238" i="7" s="1"/>
  <c r="X238" i="7" s="1"/>
  <c r="Q230" i="8"/>
  <c r="W230" i="8" s="1"/>
  <c r="X230" i="8" s="1"/>
  <c r="AP8" i="4"/>
  <c r="AV8" i="4" s="1"/>
  <c r="BR8" i="4"/>
  <c r="BO8" i="4"/>
  <c r="BQ8" i="4"/>
  <c r="BN8" i="4"/>
  <c r="AW5" i="5"/>
  <c r="BR7" i="5"/>
  <c r="BQ7" i="5"/>
  <c r="BN7" i="5"/>
  <c r="BO7" i="5"/>
  <c r="S6" i="5"/>
  <c r="CE8" i="4"/>
  <c r="CF8" i="4"/>
  <c r="CE7" i="5"/>
  <c r="CF7" i="5"/>
  <c r="C4" i="2"/>
  <c r="O4" i="2" s="1"/>
  <c r="I38" i="3"/>
  <c r="C10" i="5"/>
  <c r="B11" i="5"/>
  <c r="Y10" i="5"/>
  <c r="B269" i="7"/>
  <c r="B260" i="8"/>
  <c r="A10" i="5"/>
  <c r="AK9" i="5"/>
  <c r="A268" i="7"/>
  <c r="T268" i="7" s="1"/>
  <c r="A259" i="8"/>
  <c r="T259" i="8" s="1"/>
  <c r="BT6" i="4"/>
  <c r="CG6" i="5"/>
  <c r="CH6" i="5" s="1"/>
  <c r="BP6" i="5"/>
  <c r="D569" i="8"/>
  <c r="D577" i="7"/>
  <c r="R47" i="11" l="1"/>
  <c r="R47" i="12"/>
  <c r="R47" i="7"/>
  <c r="I238" i="7"/>
  <c r="R47" i="8"/>
  <c r="I8" i="5"/>
  <c r="T8" i="5" s="1"/>
  <c r="AV8" i="5"/>
  <c r="I9" i="4"/>
  <c r="I239" i="7" s="1"/>
  <c r="R47" i="13"/>
  <c r="P4" i="2"/>
  <c r="D4" i="2" s="1"/>
  <c r="R4" i="3"/>
  <c r="R5" i="3" s="1"/>
  <c r="R6" i="3" s="1"/>
  <c r="R7" i="3" s="1"/>
  <c r="R8" i="3" s="1"/>
  <c r="R9" i="3" s="1"/>
  <c r="R10" i="3" s="1"/>
  <c r="R11" i="3" s="1"/>
  <c r="R12" i="3" s="1"/>
  <c r="R13" i="3" s="1"/>
  <c r="R14" i="3" s="1"/>
  <c r="R15" i="3" s="1"/>
  <c r="R16" i="3" s="1"/>
  <c r="R17" i="3" s="1"/>
  <c r="R18" i="3" s="1"/>
  <c r="R19" i="3" s="1"/>
  <c r="R20" i="3" s="1"/>
  <c r="R21" i="3" s="1"/>
  <c r="R22" i="3" s="1"/>
  <c r="R23" i="3" s="1"/>
  <c r="R24" i="3" s="1"/>
  <c r="R25" i="3" s="1"/>
  <c r="R26" i="3" s="1"/>
  <c r="R27" i="3" s="1"/>
  <c r="R28" i="3" s="1"/>
  <c r="R29" i="3" s="1"/>
  <c r="R30" i="3" s="1"/>
  <c r="R31" i="3" s="1"/>
  <c r="R32" i="3" s="1"/>
  <c r="R33" i="3" s="1"/>
  <c r="I39" i="3" s="1"/>
  <c r="BT7" i="4"/>
  <c r="BT6" i="5"/>
  <c r="CC7" i="4"/>
  <c r="CD7" i="4" s="1"/>
  <c r="BU6" i="4"/>
  <c r="BV6" i="4" s="1"/>
  <c r="U6" i="4" s="1"/>
  <c r="CC6" i="5"/>
  <c r="CD6" i="5" s="1"/>
  <c r="BU5" i="5"/>
  <c r="BV5" i="5" s="1"/>
  <c r="AW7" i="5"/>
  <c r="I231" i="8"/>
  <c r="T9" i="4"/>
  <c r="I258" i="8"/>
  <c r="I267" i="7"/>
  <c r="BY7" i="5"/>
  <c r="BP7" i="5"/>
  <c r="CB7" i="5"/>
  <c r="J39" i="3"/>
  <c r="CE9" i="4"/>
  <c r="CF9" i="4"/>
  <c r="S8" i="4"/>
  <c r="BI10" i="4"/>
  <c r="BB10" i="4"/>
  <c r="AN10" i="4" s="1"/>
  <c r="BK10" i="4"/>
  <c r="AO10" i="4"/>
  <c r="AQ10" i="4" s="1"/>
  <c r="BM10" i="4"/>
  <c r="BH10" i="4"/>
  <c r="BJ10" i="4"/>
  <c r="AR10" i="4"/>
  <c r="BL10" i="4"/>
  <c r="BK9" i="5"/>
  <c r="AO9" i="5"/>
  <c r="BI9" i="5"/>
  <c r="BJ9" i="5"/>
  <c r="BB9" i="5"/>
  <c r="AN9" i="5" s="1"/>
  <c r="BH9" i="5"/>
  <c r="BL9" i="5"/>
  <c r="BM9" i="5"/>
  <c r="AR9" i="5"/>
  <c r="CG7" i="5"/>
  <c r="CH7" i="5" s="1"/>
  <c r="S7" i="5"/>
  <c r="BS7" i="5"/>
  <c r="BQ9" i="4"/>
  <c r="BN9" i="4"/>
  <c r="BR9" i="4"/>
  <c r="BO9" i="4"/>
  <c r="AW7" i="4"/>
  <c r="AW8" i="4"/>
  <c r="Q258" i="8"/>
  <c r="AP8" i="5"/>
  <c r="Q267" i="7"/>
  <c r="CB8" i="4"/>
  <c r="AS9" i="4"/>
  <c r="AJ9" i="4"/>
  <c r="AI9" i="4"/>
  <c r="AU9" i="4"/>
  <c r="BN8" i="5"/>
  <c r="BQ8" i="5"/>
  <c r="BR8" i="5"/>
  <c r="BO8" i="5"/>
  <c r="AK10" i="5"/>
  <c r="A269" i="7"/>
  <c r="A260" i="8"/>
  <c r="B270" i="7"/>
  <c r="Y11" i="5"/>
  <c r="B261" i="8"/>
  <c r="C11" i="5"/>
  <c r="B12" i="5"/>
  <c r="A11" i="5"/>
  <c r="AW6" i="5"/>
  <c r="BP8" i="4"/>
  <c r="BW9" i="4"/>
  <c r="BZ9" i="4"/>
  <c r="BX9" i="4"/>
  <c r="CA9" i="4"/>
  <c r="B242" i="7"/>
  <c r="C12" i="4"/>
  <c r="A12" i="4"/>
  <c r="B234" i="8"/>
  <c r="Y12" i="4"/>
  <c r="B13" i="4"/>
  <c r="BW8" i="5"/>
  <c r="BX8" i="5"/>
  <c r="CA8" i="5"/>
  <c r="BZ8" i="5"/>
  <c r="AI8" i="5"/>
  <c r="AS8" i="5"/>
  <c r="AJ8" i="5"/>
  <c r="AU8" i="5"/>
  <c r="J8" i="4"/>
  <c r="AD8" i="4"/>
  <c r="Z8" i="4"/>
  <c r="AH8" i="4"/>
  <c r="AG8" i="4"/>
  <c r="AG7" i="5"/>
  <c r="Z7" i="5"/>
  <c r="J7" i="5"/>
  <c r="AH7" i="5"/>
  <c r="AD7" i="5"/>
  <c r="D47" i="5"/>
  <c r="D47" i="13"/>
  <c r="D47" i="6"/>
  <c r="D47" i="3"/>
  <c r="D48" i="3" s="1"/>
  <c r="D47" i="8"/>
  <c r="D47" i="12"/>
  <c r="D47" i="10"/>
  <c r="D47" i="14"/>
  <c r="D47" i="4"/>
  <c r="D47" i="7"/>
  <c r="D47" i="9"/>
  <c r="D47" i="11"/>
  <c r="CG8" i="4"/>
  <c r="CH8" i="4" s="1"/>
  <c r="BS8" i="4"/>
  <c r="Q231" i="8"/>
  <c r="W231" i="8" s="1"/>
  <c r="X231" i="8" s="1"/>
  <c r="AP9" i="4"/>
  <c r="AV9" i="4" s="1"/>
  <c r="Q239" i="7"/>
  <c r="W239" i="7" s="1"/>
  <c r="X239" i="7" s="1"/>
  <c r="A241" i="7"/>
  <c r="A233" i="8"/>
  <c r="AK11" i="4"/>
  <c r="H11" i="4" s="1"/>
  <c r="CF8" i="5"/>
  <c r="CE8" i="5"/>
  <c r="BY8" i="4"/>
  <c r="E38" i="4"/>
  <c r="G38" i="4" s="1"/>
  <c r="V38" i="4" s="1"/>
  <c r="L38" i="4" s="1"/>
  <c r="AW9" i="4" l="1"/>
  <c r="AW8" i="5"/>
  <c r="I9" i="5"/>
  <c r="I268" i="7" s="1"/>
  <c r="I10" i="4"/>
  <c r="AV10" i="4"/>
  <c r="R35" i="3"/>
  <c r="AQ9" i="5"/>
  <c r="AP9" i="5" s="1"/>
  <c r="AV9" i="5" s="1"/>
  <c r="AC9" i="5"/>
  <c r="AC34" i="5" s="1"/>
  <c r="H40" i="5" s="1"/>
  <c r="S8" i="5"/>
  <c r="E47" i="5"/>
  <c r="BU7" i="4"/>
  <c r="BV7" i="4" s="1"/>
  <c r="BU6" i="5"/>
  <c r="BV6" i="5" s="1"/>
  <c r="CB9" i="4"/>
  <c r="BS9" i="4"/>
  <c r="U7" i="4"/>
  <c r="BT7" i="5"/>
  <c r="BS8" i="5"/>
  <c r="I232" i="8"/>
  <c r="T232" i="8" s="1"/>
  <c r="I240" i="7"/>
  <c r="T240" i="7" s="1"/>
  <c r="T10" i="4"/>
  <c r="CG9" i="4"/>
  <c r="CH9" i="4" s="1"/>
  <c r="CC7" i="5"/>
  <c r="CD7" i="5" s="1"/>
  <c r="BP8" i="5"/>
  <c r="CC8" i="4"/>
  <c r="CD8" i="4" s="1"/>
  <c r="BP9" i="4"/>
  <c r="S9" i="4"/>
  <c r="AI9" i="5"/>
  <c r="AS9" i="5"/>
  <c r="AU9" i="5"/>
  <c r="AJ9" i="5"/>
  <c r="BR10" i="4"/>
  <c r="BN10" i="4"/>
  <c r="BQ10" i="4"/>
  <c r="BO10" i="4"/>
  <c r="BH11" i="4"/>
  <c r="BL11" i="4"/>
  <c r="BB11" i="4"/>
  <c r="AN11" i="4" s="1"/>
  <c r="BK11" i="4"/>
  <c r="AO11" i="4"/>
  <c r="AQ11" i="4" s="1"/>
  <c r="BJ11" i="4"/>
  <c r="AR11" i="4"/>
  <c r="BM11" i="4"/>
  <c r="BI11" i="4"/>
  <c r="BX10" i="4"/>
  <c r="BZ10" i="4"/>
  <c r="BW10" i="4"/>
  <c r="CA10" i="4"/>
  <c r="BT8" i="4"/>
  <c r="CB8" i="5"/>
  <c r="AK12" i="4"/>
  <c r="H12" i="4" s="1"/>
  <c r="A234" i="8"/>
  <c r="A242" i="7"/>
  <c r="BY9" i="4"/>
  <c r="BZ9" i="5"/>
  <c r="BX9" i="5"/>
  <c r="CA9" i="5"/>
  <c r="BW9" i="5"/>
  <c r="CE10" i="4"/>
  <c r="CF10" i="4"/>
  <c r="B13" i="5"/>
  <c r="Y12" i="5"/>
  <c r="A12" i="5"/>
  <c r="B271" i="7"/>
  <c r="C12" i="5"/>
  <c r="B262" i="8"/>
  <c r="BN9" i="5"/>
  <c r="BR9" i="5"/>
  <c r="BO9" i="5"/>
  <c r="BQ9" i="5"/>
  <c r="CG8" i="5"/>
  <c r="CH8" i="5" s="1"/>
  <c r="AD8" i="5"/>
  <c r="AH8" i="5"/>
  <c r="J8" i="5"/>
  <c r="AG8" i="5"/>
  <c r="Z8" i="5"/>
  <c r="BY8" i="5"/>
  <c r="A13" i="4"/>
  <c r="C13" i="4"/>
  <c r="B243" i="7"/>
  <c r="A572" i="7" s="1"/>
  <c r="D40" i="3" s="1"/>
  <c r="B14" i="4"/>
  <c r="B235" i="8"/>
  <c r="Y13" i="4"/>
  <c r="A270" i="7"/>
  <c r="A261" i="8"/>
  <c r="AK11" i="5"/>
  <c r="BB10" i="5"/>
  <c r="AN10" i="5" s="1"/>
  <c r="BM10" i="5"/>
  <c r="AR10" i="5"/>
  <c r="BI10" i="5"/>
  <c r="AO10" i="5"/>
  <c r="AQ10" i="5" s="1"/>
  <c r="BJ10" i="5"/>
  <c r="BH10" i="5"/>
  <c r="BK10" i="5"/>
  <c r="BL10" i="5"/>
  <c r="AG9" i="4"/>
  <c r="Z9" i="4"/>
  <c r="AD9" i="4"/>
  <c r="J9" i="4"/>
  <c r="AH9" i="4"/>
  <c r="CE9" i="5"/>
  <c r="CF9" i="5"/>
  <c r="AJ10" i="4"/>
  <c r="AI10" i="4"/>
  <c r="AU10" i="4"/>
  <c r="AS10" i="4"/>
  <c r="Q240" i="7"/>
  <c r="W240" i="7" s="1"/>
  <c r="X240" i="7" s="1"/>
  <c r="AP10" i="4"/>
  <c r="Q232" i="8"/>
  <c r="W232" i="8" s="1"/>
  <c r="X232" i="8" s="1"/>
  <c r="I10" i="5" l="1"/>
  <c r="I269" i="7" s="1"/>
  <c r="T269" i="7" s="1"/>
  <c r="T9" i="5"/>
  <c r="I259" i="8"/>
  <c r="I11" i="4"/>
  <c r="I241" i="7" s="1"/>
  <c r="T241" i="7" s="1"/>
  <c r="Q268" i="7"/>
  <c r="W268" i="7" s="1"/>
  <c r="X268" i="7" s="1"/>
  <c r="Q259" i="8"/>
  <c r="W259" i="8" s="1"/>
  <c r="X259" i="8" s="1"/>
  <c r="E47" i="11"/>
  <c r="E47" i="10"/>
  <c r="E47" i="8"/>
  <c r="E47" i="4"/>
  <c r="E47" i="6"/>
  <c r="E47" i="7"/>
  <c r="E47" i="13"/>
  <c r="E47" i="9"/>
  <c r="E47" i="12"/>
  <c r="E47" i="14"/>
  <c r="E47" i="3"/>
  <c r="E48" i="3" s="1"/>
  <c r="S32" i="4" s="1"/>
  <c r="BT8" i="5"/>
  <c r="BT9" i="4"/>
  <c r="CC9" i="4"/>
  <c r="CD9" i="4" s="1"/>
  <c r="BU8" i="4"/>
  <c r="BV8" i="4" s="1"/>
  <c r="BU7" i="5"/>
  <c r="BV7" i="5" s="1"/>
  <c r="BP9" i="5"/>
  <c r="BP10" i="4"/>
  <c r="CG9" i="5"/>
  <c r="CH9" i="5" s="1"/>
  <c r="BS9" i="5"/>
  <c r="CC8" i="5"/>
  <c r="CE10" i="5"/>
  <c r="CF10" i="5"/>
  <c r="Q269" i="7"/>
  <c r="Q260" i="8"/>
  <c r="AP10" i="5"/>
  <c r="AV10" i="5" s="1"/>
  <c r="A262" i="8"/>
  <c r="A271" i="7"/>
  <c r="AK12" i="5"/>
  <c r="BI12" i="4"/>
  <c r="AO12" i="4"/>
  <c r="BB12" i="4"/>
  <c r="AN12" i="4" s="1"/>
  <c r="AR12" i="4"/>
  <c r="BH12" i="4"/>
  <c r="BJ12" i="4"/>
  <c r="BL12" i="4"/>
  <c r="BM12" i="4"/>
  <c r="BK12" i="4"/>
  <c r="Z10" i="4"/>
  <c r="AG10" i="4"/>
  <c r="AH10" i="4"/>
  <c r="J10" i="4"/>
  <c r="AD10" i="4"/>
  <c r="BH11" i="5"/>
  <c r="BK11" i="5"/>
  <c r="AR11" i="5"/>
  <c r="BM11" i="5"/>
  <c r="AO11" i="5"/>
  <c r="AQ11" i="5" s="1"/>
  <c r="BI11" i="5"/>
  <c r="BJ11" i="5"/>
  <c r="BB11" i="5"/>
  <c r="AN11" i="5" s="1"/>
  <c r="BL11" i="5"/>
  <c r="AK13" i="4"/>
  <c r="H13" i="4" s="1"/>
  <c r="A243" i="7"/>
  <c r="A235" i="8"/>
  <c r="AJ11" i="4"/>
  <c r="AU11" i="4"/>
  <c r="AI11" i="4"/>
  <c r="AS11" i="4"/>
  <c r="BQ10" i="5"/>
  <c r="BO10" i="5"/>
  <c r="BN10" i="5"/>
  <c r="BR10" i="5"/>
  <c r="AI10" i="5"/>
  <c r="AU10" i="5"/>
  <c r="AS10" i="5"/>
  <c r="AJ10" i="5"/>
  <c r="B236" i="8"/>
  <c r="A14" i="4"/>
  <c r="C14" i="4"/>
  <c r="B244" i="7"/>
  <c r="B15" i="4"/>
  <c r="Y14" i="4"/>
  <c r="B272" i="7"/>
  <c r="C13" i="5"/>
  <c r="B14" i="5"/>
  <c r="B263" i="8"/>
  <c r="Y13" i="5"/>
  <c r="A13" i="5"/>
  <c r="CB9" i="5"/>
  <c r="W242" i="7"/>
  <c r="X242" i="7" s="1"/>
  <c r="T242" i="7"/>
  <c r="BY10" i="4"/>
  <c r="BW11" i="4"/>
  <c r="BX11" i="4"/>
  <c r="BZ11" i="4"/>
  <c r="CA11" i="4"/>
  <c r="CE11" i="4"/>
  <c r="CF11" i="4"/>
  <c r="AH9" i="5"/>
  <c r="AG9" i="5"/>
  <c r="J9" i="5"/>
  <c r="Z9" i="5"/>
  <c r="AD9" i="5"/>
  <c r="S9" i="5"/>
  <c r="AW9" i="5"/>
  <c r="AW10" i="4"/>
  <c r="S10" i="4"/>
  <c r="BW10" i="5"/>
  <c r="BX10" i="5"/>
  <c r="CA10" i="5"/>
  <c r="BZ10" i="5"/>
  <c r="CG10" i="4"/>
  <c r="CH10" i="4" s="1"/>
  <c r="BY9" i="5"/>
  <c r="W234" i="8"/>
  <c r="X234" i="8" s="1"/>
  <c r="T234" i="8"/>
  <c r="CB10" i="4"/>
  <c r="Q233" i="8"/>
  <c r="W233" i="8" s="1"/>
  <c r="X233" i="8" s="1"/>
  <c r="Q241" i="7"/>
  <c r="W241" i="7" s="1"/>
  <c r="X241" i="7" s="1"/>
  <c r="AP11" i="4"/>
  <c r="AV11" i="4" s="1"/>
  <c r="BQ11" i="4"/>
  <c r="BR11" i="4"/>
  <c r="BO11" i="4"/>
  <c r="BN11" i="4"/>
  <c r="BS10" i="4"/>
  <c r="T11" i="4" l="1"/>
  <c r="I233" i="8"/>
  <c r="T233" i="8" s="1"/>
  <c r="BU9" i="4"/>
  <c r="BV9" i="4" s="1"/>
  <c r="U9" i="4" s="1"/>
  <c r="W260" i="8"/>
  <c r="X260" i="8" s="1"/>
  <c r="W269" i="7"/>
  <c r="X269" i="7" s="1"/>
  <c r="T10" i="5"/>
  <c r="I260" i="8"/>
  <c r="T260" i="8" s="1"/>
  <c r="I11" i="5"/>
  <c r="I12" i="4"/>
  <c r="I234" i="8" s="1"/>
  <c r="AQ12" i="4"/>
  <c r="AC12" i="4"/>
  <c r="BU8" i="5"/>
  <c r="BV8" i="5" s="1"/>
  <c r="U8" i="4"/>
  <c r="CB11" i="4"/>
  <c r="BS11" i="4"/>
  <c r="AA12" i="4"/>
  <c r="I261" i="8"/>
  <c r="T261" i="8" s="1"/>
  <c r="I270" i="7"/>
  <c r="T270" i="7" s="1"/>
  <c r="T11" i="5"/>
  <c r="CD8" i="5"/>
  <c r="BT9" i="5"/>
  <c r="BP11" i="4"/>
  <c r="BP10" i="5"/>
  <c r="BT10" i="4"/>
  <c r="CG11" i="4"/>
  <c r="CH11" i="4" s="1"/>
  <c r="BY11" i="4"/>
  <c r="CG10" i="5"/>
  <c r="CH10" i="5" s="1"/>
  <c r="A272" i="7"/>
  <c r="AK13" i="5"/>
  <c r="A263" i="8"/>
  <c r="BK13" i="4"/>
  <c r="BL13" i="4"/>
  <c r="BB13" i="4"/>
  <c r="AN13" i="4" s="1"/>
  <c r="BM13" i="4"/>
  <c r="BH13" i="4"/>
  <c r="BJ13" i="4"/>
  <c r="BI13" i="4"/>
  <c r="AR13" i="4"/>
  <c r="AO13" i="4"/>
  <c r="AQ13" i="4" s="1"/>
  <c r="AS12" i="4"/>
  <c r="AI12" i="4"/>
  <c r="AU12" i="4"/>
  <c r="AJ12" i="4"/>
  <c r="BL12" i="5"/>
  <c r="BJ12" i="5"/>
  <c r="BM12" i="5"/>
  <c r="BI12" i="5"/>
  <c r="BB12" i="5"/>
  <c r="AN12" i="5" s="1"/>
  <c r="BK12" i="5"/>
  <c r="AR12" i="5"/>
  <c r="AO12" i="5"/>
  <c r="AQ12" i="5" s="1"/>
  <c r="BH12" i="5"/>
  <c r="CE11" i="5"/>
  <c r="CF11" i="5"/>
  <c r="Q261" i="8"/>
  <c r="W261" i="8" s="1"/>
  <c r="X261" i="8" s="1"/>
  <c r="Q270" i="7"/>
  <c r="W270" i="7" s="1"/>
  <c r="X270" i="7" s="1"/>
  <c r="AP11" i="5"/>
  <c r="AV11" i="5" s="1"/>
  <c r="BR11" i="5"/>
  <c r="BO11" i="5"/>
  <c r="BQ11" i="5"/>
  <c r="BN11" i="5"/>
  <c r="CF12" i="4"/>
  <c r="CE12" i="4"/>
  <c r="CC10" i="4"/>
  <c r="CD10" i="4" s="1"/>
  <c r="CB10" i="5"/>
  <c r="AK14" i="4"/>
  <c r="H14" i="4" s="1"/>
  <c r="A236" i="8"/>
  <c r="T236" i="8" s="1"/>
  <c r="A244" i="7"/>
  <c r="T244" i="7" s="1"/>
  <c r="BS10" i="5"/>
  <c r="AH11" i="4"/>
  <c r="AG11" i="4"/>
  <c r="AD11" i="4"/>
  <c r="J11" i="4"/>
  <c r="Z11" i="4"/>
  <c r="BZ12" i="4"/>
  <c r="BW12" i="4"/>
  <c r="CA12" i="4"/>
  <c r="BX12" i="4"/>
  <c r="Q234" i="8"/>
  <c r="Q242" i="7"/>
  <c r="AP12" i="4"/>
  <c r="AV12" i="4" s="1"/>
  <c r="S11" i="4"/>
  <c r="BY10" i="5"/>
  <c r="CC9" i="5"/>
  <c r="B273" i="7"/>
  <c r="A14" i="5"/>
  <c r="B15" i="5"/>
  <c r="C14" i="5"/>
  <c r="B264" i="8"/>
  <c r="Y14" i="5"/>
  <c r="B16" i="4"/>
  <c r="Y15" i="4"/>
  <c r="A15" i="4"/>
  <c r="B245" i="7"/>
  <c r="B237" i="8"/>
  <c r="C15" i="4"/>
  <c r="AD10" i="5"/>
  <c r="Z10" i="5"/>
  <c r="AH10" i="5"/>
  <c r="J10" i="5"/>
  <c r="AG10" i="5"/>
  <c r="BW11" i="5"/>
  <c r="BX11" i="5"/>
  <c r="CA11" i="5"/>
  <c r="BZ11" i="5"/>
  <c r="AI11" i="5"/>
  <c r="AS11" i="5"/>
  <c r="AJ11" i="5"/>
  <c r="AU11" i="5"/>
  <c r="BO12" i="4"/>
  <c r="BR12" i="4"/>
  <c r="BQ12" i="4"/>
  <c r="BN12" i="4"/>
  <c r="S10" i="5"/>
  <c r="I12" i="5" l="1"/>
  <c r="T12" i="4"/>
  <c r="I242" i="7"/>
  <c r="I13" i="4"/>
  <c r="I243" i="7" s="1"/>
  <c r="T243" i="7" s="1"/>
  <c r="B578" i="7" s="1"/>
  <c r="AV13" i="4"/>
  <c r="BT10" i="5"/>
  <c r="CC11" i="4"/>
  <c r="CD11" i="4" s="1"/>
  <c r="BT11" i="4"/>
  <c r="BY11" i="5"/>
  <c r="BS12" i="4"/>
  <c r="I262" i="8"/>
  <c r="T262" i="8" s="1"/>
  <c r="I271" i="7"/>
  <c r="T271" i="7" s="1"/>
  <c r="T12" i="5"/>
  <c r="AE12" i="4"/>
  <c r="BP12" i="4"/>
  <c r="CB11" i="5"/>
  <c r="BU10" i="4"/>
  <c r="BV10" i="4" s="1"/>
  <c r="CG12" i="4"/>
  <c r="CH12" i="4" s="1"/>
  <c r="AD11" i="5"/>
  <c r="AG11" i="5"/>
  <c r="Z11" i="5"/>
  <c r="AH11" i="5"/>
  <c r="J11" i="5"/>
  <c r="AK15" i="4"/>
  <c r="H15" i="4" s="1"/>
  <c r="A237" i="8"/>
  <c r="T237" i="8" s="1"/>
  <c r="A245" i="7"/>
  <c r="T245" i="7" s="1"/>
  <c r="BB14" i="4"/>
  <c r="AN14" i="4" s="1"/>
  <c r="BK14" i="4"/>
  <c r="BH14" i="4"/>
  <c r="BI14" i="4"/>
  <c r="BJ14" i="4"/>
  <c r="AR14" i="4"/>
  <c r="BM14" i="4"/>
  <c r="AO14" i="4"/>
  <c r="AQ14" i="4" s="1"/>
  <c r="BL14" i="4"/>
  <c r="AW11" i="5"/>
  <c r="S11" i="5"/>
  <c r="AU12" i="5"/>
  <c r="AI12" i="5"/>
  <c r="AJ12" i="5"/>
  <c r="AS12" i="5"/>
  <c r="AJ13" i="4"/>
  <c r="AU13" i="4"/>
  <c r="AI13" i="4"/>
  <c r="AS13" i="4"/>
  <c r="AW10" i="5"/>
  <c r="CD9" i="5"/>
  <c r="BU9" i="5"/>
  <c r="BV9" i="5" s="1"/>
  <c r="BW12" i="5"/>
  <c r="BX12" i="5"/>
  <c r="CA12" i="5"/>
  <c r="BZ12" i="5"/>
  <c r="T263" i="8"/>
  <c r="W263" i="8"/>
  <c r="X263" i="8" s="1"/>
  <c r="Y16" i="4"/>
  <c r="B17" i="4"/>
  <c r="B238" i="8"/>
  <c r="A16" i="4"/>
  <c r="C16" i="4"/>
  <c r="B246" i="7"/>
  <c r="B265" i="8"/>
  <c r="A15" i="5"/>
  <c r="C15" i="5"/>
  <c r="B274" i="7"/>
  <c r="B16" i="5"/>
  <c r="Y15" i="5"/>
  <c r="CC10" i="5"/>
  <c r="BY12" i="4"/>
  <c r="BP11" i="5"/>
  <c r="BN12" i="5"/>
  <c r="BQ12" i="5"/>
  <c r="BR12" i="5"/>
  <c r="BO12" i="5"/>
  <c r="CE12" i="5"/>
  <c r="CF12" i="5"/>
  <c r="AG12" i="4"/>
  <c r="J12" i="4"/>
  <c r="AH12" i="4"/>
  <c r="AD12" i="4"/>
  <c r="Z12" i="4"/>
  <c r="CA13" i="4"/>
  <c r="BW13" i="4"/>
  <c r="BZ13" i="4"/>
  <c r="BX13" i="4"/>
  <c r="CE13" i="4"/>
  <c r="CF13" i="4"/>
  <c r="BI13" i="5"/>
  <c r="BM13" i="5"/>
  <c r="AR13" i="5"/>
  <c r="AO13" i="5"/>
  <c r="AQ13" i="5" s="1"/>
  <c r="BH13" i="5"/>
  <c r="BL13" i="5"/>
  <c r="BK13" i="5"/>
  <c r="BJ13" i="5"/>
  <c r="BB13" i="5"/>
  <c r="AN13" i="5" s="1"/>
  <c r="AK14" i="5"/>
  <c r="A264" i="8"/>
  <c r="T264" i="8" s="1"/>
  <c r="A273" i="7"/>
  <c r="T273" i="7" s="1"/>
  <c r="AW11" i="4"/>
  <c r="AW12" i="4"/>
  <c r="S12" i="4"/>
  <c r="CB12" i="4"/>
  <c r="BS11" i="5"/>
  <c r="CG11" i="5"/>
  <c r="CH11" i="5" s="1"/>
  <c r="AP12" i="5"/>
  <c r="AV12" i="5" s="1"/>
  <c r="Q271" i="7"/>
  <c r="W271" i="7" s="1"/>
  <c r="X271" i="7" s="1"/>
  <c r="Q262" i="8"/>
  <c r="W262" i="8" s="1"/>
  <c r="X262" i="8" s="1"/>
  <c r="AP13" i="4"/>
  <c r="Q235" i="8"/>
  <c r="W235" i="8" s="1"/>
  <c r="X235" i="8" s="1"/>
  <c r="Q243" i="7"/>
  <c r="W243" i="7" s="1"/>
  <c r="X243" i="7" s="1"/>
  <c r="BR13" i="4"/>
  <c r="BN13" i="4"/>
  <c r="BO13" i="4"/>
  <c r="BQ13" i="4"/>
  <c r="W272" i="7"/>
  <c r="X272" i="7" s="1"/>
  <c r="T272" i="7"/>
  <c r="A570" i="8"/>
  <c r="A578" i="7"/>
  <c r="T13" i="4" l="1"/>
  <c r="I13" i="5"/>
  <c r="I272" i="7" s="1"/>
  <c r="I14" i="4"/>
  <c r="AA14" i="4" s="1"/>
  <c r="AE14" i="4" s="1"/>
  <c r="I235" i="8"/>
  <c r="T235" i="8" s="1"/>
  <c r="B570" i="8" s="1"/>
  <c r="BU11" i="4"/>
  <c r="BV11" i="4" s="1"/>
  <c r="CC11" i="5"/>
  <c r="CD11" i="5" s="1"/>
  <c r="D39" i="4"/>
  <c r="BT12" i="4"/>
  <c r="U11" i="4"/>
  <c r="U10" i="4"/>
  <c r="CG12" i="5"/>
  <c r="CH12" i="5" s="1"/>
  <c r="I263" i="8"/>
  <c r="BP13" i="4"/>
  <c r="BT11" i="5"/>
  <c r="CB12" i="5"/>
  <c r="CC12" i="4"/>
  <c r="CD12" i="4" s="1"/>
  <c r="CG13" i="4"/>
  <c r="CH13" i="4" s="1"/>
  <c r="BY12" i="5"/>
  <c r="CA13" i="5"/>
  <c r="BW13" i="5"/>
  <c r="BX13" i="5"/>
  <c r="BZ13" i="5"/>
  <c r="AP13" i="5"/>
  <c r="AV13" i="5" s="1"/>
  <c r="Q272" i="7"/>
  <c r="Q263" i="8"/>
  <c r="AK15" i="5"/>
  <c r="A274" i="7"/>
  <c r="T274" i="7" s="1"/>
  <c r="A265" i="8"/>
  <c r="T265" i="8" s="1"/>
  <c r="A238" i="8"/>
  <c r="T238" i="8" s="1"/>
  <c r="A246" i="7"/>
  <c r="T246" i="7" s="1"/>
  <c r="AK16" i="4"/>
  <c r="H16" i="4" s="1"/>
  <c r="CE14" i="4"/>
  <c r="CF14" i="4"/>
  <c r="BX14" i="4"/>
  <c r="BW14" i="4"/>
  <c r="CA14" i="4"/>
  <c r="BZ14" i="4"/>
  <c r="BQ13" i="5"/>
  <c r="BN13" i="5"/>
  <c r="BR13" i="5"/>
  <c r="BO13" i="5"/>
  <c r="AJ14" i="4"/>
  <c r="AI14" i="4"/>
  <c r="AU14" i="4"/>
  <c r="AS14" i="4"/>
  <c r="S12" i="5"/>
  <c r="S13" i="5"/>
  <c r="AW12" i="5"/>
  <c r="A585" i="7"/>
  <c r="AW13" i="4"/>
  <c r="S13" i="4"/>
  <c r="AI13" i="5"/>
  <c r="AS13" i="5"/>
  <c r="AU13" i="5"/>
  <c r="AJ13" i="5"/>
  <c r="CB13" i="4"/>
  <c r="BP12" i="5"/>
  <c r="B275" i="7"/>
  <c r="B266" i="8"/>
  <c r="Y16" i="5"/>
  <c r="B17" i="5"/>
  <c r="A16" i="5"/>
  <c r="C16" i="5"/>
  <c r="Q236" i="8"/>
  <c r="W236" i="8" s="1"/>
  <c r="X236" i="8" s="1"/>
  <c r="Q244" i="7"/>
  <c r="W244" i="7" s="1"/>
  <c r="X244" i="7" s="1"/>
  <c r="AP14" i="4"/>
  <c r="AV14" i="4" s="1"/>
  <c r="CD10" i="5"/>
  <c r="BU10" i="5"/>
  <c r="BV10" i="5" s="1"/>
  <c r="AR15" i="4"/>
  <c r="BJ15" i="4"/>
  <c r="BK15" i="4"/>
  <c r="BM15" i="4"/>
  <c r="BH15" i="4"/>
  <c r="BB15" i="4"/>
  <c r="AN15" i="4" s="1"/>
  <c r="BL15" i="4"/>
  <c r="AO15" i="4"/>
  <c r="AQ15" i="4" s="1"/>
  <c r="BI15" i="4"/>
  <c r="BS13" i="4"/>
  <c r="BM14" i="5"/>
  <c r="BK14" i="5"/>
  <c r="AR14" i="5"/>
  <c r="BH14" i="5"/>
  <c r="BB14" i="5"/>
  <c r="AN14" i="5" s="1"/>
  <c r="BL14" i="5"/>
  <c r="BI14" i="5"/>
  <c r="AO14" i="5"/>
  <c r="AQ14" i="5" s="1"/>
  <c r="BJ14" i="5"/>
  <c r="CE13" i="5"/>
  <c r="CF13" i="5"/>
  <c r="BY13" i="4"/>
  <c r="BS12" i="5"/>
  <c r="B247" i="7"/>
  <c r="A17" i="4"/>
  <c r="Y17" i="4"/>
  <c r="B18" i="4"/>
  <c r="B239" i="8"/>
  <c r="C17" i="4"/>
  <c r="J13" i="4"/>
  <c r="AH13" i="4"/>
  <c r="Z13" i="4"/>
  <c r="AG13" i="4"/>
  <c r="AD13" i="4"/>
  <c r="AD12" i="5"/>
  <c r="AG12" i="5"/>
  <c r="Z12" i="5"/>
  <c r="AH12" i="5"/>
  <c r="J12" i="5"/>
  <c r="BO14" i="4"/>
  <c r="BQ14" i="4"/>
  <c r="BN14" i="4"/>
  <c r="BR14" i="4"/>
  <c r="A577" i="8"/>
  <c r="F39" i="4"/>
  <c r="BU11" i="5" l="1"/>
  <c r="BV11" i="5" s="1"/>
  <c r="T14" i="4"/>
  <c r="I244" i="7"/>
  <c r="I236" i="8"/>
  <c r="T13" i="5"/>
  <c r="I14" i="5"/>
  <c r="I273" i="7" s="1"/>
  <c r="I15" i="4"/>
  <c r="I245" i="7" s="1"/>
  <c r="D39" i="5"/>
  <c r="BT13" i="4"/>
  <c r="I237" i="8"/>
  <c r="CC12" i="5"/>
  <c r="CD12" i="5" s="1"/>
  <c r="BY13" i="5"/>
  <c r="BP14" i="4"/>
  <c r="CG14" i="4"/>
  <c r="CH14" i="4" s="1"/>
  <c r="AW13" i="5"/>
  <c r="CG13" i="5"/>
  <c r="CH13" i="5" s="1"/>
  <c r="BU12" i="4"/>
  <c r="BV12" i="4" s="1"/>
  <c r="BY14" i="4"/>
  <c r="BQ15" i="4"/>
  <c r="BR15" i="4"/>
  <c r="BO15" i="4"/>
  <c r="BN15" i="4"/>
  <c r="AU15" i="4"/>
  <c r="AJ15" i="4"/>
  <c r="AI15" i="4"/>
  <c r="AS15" i="4"/>
  <c r="B267" i="8"/>
  <c r="Y17" i="5"/>
  <c r="B18" i="5"/>
  <c r="A17" i="5"/>
  <c r="C17" i="5"/>
  <c r="B276" i="7"/>
  <c r="AO15" i="5"/>
  <c r="AQ15" i="5" s="1"/>
  <c r="BH15" i="5"/>
  <c r="BJ15" i="5"/>
  <c r="AR15" i="5"/>
  <c r="BB15" i="5"/>
  <c r="AN15" i="5" s="1"/>
  <c r="BI15" i="5"/>
  <c r="BK15" i="5"/>
  <c r="BL15" i="5"/>
  <c r="BM15" i="5"/>
  <c r="CF14" i="5"/>
  <c r="CE14" i="5"/>
  <c r="AG13" i="5"/>
  <c r="AH13" i="5"/>
  <c r="AD13" i="5"/>
  <c r="Z13" i="5"/>
  <c r="J13" i="5"/>
  <c r="BS14" i="4"/>
  <c r="BT14" i="4" s="1"/>
  <c r="C18" i="4"/>
  <c r="Y18" i="4"/>
  <c r="B19" i="4"/>
  <c r="A18" i="4"/>
  <c r="B240" i="8"/>
  <c r="B248" i="7"/>
  <c r="BT12" i="5"/>
  <c r="BX14" i="5"/>
  <c r="BZ14" i="5"/>
  <c r="CA14" i="5"/>
  <c r="BW14" i="5"/>
  <c r="Q245" i="7"/>
  <c r="W245" i="7" s="1"/>
  <c r="X245" i="7" s="1"/>
  <c r="Q237" i="8"/>
  <c r="W237" i="8" s="1"/>
  <c r="X237" i="8" s="1"/>
  <c r="AP15" i="4"/>
  <c r="AV15" i="4" s="1"/>
  <c r="CC13" i="4"/>
  <c r="Z14" i="4"/>
  <c r="AG14" i="4"/>
  <c r="AH14" i="4"/>
  <c r="AD14" i="4"/>
  <c r="J14" i="4"/>
  <c r="BP13" i="5"/>
  <c r="Q264" i="8"/>
  <c r="W264" i="8" s="1"/>
  <c r="X264" i="8" s="1"/>
  <c r="AP14" i="5"/>
  <c r="AV14" i="5" s="1"/>
  <c r="Q273" i="7"/>
  <c r="W273" i="7" s="1"/>
  <c r="X273" i="7" s="1"/>
  <c r="BQ14" i="5"/>
  <c r="BN14" i="5"/>
  <c r="BR14" i="5"/>
  <c r="BO14" i="5"/>
  <c r="CF15" i="4"/>
  <c r="CE15" i="4"/>
  <c r="BS13" i="5"/>
  <c r="CB14" i="4"/>
  <c r="A239" i="8"/>
  <c r="A247" i="7"/>
  <c r="AK17" i="4"/>
  <c r="H17" i="4" s="1"/>
  <c r="AI14" i="5"/>
  <c r="AJ14" i="5"/>
  <c r="AS14" i="5"/>
  <c r="AU14" i="5"/>
  <c r="BX15" i="4"/>
  <c r="BW15" i="4"/>
  <c r="CA15" i="4"/>
  <c r="BZ15" i="4"/>
  <c r="AW14" i="4"/>
  <c r="S14" i="4"/>
  <c r="A275" i="7"/>
  <c r="T275" i="7" s="1"/>
  <c r="B585" i="7" s="1"/>
  <c r="AK16" i="5"/>
  <c r="A266" i="8"/>
  <c r="T266" i="8" s="1"/>
  <c r="B577" i="8" s="1"/>
  <c r="BL16" i="4"/>
  <c r="BJ16" i="4"/>
  <c r="AR16" i="4"/>
  <c r="BH16" i="4"/>
  <c r="AO16" i="4"/>
  <c r="AQ16" i="4" s="1"/>
  <c r="BM16" i="4"/>
  <c r="BB16" i="4"/>
  <c r="AN16" i="4" s="1"/>
  <c r="BK16" i="4"/>
  <c r="BI16" i="4"/>
  <c r="CB13" i="5"/>
  <c r="D570" i="8"/>
  <c r="D578" i="7"/>
  <c r="T14" i="5" l="1"/>
  <c r="I264" i="8"/>
  <c r="T15" i="4"/>
  <c r="I15" i="5"/>
  <c r="AA15" i="5" s="1"/>
  <c r="I16" i="4"/>
  <c r="AA16" i="4" s="1"/>
  <c r="AV16" i="4"/>
  <c r="AE15" i="5"/>
  <c r="AE16" i="4"/>
  <c r="U12" i="4"/>
  <c r="BS15" i="4"/>
  <c r="BU12" i="5"/>
  <c r="BV12" i="5" s="1"/>
  <c r="CC13" i="5"/>
  <c r="CD13" i="5" s="1"/>
  <c r="CB15" i="4"/>
  <c r="CG14" i="5"/>
  <c r="CH14" i="5" s="1"/>
  <c r="E39" i="4"/>
  <c r="G39" i="4" s="1"/>
  <c r="BP14" i="5"/>
  <c r="I274" i="7"/>
  <c r="I265" i="8"/>
  <c r="T15" i="5"/>
  <c r="BY14" i="5"/>
  <c r="CG15" i="4"/>
  <c r="CH15" i="4" s="1"/>
  <c r="CC14" i="4"/>
  <c r="AP16" i="4"/>
  <c r="Q246" i="7"/>
  <c r="W246" i="7" s="1"/>
  <c r="X246" i="7" s="1"/>
  <c r="Q238" i="8"/>
  <c r="W238" i="8" s="1"/>
  <c r="X238" i="8" s="1"/>
  <c r="CE16" i="4"/>
  <c r="CF16" i="4"/>
  <c r="BQ15" i="5"/>
  <c r="BN15" i="5"/>
  <c r="BO15" i="5"/>
  <c r="BR15" i="5"/>
  <c r="A276" i="7"/>
  <c r="AK17" i="5"/>
  <c r="A267" i="8"/>
  <c r="Z15" i="4"/>
  <c r="AG15" i="4"/>
  <c r="J15" i="4"/>
  <c r="AH15" i="4"/>
  <c r="AD15" i="4"/>
  <c r="BN16" i="4"/>
  <c r="BQ16" i="4"/>
  <c r="BR16" i="4"/>
  <c r="BO16" i="4"/>
  <c r="BY15" i="4"/>
  <c r="A240" i="8"/>
  <c r="AK18" i="4"/>
  <c r="H18" i="4" s="1"/>
  <c r="A248" i="7"/>
  <c r="Q265" i="8"/>
  <c r="W265" i="8" s="1"/>
  <c r="X265" i="8" s="1"/>
  <c r="Q274" i="7"/>
  <c r="W274" i="7" s="1"/>
  <c r="X274" i="7" s="1"/>
  <c r="AP15" i="5"/>
  <c r="AV15" i="5" s="1"/>
  <c r="B268" i="8"/>
  <c r="C18" i="5"/>
  <c r="A18" i="5"/>
  <c r="B19" i="5"/>
  <c r="B277" i="7"/>
  <c r="Y18" i="5"/>
  <c r="BP15" i="4"/>
  <c r="AI16" i="4"/>
  <c r="AS16" i="4"/>
  <c r="AU16" i="4"/>
  <c r="AJ16" i="4"/>
  <c r="AO16" i="5"/>
  <c r="AQ16" i="5" s="1"/>
  <c r="BI16" i="5"/>
  <c r="BL16" i="5"/>
  <c r="BK16" i="5"/>
  <c r="BB16" i="5"/>
  <c r="AN16" i="5" s="1"/>
  <c r="BH16" i="5"/>
  <c r="AR16" i="5"/>
  <c r="BM16" i="5"/>
  <c r="BJ16" i="5"/>
  <c r="BL17" i="4"/>
  <c r="BI17" i="4"/>
  <c r="AR17" i="4"/>
  <c r="AO17" i="4"/>
  <c r="AQ17" i="4" s="1"/>
  <c r="BB17" i="4"/>
  <c r="AN17" i="4" s="1"/>
  <c r="BJ17" i="4"/>
  <c r="BH17" i="4"/>
  <c r="BM17" i="4"/>
  <c r="BK17" i="4"/>
  <c r="BT13" i="5"/>
  <c r="BS14" i="5"/>
  <c r="S14" i="5"/>
  <c r="BU13" i="4"/>
  <c r="BV13" i="4" s="1"/>
  <c r="U13" i="4" s="1"/>
  <c r="CD13" i="4"/>
  <c r="B249" i="7"/>
  <c r="B241" i="8"/>
  <c r="Y19" i="4"/>
  <c r="B20" i="4"/>
  <c r="A19" i="4"/>
  <c r="C19" i="4"/>
  <c r="CF15" i="5"/>
  <c r="CE15" i="5"/>
  <c r="AI15" i="5"/>
  <c r="AS15" i="5"/>
  <c r="AU15" i="5"/>
  <c r="AJ15" i="5"/>
  <c r="BW16" i="4"/>
  <c r="BX16" i="4"/>
  <c r="BZ16" i="4"/>
  <c r="CA16" i="4"/>
  <c r="F39" i="5"/>
  <c r="Z14" i="5"/>
  <c r="AD14" i="5"/>
  <c r="AH14" i="5"/>
  <c r="J14" i="5"/>
  <c r="AG14" i="5"/>
  <c r="AW15" i="4"/>
  <c r="S15" i="4"/>
  <c r="CB14" i="5"/>
  <c r="CA15" i="5"/>
  <c r="BW15" i="5"/>
  <c r="BZ15" i="5"/>
  <c r="BX15" i="5"/>
  <c r="D577" i="8"/>
  <c r="D585" i="7"/>
  <c r="T16" i="4" l="1"/>
  <c r="BT15" i="4"/>
  <c r="I246" i="7"/>
  <c r="I238" i="8"/>
  <c r="I16" i="5"/>
  <c r="AA16" i="5" s="1"/>
  <c r="AE16" i="5" s="1"/>
  <c r="AV16" i="5"/>
  <c r="I17" i="4"/>
  <c r="S15" i="5"/>
  <c r="V39" i="4"/>
  <c r="L39" i="4" s="1"/>
  <c r="CC15" i="4"/>
  <c r="CD15" i="4" s="1"/>
  <c r="BU13" i="5"/>
  <c r="BV13" i="5" s="1"/>
  <c r="CC14" i="5"/>
  <c r="CD14" i="5" s="1"/>
  <c r="BT14" i="5"/>
  <c r="CB16" i="4"/>
  <c r="T16" i="5"/>
  <c r="BS16" i="4"/>
  <c r="I239" i="8"/>
  <c r="I247" i="7"/>
  <c r="T17" i="4"/>
  <c r="BP15" i="5"/>
  <c r="BY15" i="5"/>
  <c r="CB15" i="5"/>
  <c r="BU14" i="4"/>
  <c r="BV14" i="4" s="1"/>
  <c r="U14" i="4" s="1"/>
  <c r="CD14" i="4"/>
  <c r="AP16" i="5"/>
  <c r="Q266" i="8"/>
  <c r="W266" i="8" s="1"/>
  <c r="X266" i="8" s="1"/>
  <c r="Q275" i="7"/>
  <c r="W275" i="7" s="1"/>
  <c r="X275" i="7" s="1"/>
  <c r="Y19" i="5"/>
  <c r="A19" i="5"/>
  <c r="B278" i="7"/>
  <c r="B269" i="8"/>
  <c r="C19" i="5"/>
  <c r="B20" i="5"/>
  <c r="BJ18" i="4"/>
  <c r="BM18" i="4"/>
  <c r="BB18" i="4"/>
  <c r="AN18" i="4" s="1"/>
  <c r="I18" i="4" s="1"/>
  <c r="BL18" i="4"/>
  <c r="AR18" i="4"/>
  <c r="BK18" i="4"/>
  <c r="BI18" i="4"/>
  <c r="BH18" i="4"/>
  <c r="AO18" i="4"/>
  <c r="AQ18" i="4" s="1"/>
  <c r="BP16" i="4"/>
  <c r="BS15" i="5"/>
  <c r="BN16" i="5"/>
  <c r="BO16" i="5"/>
  <c r="BR16" i="5"/>
  <c r="BQ16" i="5"/>
  <c r="Z16" i="4"/>
  <c r="AH16" i="4"/>
  <c r="AG16" i="4"/>
  <c r="AD16" i="4"/>
  <c r="J16" i="4"/>
  <c r="Y20" i="4"/>
  <c r="B21" i="4"/>
  <c r="B242" i="8"/>
  <c r="A20" i="4"/>
  <c r="C20" i="4"/>
  <c r="B250" i="7"/>
  <c r="BY16" i="4"/>
  <c r="CG15" i="5"/>
  <c r="CH15" i="5" s="1"/>
  <c r="BN17" i="4"/>
  <c r="BQ17" i="4"/>
  <c r="BR17" i="4"/>
  <c r="BO17" i="4"/>
  <c r="AI17" i="4"/>
  <c r="AS17" i="4"/>
  <c r="AJ17" i="4"/>
  <c r="AU17" i="4"/>
  <c r="A268" i="8"/>
  <c r="A277" i="7"/>
  <c r="AK18" i="5"/>
  <c r="A241" i="8"/>
  <c r="AK19" i="4"/>
  <c r="H19" i="4" s="1"/>
  <c r="A249" i="7"/>
  <c r="CF17" i="4"/>
  <c r="CE17" i="4"/>
  <c r="Q239" i="8"/>
  <c r="W239" i="8" s="1"/>
  <c r="X239" i="8" s="1"/>
  <c r="Q247" i="7"/>
  <c r="W247" i="7" s="1"/>
  <c r="X247" i="7" s="1"/>
  <c r="AP17" i="4"/>
  <c r="AV17" i="4" s="1"/>
  <c r="BZ16" i="5"/>
  <c r="BW16" i="5"/>
  <c r="CA16" i="5"/>
  <c r="BX16" i="5"/>
  <c r="AD15" i="5"/>
  <c r="AG15" i="5"/>
  <c r="AH15" i="5"/>
  <c r="J15" i="5"/>
  <c r="Z15" i="5"/>
  <c r="AW14" i="5"/>
  <c r="AW15" i="5"/>
  <c r="BW17" i="4"/>
  <c r="BX17" i="4"/>
  <c r="BZ17" i="4"/>
  <c r="CA17" i="4"/>
  <c r="AU16" i="5"/>
  <c r="AS16" i="5"/>
  <c r="AI16" i="5"/>
  <c r="AJ16" i="5"/>
  <c r="CE16" i="5"/>
  <c r="CF16" i="5"/>
  <c r="BL17" i="5"/>
  <c r="AO17" i="5"/>
  <c r="AQ17" i="5" s="1"/>
  <c r="BH17" i="5"/>
  <c r="BM17" i="5"/>
  <c r="BK17" i="5"/>
  <c r="BB17" i="5"/>
  <c r="AN17" i="5" s="1"/>
  <c r="I17" i="5" s="1"/>
  <c r="BJ17" i="5"/>
  <c r="BI17" i="5"/>
  <c r="AR17" i="5"/>
  <c r="CG16" i="4"/>
  <c r="CH16" i="4" s="1"/>
  <c r="S16" i="4"/>
  <c r="AW16" i="4"/>
  <c r="E39" i="5"/>
  <c r="G39" i="5" s="1"/>
  <c r="V39" i="5" s="1"/>
  <c r="L39" i="5" s="1"/>
  <c r="T247" i="7" l="1"/>
  <c r="T239" i="8"/>
  <c r="I275" i="7"/>
  <c r="I266" i="8"/>
  <c r="T267" i="8" s="1"/>
  <c r="BU15" i="4"/>
  <c r="BV15" i="4" s="1"/>
  <c r="U15" i="4" s="1"/>
  <c r="BS17" i="4"/>
  <c r="CC16" i="4"/>
  <c r="CD16" i="4" s="1"/>
  <c r="BU14" i="5"/>
  <c r="BV14" i="5" s="1"/>
  <c r="BT15" i="5"/>
  <c r="BT16" i="4"/>
  <c r="I240" i="8"/>
  <c r="T240" i="8" s="1"/>
  <c r="I248" i="7"/>
  <c r="T248" i="7" s="1"/>
  <c r="T18" i="4"/>
  <c r="I276" i="7"/>
  <c r="I267" i="8"/>
  <c r="T17" i="5"/>
  <c r="CC15" i="5"/>
  <c r="CD15" i="5" s="1"/>
  <c r="BP16" i="5"/>
  <c r="BY16" i="5"/>
  <c r="AW17" i="4"/>
  <c r="CG17" i="4"/>
  <c r="CH17" i="4" s="1"/>
  <c r="BR17" i="5"/>
  <c r="BN17" i="5"/>
  <c r="BO17" i="5"/>
  <c r="BQ17" i="5"/>
  <c r="BB18" i="5"/>
  <c r="AN18" i="5" s="1"/>
  <c r="BK18" i="5"/>
  <c r="BM18" i="5"/>
  <c r="BH18" i="5"/>
  <c r="BL18" i="5"/>
  <c r="BI18" i="5"/>
  <c r="AO18" i="5"/>
  <c r="AQ18" i="5" s="1"/>
  <c r="BJ18" i="5"/>
  <c r="AR18" i="5"/>
  <c r="AP18" i="4"/>
  <c r="Q248" i="7"/>
  <c r="W248" i="7" s="1"/>
  <c r="X248" i="7" s="1"/>
  <c r="Q240" i="8"/>
  <c r="W240" i="8" s="1"/>
  <c r="X240" i="8" s="1"/>
  <c r="AJ18" i="4"/>
  <c r="AU18" i="4"/>
  <c r="AI18" i="4"/>
  <c r="AS18" i="4"/>
  <c r="BX18" i="4"/>
  <c r="CA18" i="4"/>
  <c r="BZ18" i="4"/>
  <c r="BW18" i="4"/>
  <c r="Q267" i="8"/>
  <c r="W267" i="8" s="1"/>
  <c r="X267" i="8" s="1"/>
  <c r="Q276" i="7"/>
  <c r="W276" i="7" s="1"/>
  <c r="X276" i="7" s="1"/>
  <c r="AP17" i="5"/>
  <c r="AV17" i="5" s="1"/>
  <c r="CB17" i="4"/>
  <c r="CB16" i="5"/>
  <c r="W249" i="7"/>
  <c r="X249" i="7" s="1"/>
  <c r="T249" i="7"/>
  <c r="Z17" i="4"/>
  <c r="AH17" i="4"/>
  <c r="J17" i="4"/>
  <c r="AG17" i="4"/>
  <c r="AD17" i="4"/>
  <c r="B251" i="7"/>
  <c r="C21" i="4"/>
  <c r="B22" i="4"/>
  <c r="B243" i="8"/>
  <c r="A21" i="4"/>
  <c r="Y21" i="4"/>
  <c r="BN18" i="4"/>
  <c r="BR18" i="4"/>
  <c r="BO18" i="4"/>
  <c r="BQ18" i="4"/>
  <c r="CE18" i="4"/>
  <c r="CF18" i="4"/>
  <c r="C20" i="5"/>
  <c r="B279" i="7"/>
  <c r="B270" i="8"/>
  <c r="B21" i="5"/>
  <c r="A20" i="5"/>
  <c r="Y20" i="5"/>
  <c r="A269" i="8"/>
  <c r="AK19" i="5"/>
  <c r="A278" i="7"/>
  <c r="AW16" i="5"/>
  <c r="S16" i="5"/>
  <c r="S17" i="4"/>
  <c r="AJ17" i="5"/>
  <c r="AI17" i="5"/>
  <c r="AU17" i="5"/>
  <c r="AS17" i="5"/>
  <c r="CF17" i="5"/>
  <c r="CE17" i="5"/>
  <c r="AR19" i="4"/>
  <c r="BJ19" i="4"/>
  <c r="BI19" i="4"/>
  <c r="BL19" i="4"/>
  <c r="AO19" i="4"/>
  <c r="AQ19" i="4" s="1"/>
  <c r="BM19" i="4"/>
  <c r="BH19" i="4"/>
  <c r="BB19" i="4"/>
  <c r="AN19" i="4" s="1"/>
  <c r="BK19" i="4"/>
  <c r="BZ17" i="5"/>
  <c r="BW17" i="5"/>
  <c r="BX17" i="5"/>
  <c r="CA17" i="5"/>
  <c r="CG16" i="5"/>
  <c r="CH16" i="5" s="1"/>
  <c r="AD16" i="5"/>
  <c r="Z16" i="5"/>
  <c r="AG16" i="5"/>
  <c r="J16" i="5"/>
  <c r="AH16" i="5"/>
  <c r="BY17" i="4"/>
  <c r="T241" i="8"/>
  <c r="W241" i="8"/>
  <c r="X241" i="8" s="1"/>
  <c r="BP17" i="4"/>
  <c r="AK20" i="4"/>
  <c r="H20" i="4" s="1"/>
  <c r="A250" i="7"/>
  <c r="A242" i="8"/>
  <c r="BS16" i="5"/>
  <c r="T276" i="7" l="1"/>
  <c r="BT17" i="4"/>
  <c r="AV18" i="4"/>
  <c r="AW18" i="4" s="1"/>
  <c r="I18" i="5"/>
  <c r="I19" i="4"/>
  <c r="AA19" i="4" s="1"/>
  <c r="AE19" i="4" s="1"/>
  <c r="S18" i="4"/>
  <c r="BU16" i="4"/>
  <c r="BV16" i="4" s="1"/>
  <c r="U16" i="4" s="1"/>
  <c r="BT16" i="5"/>
  <c r="I277" i="7"/>
  <c r="T277" i="7" s="1"/>
  <c r="I268" i="8"/>
  <c r="T268" i="8" s="1"/>
  <c r="T18" i="5"/>
  <c r="CC16" i="5"/>
  <c r="CD16" i="5" s="1"/>
  <c r="BP17" i="5"/>
  <c r="BU15" i="5"/>
  <c r="BV15" i="5" s="1"/>
  <c r="BY17" i="5"/>
  <c r="BS18" i="4"/>
  <c r="CG18" i="4"/>
  <c r="CH18" i="4" s="1"/>
  <c r="Q249" i="7"/>
  <c r="Q241" i="8"/>
  <c r="AP19" i="4"/>
  <c r="AV19" i="4" s="1"/>
  <c r="AU19" i="4"/>
  <c r="AS19" i="4"/>
  <c r="AI19" i="4"/>
  <c r="AJ19" i="4"/>
  <c r="C22" i="4"/>
  <c r="Y22" i="4"/>
  <c r="A22" i="4"/>
  <c r="B23" i="4"/>
  <c r="B244" i="8"/>
  <c r="B252" i="7"/>
  <c r="Q268" i="8"/>
  <c r="W268" i="8" s="1"/>
  <c r="X268" i="8" s="1"/>
  <c r="Q277" i="7"/>
  <c r="W277" i="7" s="1"/>
  <c r="X277" i="7" s="1"/>
  <c r="AP18" i="5"/>
  <c r="AV18" i="5" s="1"/>
  <c r="J17" i="5"/>
  <c r="AG17" i="5"/>
  <c r="Z17" i="5"/>
  <c r="AH17" i="5"/>
  <c r="AD17" i="5"/>
  <c r="AD18" i="4"/>
  <c r="Z18" i="4"/>
  <c r="AG18" i="4"/>
  <c r="AH18" i="4"/>
  <c r="J18" i="4"/>
  <c r="BX18" i="5"/>
  <c r="BZ18" i="5"/>
  <c r="CA18" i="5"/>
  <c r="BW18" i="5"/>
  <c r="CE19" i="4"/>
  <c r="CF19" i="4"/>
  <c r="CC17" i="4"/>
  <c r="CD17" i="4" s="1"/>
  <c r="CB18" i="4"/>
  <c r="BZ19" i="4"/>
  <c r="CA19" i="4"/>
  <c r="BX19" i="4"/>
  <c r="BW19" i="4"/>
  <c r="BB19" i="5"/>
  <c r="AN19" i="5" s="1"/>
  <c r="BK19" i="5"/>
  <c r="BJ19" i="5"/>
  <c r="BI19" i="5"/>
  <c r="AR19" i="5"/>
  <c r="BL19" i="5"/>
  <c r="BH19" i="5"/>
  <c r="BM19" i="5"/>
  <c r="AO19" i="5"/>
  <c r="AQ19" i="5" s="1"/>
  <c r="C21" i="5"/>
  <c r="Y21" i="5"/>
  <c r="A21" i="5"/>
  <c r="B271" i="8"/>
  <c r="B22" i="5"/>
  <c r="B280" i="7"/>
  <c r="BQ18" i="5"/>
  <c r="BN18" i="5"/>
  <c r="BO18" i="5"/>
  <c r="BR18" i="5"/>
  <c r="BH20" i="4"/>
  <c r="AR20" i="4"/>
  <c r="AO20" i="4"/>
  <c r="AQ20" i="4" s="1"/>
  <c r="BM20" i="4"/>
  <c r="BJ20" i="4"/>
  <c r="BK20" i="4"/>
  <c r="BB20" i="4"/>
  <c r="AN20" i="4" s="1"/>
  <c r="I20" i="4" s="1"/>
  <c r="AA20" i="4" s="1"/>
  <c r="AE20" i="4" s="1"/>
  <c r="BL20" i="4"/>
  <c r="BI20" i="4"/>
  <c r="CB17" i="5"/>
  <c r="BQ19" i="4"/>
  <c r="BN19" i="4"/>
  <c r="BR19" i="4"/>
  <c r="BO19" i="4"/>
  <c r="CG17" i="5"/>
  <c r="CH17" i="5" s="1"/>
  <c r="A279" i="7"/>
  <c r="A270" i="8"/>
  <c r="AK20" i="5"/>
  <c r="BP18" i="4"/>
  <c r="A251" i="7"/>
  <c r="T251" i="7" s="1"/>
  <c r="AK21" i="4"/>
  <c r="H21" i="4" s="1"/>
  <c r="A243" i="8"/>
  <c r="T243" i="8" s="1"/>
  <c r="S17" i="5"/>
  <c r="BY18" i="4"/>
  <c r="AU18" i="5"/>
  <c r="AI18" i="5"/>
  <c r="AJ18" i="5"/>
  <c r="AS18" i="5"/>
  <c r="CF18" i="5"/>
  <c r="CE18" i="5"/>
  <c r="BS17" i="5"/>
  <c r="I19" i="5" l="1"/>
  <c r="T19" i="4"/>
  <c r="I241" i="8"/>
  <c r="I249" i="7"/>
  <c r="BU16" i="5"/>
  <c r="BV16" i="5" s="1"/>
  <c r="BT17" i="5"/>
  <c r="BT18" i="4"/>
  <c r="I269" i="8"/>
  <c r="T269" i="8" s="1"/>
  <c r="I278" i="7"/>
  <c r="T278" i="7" s="1"/>
  <c r="T19" i="5"/>
  <c r="I250" i="7"/>
  <c r="T250" i="7" s="1"/>
  <c r="B579" i="7" s="1"/>
  <c r="I242" i="8"/>
  <c r="T242" i="8" s="1"/>
  <c r="T20" i="4"/>
  <c r="CB18" i="5"/>
  <c r="CC17" i="5"/>
  <c r="CD17" i="5" s="1"/>
  <c r="BP19" i="4"/>
  <c r="CG18" i="5"/>
  <c r="CH18" i="5" s="1"/>
  <c r="BS18" i="5"/>
  <c r="BY19" i="4"/>
  <c r="BY18" i="5"/>
  <c r="AW17" i="5"/>
  <c r="BS19" i="4"/>
  <c r="BX20" i="4"/>
  <c r="BW20" i="4"/>
  <c r="BZ20" i="4"/>
  <c r="CA20" i="4"/>
  <c r="BQ20" i="4"/>
  <c r="BO20" i="4"/>
  <c r="BR20" i="4"/>
  <c r="BN20" i="4"/>
  <c r="A280" i="7"/>
  <c r="T280" i="7" s="1"/>
  <c r="AK21" i="5"/>
  <c r="A271" i="8"/>
  <c r="T271" i="8" s="1"/>
  <c r="CC18" i="4"/>
  <c r="BU17" i="4"/>
  <c r="BV17" i="4" s="1"/>
  <c r="U17" i="4" s="1"/>
  <c r="C23" i="4"/>
  <c r="B245" i="8"/>
  <c r="A23" i="4"/>
  <c r="B253" i="7"/>
  <c r="B24" i="4"/>
  <c r="Y23" i="4"/>
  <c r="J19" i="4"/>
  <c r="AD19" i="4"/>
  <c r="AG19" i="4"/>
  <c r="Z19" i="4"/>
  <c r="AH19" i="4"/>
  <c r="BK20" i="5"/>
  <c r="AR20" i="5"/>
  <c r="BI20" i="5"/>
  <c r="BJ20" i="5"/>
  <c r="BB20" i="5"/>
  <c r="AN20" i="5" s="1"/>
  <c r="BM20" i="5"/>
  <c r="BH20" i="5"/>
  <c r="BL20" i="5"/>
  <c r="AO20" i="5"/>
  <c r="AQ20" i="5" s="1"/>
  <c r="CE20" i="4"/>
  <c r="CF20" i="4"/>
  <c r="BQ19" i="5"/>
  <c r="BN19" i="5"/>
  <c r="BR19" i="5"/>
  <c r="BO19" i="5"/>
  <c r="BZ19" i="5"/>
  <c r="CA19" i="5"/>
  <c r="BX19" i="5"/>
  <c r="BW19" i="5"/>
  <c r="AW18" i="5"/>
  <c r="S18" i="5"/>
  <c r="A244" i="8"/>
  <c r="T244" i="8" s="1"/>
  <c r="A252" i="7"/>
  <c r="T252" i="7" s="1"/>
  <c r="AK22" i="4"/>
  <c r="H22" i="4" s="1"/>
  <c r="J18" i="5"/>
  <c r="AH18" i="5"/>
  <c r="Z18" i="5"/>
  <c r="AD18" i="5"/>
  <c r="AG18" i="5"/>
  <c r="BH21" i="4"/>
  <c r="BJ21" i="4"/>
  <c r="BL21" i="4"/>
  <c r="BK21" i="4"/>
  <c r="AR21" i="4"/>
  <c r="BB21" i="4"/>
  <c r="AN21" i="4" s="1"/>
  <c r="BM21" i="4"/>
  <c r="AO21" i="4"/>
  <c r="AQ21" i="4" s="1"/>
  <c r="BI21" i="4"/>
  <c r="W270" i="8"/>
  <c r="X270" i="8" s="1"/>
  <c r="T270" i="8"/>
  <c r="Q242" i="8"/>
  <c r="W242" i="8" s="1"/>
  <c r="X242" i="8" s="1"/>
  <c r="AP20" i="4"/>
  <c r="AV20" i="4" s="1"/>
  <c r="Q250" i="7"/>
  <c r="W250" i="7" s="1"/>
  <c r="X250" i="7" s="1"/>
  <c r="BP18" i="5"/>
  <c r="BT18" i="5" s="1"/>
  <c r="C22" i="5"/>
  <c r="A22" i="5"/>
  <c r="B281" i="7"/>
  <c r="Y22" i="5"/>
  <c r="B272" i="8"/>
  <c r="B23" i="5"/>
  <c r="CF19" i="5"/>
  <c r="CE19" i="5"/>
  <c r="CB19" i="4"/>
  <c r="CG19" i="4"/>
  <c r="CH19" i="4" s="1"/>
  <c r="AW19" i="4"/>
  <c r="S19" i="4"/>
  <c r="W279" i="7"/>
  <c r="X279" i="7" s="1"/>
  <c r="T279" i="7"/>
  <c r="AI20" i="4"/>
  <c r="AS20" i="4"/>
  <c r="AJ20" i="4"/>
  <c r="AU20" i="4"/>
  <c r="Q278" i="7"/>
  <c r="W278" i="7" s="1"/>
  <c r="X278" i="7" s="1"/>
  <c r="AP19" i="5"/>
  <c r="AV19" i="5" s="1"/>
  <c r="Q269" i="8"/>
  <c r="W269" i="8" s="1"/>
  <c r="X269" i="8" s="1"/>
  <c r="AS19" i="5"/>
  <c r="AU19" i="5"/>
  <c r="AJ19" i="5"/>
  <c r="AI19" i="5"/>
  <c r="A578" i="8"/>
  <c r="A579" i="7"/>
  <c r="I20" i="5" l="1"/>
  <c r="I21" i="4"/>
  <c r="AA21" i="4" s="1"/>
  <c r="AE21" i="4" s="1"/>
  <c r="CC19" i="4"/>
  <c r="CD19" i="4" s="1"/>
  <c r="BT19" i="4"/>
  <c r="CC18" i="5"/>
  <c r="CD18" i="5" s="1"/>
  <c r="I243" i="8"/>
  <c r="I251" i="7"/>
  <c r="T21" i="4"/>
  <c r="I270" i="8"/>
  <c r="I279" i="7"/>
  <c r="T20" i="5"/>
  <c r="BU17" i="5"/>
  <c r="BV17" i="5" s="1"/>
  <c r="CB20" i="4"/>
  <c r="BY20" i="4"/>
  <c r="BP19" i="5"/>
  <c r="BU19" i="4"/>
  <c r="BV19" i="4" s="1"/>
  <c r="U19" i="4" s="1"/>
  <c r="Z20" i="4"/>
  <c r="AG20" i="4"/>
  <c r="J20" i="4"/>
  <c r="AH20" i="4"/>
  <c r="AD20" i="4"/>
  <c r="CG19" i="5"/>
  <c r="CH19" i="5" s="1"/>
  <c r="BW21" i="4"/>
  <c r="CA21" i="4"/>
  <c r="BZ21" i="4"/>
  <c r="BX21" i="4"/>
  <c r="CE20" i="5"/>
  <c r="CF20" i="5"/>
  <c r="BW20" i="5"/>
  <c r="BZ20" i="5"/>
  <c r="CA20" i="5"/>
  <c r="BX20" i="5"/>
  <c r="A253" i="7"/>
  <c r="T253" i="7" s="1"/>
  <c r="A245" i="8"/>
  <c r="AK23" i="4"/>
  <c r="H23" i="4" s="1"/>
  <c r="BU18" i="4"/>
  <c r="BV18" i="4" s="1"/>
  <c r="U18" i="4" s="1"/>
  <c r="CD18" i="4"/>
  <c r="CC20" i="4"/>
  <c r="CE21" i="4"/>
  <c r="CF21" i="4"/>
  <c r="BM22" i="4"/>
  <c r="BL22" i="4"/>
  <c r="AO22" i="4"/>
  <c r="AQ22" i="4" s="1"/>
  <c r="AR22" i="4"/>
  <c r="BJ22" i="4"/>
  <c r="BB22" i="4"/>
  <c r="AN22" i="4" s="1"/>
  <c r="BI22" i="4"/>
  <c r="BK22" i="4"/>
  <c r="BH22" i="4"/>
  <c r="J19" i="5"/>
  <c r="AG19" i="5"/>
  <c r="Z19" i="5"/>
  <c r="AH19" i="5"/>
  <c r="AD19" i="5"/>
  <c r="C23" i="5"/>
  <c r="A23" i="5"/>
  <c r="B24" i="5"/>
  <c r="Y23" i="5"/>
  <c r="B273" i="8"/>
  <c r="B282" i="7"/>
  <c r="A272" i="8"/>
  <c r="T272" i="8" s="1"/>
  <c r="A281" i="7"/>
  <c r="T281" i="7" s="1"/>
  <c r="AK22" i="5"/>
  <c r="AW20" i="4"/>
  <c r="S20" i="4"/>
  <c r="AS21" i="4"/>
  <c r="AI21" i="4"/>
  <c r="AU21" i="4"/>
  <c r="AJ21" i="4"/>
  <c r="BQ21" i="4"/>
  <c r="BR21" i="4"/>
  <c r="BO21" i="4"/>
  <c r="BN21" i="4"/>
  <c r="BY19" i="5"/>
  <c r="BS19" i="5"/>
  <c r="CG20" i="4"/>
  <c r="CH20" i="4" s="1"/>
  <c r="BQ20" i="5"/>
  <c r="BO20" i="5"/>
  <c r="BR20" i="5"/>
  <c r="BN20" i="5"/>
  <c r="BS20" i="4"/>
  <c r="AW19" i="5"/>
  <c r="S19" i="5"/>
  <c r="Q279" i="7"/>
  <c r="AP20" i="5"/>
  <c r="AV20" i="5" s="1"/>
  <c r="Q270" i="8"/>
  <c r="Q251" i="7"/>
  <c r="W251" i="7" s="1"/>
  <c r="X251" i="7" s="1"/>
  <c r="Q243" i="8"/>
  <c r="W243" i="8" s="1"/>
  <c r="X243" i="8" s="1"/>
  <c r="AP21" i="4"/>
  <c r="AV21" i="4" s="1"/>
  <c r="CB19" i="5"/>
  <c r="AI20" i="5"/>
  <c r="AJ20" i="5"/>
  <c r="AS20" i="5"/>
  <c r="AU20" i="5"/>
  <c r="B254" i="7"/>
  <c r="Y24" i="4"/>
  <c r="B246" i="8"/>
  <c r="A24" i="4"/>
  <c r="C24" i="4"/>
  <c r="B25" i="4"/>
  <c r="BM21" i="5"/>
  <c r="BK21" i="5"/>
  <c r="BI21" i="5"/>
  <c r="BJ21" i="5"/>
  <c r="BH21" i="5"/>
  <c r="BL21" i="5"/>
  <c r="AO21" i="5"/>
  <c r="AQ21" i="5" s="1"/>
  <c r="AR21" i="5"/>
  <c r="BB21" i="5"/>
  <c r="AN21" i="5" s="1"/>
  <c r="BP20" i="4"/>
  <c r="A586" i="7"/>
  <c r="D40" i="5" s="1"/>
  <c r="B586" i="7"/>
  <c r="I21" i="5" l="1"/>
  <c r="AA21" i="5" s="1"/>
  <c r="I22" i="4"/>
  <c r="AA22" i="4" s="1"/>
  <c r="AE22" i="4" s="1"/>
  <c r="BT19" i="5"/>
  <c r="AE21" i="5"/>
  <c r="CG21" i="4"/>
  <c r="CH21" i="4" s="1"/>
  <c r="BU18" i="5"/>
  <c r="BV18" i="5" s="1"/>
  <c r="I271" i="8"/>
  <c r="I280" i="7"/>
  <c r="T21" i="5"/>
  <c r="BP20" i="5"/>
  <c r="BP21" i="4"/>
  <c r="AW20" i="5"/>
  <c r="BT20" i="4"/>
  <c r="BU20" i="4" s="1"/>
  <c r="BV20" i="4" s="1"/>
  <c r="CG20" i="5"/>
  <c r="CH20" i="5" s="1"/>
  <c r="BR21" i="5"/>
  <c r="BO21" i="5"/>
  <c r="BQ21" i="5"/>
  <c r="BN21" i="5"/>
  <c r="J20" i="5"/>
  <c r="AH20" i="5"/>
  <c r="AD20" i="5"/>
  <c r="Z20" i="5"/>
  <c r="AG20" i="5"/>
  <c r="AW21" i="4"/>
  <c r="S21" i="4"/>
  <c r="AH21" i="4"/>
  <c r="J21" i="4"/>
  <c r="AG21" i="4"/>
  <c r="Z21" i="4"/>
  <c r="AD21" i="4"/>
  <c r="CE22" i="4"/>
  <c r="CF22" i="4"/>
  <c r="CD20" i="4"/>
  <c r="A571" i="8"/>
  <c r="D40" i="4" s="1"/>
  <c r="T245" i="8"/>
  <c r="B571" i="8" s="1"/>
  <c r="F40" i="4" s="1"/>
  <c r="AU21" i="5"/>
  <c r="AJ21" i="5"/>
  <c r="AS21" i="5"/>
  <c r="AI21" i="5"/>
  <c r="BX21" i="5"/>
  <c r="BZ21" i="5"/>
  <c r="BW21" i="5"/>
  <c r="CA21" i="5"/>
  <c r="A25" i="4"/>
  <c r="Y25" i="4"/>
  <c r="B255" i="7"/>
  <c r="B247" i="8"/>
  <c r="C25" i="4"/>
  <c r="B26" i="4"/>
  <c r="Y24" i="5"/>
  <c r="C24" i="5"/>
  <c r="B25" i="5"/>
  <c r="B283" i="7"/>
  <c r="B274" i="8"/>
  <c r="A24" i="5"/>
  <c r="BN22" i="4"/>
  <c r="BR22" i="4"/>
  <c r="BO22" i="4"/>
  <c r="BQ22" i="4"/>
  <c r="BZ22" i="4"/>
  <c r="BW22" i="4"/>
  <c r="CA22" i="4"/>
  <c r="BX22" i="4"/>
  <c r="BY21" i="4"/>
  <c r="AP21" i="5"/>
  <c r="Q271" i="8"/>
  <c r="W271" i="8" s="1"/>
  <c r="X271" i="8" s="1"/>
  <c r="Q280" i="7"/>
  <c r="W280" i="7" s="1"/>
  <c r="X280" i="7" s="1"/>
  <c r="A282" i="7"/>
  <c r="T282" i="7" s="1"/>
  <c r="A273" i="8"/>
  <c r="T273" i="8" s="1"/>
  <c r="B578" i="8" s="1"/>
  <c r="F40" i="5" s="1"/>
  <c r="AK23" i="5"/>
  <c r="AU22" i="4"/>
  <c r="AJ22" i="4"/>
  <c r="AS22" i="4"/>
  <c r="AI22" i="4"/>
  <c r="BY20" i="5"/>
  <c r="CE21" i="5"/>
  <c r="CF21" i="5"/>
  <c r="AK24" i="4"/>
  <c r="H24" i="4" s="1"/>
  <c r="A254" i="7"/>
  <c r="A246" i="8"/>
  <c r="CC19" i="5"/>
  <c r="BS20" i="5"/>
  <c r="BS21" i="4"/>
  <c r="BT21" i="4" s="1"/>
  <c r="AO22" i="5"/>
  <c r="AQ22" i="5" s="1"/>
  <c r="BK22" i="5"/>
  <c r="BJ22" i="5"/>
  <c r="AR22" i="5"/>
  <c r="BH22" i="5"/>
  <c r="BL22" i="5"/>
  <c r="BI22" i="5"/>
  <c r="BM22" i="5"/>
  <c r="BB22" i="5"/>
  <c r="AN22" i="5" s="1"/>
  <c r="Q244" i="8"/>
  <c r="W244" i="8" s="1"/>
  <c r="X244" i="8" s="1"/>
  <c r="AP22" i="4"/>
  <c r="AV22" i="4" s="1"/>
  <c r="Q252" i="7"/>
  <c r="W252" i="7" s="1"/>
  <c r="X252" i="7" s="1"/>
  <c r="AO23" i="4"/>
  <c r="AQ23" i="4" s="1"/>
  <c r="BB23" i="4"/>
  <c r="AN23" i="4" s="1"/>
  <c r="BM23" i="4"/>
  <c r="BJ23" i="4"/>
  <c r="BI23" i="4"/>
  <c r="BK23" i="4"/>
  <c r="AR23" i="4"/>
  <c r="BH23" i="4"/>
  <c r="BL23" i="4"/>
  <c r="CB20" i="5"/>
  <c r="CB21" i="4"/>
  <c r="S20" i="5"/>
  <c r="D571" i="8"/>
  <c r="D579" i="7"/>
  <c r="AV21" i="5" l="1"/>
  <c r="AW21" i="5" s="1"/>
  <c r="I22" i="5"/>
  <c r="AA22" i="5" s="1"/>
  <c r="AE22" i="5" s="1"/>
  <c r="AV22" i="5"/>
  <c r="I23" i="4"/>
  <c r="AA23" i="4" s="1"/>
  <c r="AE23" i="4" s="1"/>
  <c r="T22" i="4"/>
  <c r="I252" i="7"/>
  <c r="I244" i="8"/>
  <c r="AW22" i="4"/>
  <c r="S21" i="5"/>
  <c r="U20" i="4"/>
  <c r="BT20" i="5"/>
  <c r="CC20" i="5"/>
  <c r="CD20" i="5" s="1"/>
  <c r="T23" i="4"/>
  <c r="BS21" i="5"/>
  <c r="I272" i="8"/>
  <c r="I281" i="7"/>
  <c r="CB22" i="4"/>
  <c r="CC21" i="4"/>
  <c r="CD21" i="4" s="1"/>
  <c r="BP22" i="4"/>
  <c r="BY22" i="4"/>
  <c r="CB21" i="5"/>
  <c r="Q272" i="8"/>
  <c r="W272" i="8" s="1"/>
  <c r="X272" i="8" s="1"/>
  <c r="Q281" i="7"/>
  <c r="W281" i="7" s="1"/>
  <c r="X281" i="7" s="1"/>
  <c r="AP22" i="5"/>
  <c r="BR23" i="4"/>
  <c r="BO23" i="4"/>
  <c r="BN23" i="4"/>
  <c r="BQ23" i="4"/>
  <c r="BX23" i="4"/>
  <c r="BW23" i="4"/>
  <c r="BZ23" i="4"/>
  <c r="CA23" i="4"/>
  <c r="AJ22" i="5"/>
  <c r="AS22" i="5"/>
  <c r="AU22" i="5"/>
  <c r="AI22" i="5"/>
  <c r="S22" i="4"/>
  <c r="AD22" i="4"/>
  <c r="AG22" i="4"/>
  <c r="Z22" i="4"/>
  <c r="J22" i="4"/>
  <c r="AH22" i="4"/>
  <c r="BS22" i="4"/>
  <c r="B248" i="8"/>
  <c r="Y26" i="4"/>
  <c r="B27" i="4"/>
  <c r="C26" i="4"/>
  <c r="B256" i="7"/>
  <c r="A26" i="4"/>
  <c r="CE23" i="4"/>
  <c r="CF23" i="4"/>
  <c r="AS23" i="4"/>
  <c r="AU23" i="4"/>
  <c r="AJ23" i="4"/>
  <c r="AI23" i="4"/>
  <c r="BX22" i="5"/>
  <c r="BZ22" i="5"/>
  <c r="BW22" i="5"/>
  <c r="CA22" i="5"/>
  <c r="BJ24" i="4"/>
  <c r="BL24" i="4"/>
  <c r="AO24" i="4"/>
  <c r="AQ24" i="4" s="1"/>
  <c r="BH24" i="4"/>
  <c r="AR24" i="4"/>
  <c r="BK24" i="4"/>
  <c r="BB24" i="4"/>
  <c r="AN24" i="4" s="1"/>
  <c r="BI24" i="4"/>
  <c r="BM24" i="4"/>
  <c r="Y25" i="5"/>
  <c r="B26" i="5"/>
  <c r="C25" i="5"/>
  <c r="A25" i="5"/>
  <c r="B275" i="8"/>
  <c r="B284" i="7"/>
  <c r="AK25" i="4"/>
  <c r="H25" i="4" s="1"/>
  <c r="A255" i="7"/>
  <c r="A247" i="8"/>
  <c r="BY21" i="5"/>
  <c r="CF22" i="5"/>
  <c r="CE22" i="5"/>
  <c r="CD19" i="5"/>
  <c r="BU19" i="5"/>
  <c r="BV19" i="5" s="1"/>
  <c r="CG21" i="5"/>
  <c r="CH21" i="5" s="1"/>
  <c r="A283" i="7"/>
  <c r="A274" i="8"/>
  <c r="AK24" i="5"/>
  <c r="CG22" i="4"/>
  <c r="CH22" i="4" s="1"/>
  <c r="BP21" i="5"/>
  <c r="Q253" i="7"/>
  <c r="W253" i="7" s="1"/>
  <c r="X253" i="7" s="1"/>
  <c r="AP23" i="4"/>
  <c r="AV23" i="4" s="1"/>
  <c r="Q245" i="8"/>
  <c r="W245" i="8" s="1"/>
  <c r="X245" i="8" s="1"/>
  <c r="BR22" i="5"/>
  <c r="BN22" i="5"/>
  <c r="BQ22" i="5"/>
  <c r="BO22" i="5"/>
  <c r="BL23" i="5"/>
  <c r="BI23" i="5"/>
  <c r="AO23" i="5"/>
  <c r="AQ23" i="5" s="1"/>
  <c r="BJ23" i="5"/>
  <c r="BB23" i="5"/>
  <c r="AN23" i="5" s="1"/>
  <c r="BK23" i="5"/>
  <c r="BM23" i="5"/>
  <c r="BH23" i="5"/>
  <c r="AR23" i="5"/>
  <c r="J21" i="5"/>
  <c r="Z21" i="5"/>
  <c r="AD21" i="5"/>
  <c r="AG21" i="5"/>
  <c r="AH21" i="5"/>
  <c r="E40" i="4"/>
  <c r="G40" i="4" s="1"/>
  <c r="D578" i="8"/>
  <c r="D586" i="7"/>
  <c r="I23" i="5" l="1"/>
  <c r="AA23" i="5" s="1"/>
  <c r="AE23" i="5" s="1"/>
  <c r="CC21" i="5"/>
  <c r="CD21" i="5" s="1"/>
  <c r="BT21" i="5"/>
  <c r="BU21" i="5" s="1"/>
  <c r="BV21" i="5" s="1"/>
  <c r="T22" i="5"/>
  <c r="I253" i="7"/>
  <c r="T254" i="7" s="1"/>
  <c r="I245" i="8"/>
  <c r="I24" i="4"/>
  <c r="I254" i="7" s="1"/>
  <c r="BU20" i="5"/>
  <c r="BV20" i="5" s="1"/>
  <c r="BT22" i="4"/>
  <c r="V40" i="4"/>
  <c r="L40" i="4" s="1"/>
  <c r="BU21" i="4"/>
  <c r="BV21" i="4" s="1"/>
  <c r="CB22" i="5"/>
  <c r="CC22" i="4"/>
  <c r="CD22" i="4" s="1"/>
  <c r="I282" i="7"/>
  <c r="E40" i="5"/>
  <c r="G40" i="5" s="1"/>
  <c r="V40" i="5" s="1"/>
  <c r="L40" i="5" s="1"/>
  <c r="BS22" i="5"/>
  <c r="BS23" i="4"/>
  <c r="BY23" i="4"/>
  <c r="AP23" i="5"/>
  <c r="AV23" i="5" s="1"/>
  <c r="Q282" i="7"/>
  <c r="W282" i="7" s="1"/>
  <c r="X282" i="7" s="1"/>
  <c r="Q273" i="8"/>
  <c r="W273" i="8" s="1"/>
  <c r="X273" i="8" s="1"/>
  <c r="A26" i="5"/>
  <c r="B27" i="5"/>
  <c r="Y26" i="5"/>
  <c r="C26" i="5"/>
  <c r="B276" i="8"/>
  <c r="B285" i="7"/>
  <c r="BP22" i="5"/>
  <c r="CG22" i="5"/>
  <c r="CH22" i="5" s="1"/>
  <c r="CF24" i="4"/>
  <c r="CE24" i="4"/>
  <c r="A256" i="7"/>
  <c r="AK26" i="4"/>
  <c r="H26" i="4" s="1"/>
  <c r="A248" i="8"/>
  <c r="CB23" i="4"/>
  <c r="AW22" i="5"/>
  <c r="S22" i="5"/>
  <c r="C27" i="4"/>
  <c r="Y27" i="4"/>
  <c r="B257" i="7"/>
  <c r="A27" i="4"/>
  <c r="B249" i="8"/>
  <c r="B28" i="4"/>
  <c r="AI23" i="5"/>
  <c r="AJ23" i="5"/>
  <c r="AU23" i="5"/>
  <c r="AS23" i="5"/>
  <c r="CF23" i="5"/>
  <c r="CE23" i="5"/>
  <c r="S23" i="4"/>
  <c r="AW23" i="4"/>
  <c r="BB24" i="5"/>
  <c r="AN24" i="5" s="1"/>
  <c r="BH24" i="5"/>
  <c r="AO24" i="5"/>
  <c r="AQ24" i="5" s="1"/>
  <c r="BL24" i="5"/>
  <c r="AR24" i="5"/>
  <c r="BK24" i="5"/>
  <c r="BM24" i="5"/>
  <c r="BJ24" i="5"/>
  <c r="BI24" i="5"/>
  <c r="A284" i="7"/>
  <c r="AK25" i="5"/>
  <c r="A275" i="8"/>
  <c r="AI24" i="4"/>
  <c r="AU24" i="4"/>
  <c r="AJ24" i="4"/>
  <c r="AS24" i="4"/>
  <c r="CA24" i="4"/>
  <c r="BW24" i="4"/>
  <c r="BX24" i="4"/>
  <c r="BZ24" i="4"/>
  <c r="BY22" i="5"/>
  <c r="Z23" i="4"/>
  <c r="J23" i="4"/>
  <c r="AH23" i="4"/>
  <c r="AD23" i="4"/>
  <c r="AG23" i="4"/>
  <c r="Q246" i="8"/>
  <c r="W246" i="8" s="1"/>
  <c r="X246" i="8" s="1"/>
  <c r="AP24" i="4"/>
  <c r="AV24" i="4" s="1"/>
  <c r="Q254" i="7"/>
  <c r="W254" i="7" s="1"/>
  <c r="X254" i="7" s="1"/>
  <c r="BO23" i="5"/>
  <c r="BR23" i="5"/>
  <c r="BQ23" i="5"/>
  <c r="BN23" i="5"/>
  <c r="BX23" i="5"/>
  <c r="BW23" i="5"/>
  <c r="BZ23" i="5"/>
  <c r="CA23" i="5"/>
  <c r="AO25" i="4"/>
  <c r="AQ25" i="4" s="1"/>
  <c r="BL25" i="4"/>
  <c r="BB25" i="4"/>
  <c r="AN25" i="4" s="1"/>
  <c r="BK25" i="4"/>
  <c r="BI25" i="4"/>
  <c r="BJ25" i="4"/>
  <c r="BM25" i="4"/>
  <c r="BH25" i="4"/>
  <c r="AR25" i="4"/>
  <c r="BO24" i="4"/>
  <c r="BN24" i="4"/>
  <c r="BQ24" i="4"/>
  <c r="BR24" i="4"/>
  <c r="CG23" i="4"/>
  <c r="CH23" i="4" s="1"/>
  <c r="J22" i="5"/>
  <c r="Z22" i="5"/>
  <c r="AG22" i="5"/>
  <c r="AH22" i="5"/>
  <c r="AD22" i="5"/>
  <c r="BP23" i="4"/>
  <c r="I24" i="5" l="1"/>
  <c r="T23" i="5"/>
  <c r="I273" i="8"/>
  <c r="T274" i="8" s="1"/>
  <c r="T24" i="4"/>
  <c r="I25" i="4"/>
  <c r="I247" i="8" s="1"/>
  <c r="I246" i="8"/>
  <c r="T246" i="8" s="1"/>
  <c r="CC22" i="5"/>
  <c r="CD22" i="5" s="1"/>
  <c r="U21" i="4"/>
  <c r="CC23" i="4"/>
  <c r="CD23" i="4" s="1"/>
  <c r="BU22" i="4"/>
  <c r="BV22" i="4" s="1"/>
  <c r="U22" i="4" s="1"/>
  <c r="BT22" i="5"/>
  <c r="BT23" i="4"/>
  <c r="I283" i="7"/>
  <c r="T283" i="7" s="1"/>
  <c r="I274" i="8"/>
  <c r="T24" i="5"/>
  <c r="I255" i="7"/>
  <c r="T255" i="7" s="1"/>
  <c r="T25" i="4"/>
  <c r="BY24" i="4"/>
  <c r="CB23" i="5"/>
  <c r="CB24" i="4"/>
  <c r="CG23" i="5"/>
  <c r="CH23" i="5" s="1"/>
  <c r="BR25" i="4"/>
  <c r="BQ25" i="4"/>
  <c r="BO25" i="4"/>
  <c r="BN25" i="4"/>
  <c r="AS24" i="5"/>
  <c r="AJ24" i="5"/>
  <c r="AU24" i="5"/>
  <c r="AI24" i="5"/>
  <c r="W256" i="7"/>
  <c r="X256" i="7" s="1"/>
  <c r="T256" i="7"/>
  <c r="A285" i="7"/>
  <c r="A276" i="8"/>
  <c r="AK26" i="5"/>
  <c r="S24" i="4"/>
  <c r="AD24" i="4"/>
  <c r="J24" i="4"/>
  <c r="AG24" i="4"/>
  <c r="AH24" i="4"/>
  <c r="Z24" i="4"/>
  <c r="BX24" i="5"/>
  <c r="CA24" i="5"/>
  <c r="BW24" i="5"/>
  <c r="BZ24" i="5"/>
  <c r="CF24" i="5"/>
  <c r="CE24" i="5"/>
  <c r="AH23" i="5"/>
  <c r="Z23" i="5"/>
  <c r="AG23" i="5"/>
  <c r="J23" i="5"/>
  <c r="AD23" i="5"/>
  <c r="Y28" i="4"/>
  <c r="B250" i="8"/>
  <c r="B29" i="4"/>
  <c r="B258" i="7"/>
  <c r="C28" i="4"/>
  <c r="A28" i="4"/>
  <c r="S23" i="5"/>
  <c r="AW23" i="5"/>
  <c r="BP24" i="4"/>
  <c r="CA25" i="4"/>
  <c r="BW25" i="4"/>
  <c r="BX25" i="4"/>
  <c r="BZ25" i="4"/>
  <c r="CE25" i="4"/>
  <c r="CF25" i="4"/>
  <c r="BS23" i="5"/>
  <c r="BJ25" i="5"/>
  <c r="BM25" i="5"/>
  <c r="BI25" i="5"/>
  <c r="BL25" i="5"/>
  <c r="AR25" i="5"/>
  <c r="BK25" i="5"/>
  <c r="AO25" i="5"/>
  <c r="AQ25" i="5" s="1"/>
  <c r="BH25" i="5"/>
  <c r="BB25" i="5"/>
  <c r="AN25" i="5" s="1"/>
  <c r="Q274" i="8"/>
  <c r="W274" i="8" s="1"/>
  <c r="X274" i="8" s="1"/>
  <c r="AP24" i="5"/>
  <c r="AV24" i="5" s="1"/>
  <c r="Q283" i="7"/>
  <c r="W283" i="7" s="1"/>
  <c r="X283" i="7" s="1"/>
  <c r="W248" i="8"/>
  <c r="X248" i="8" s="1"/>
  <c r="T248" i="8"/>
  <c r="CG24" i="4"/>
  <c r="CH24" i="4" s="1"/>
  <c r="BS24" i="4"/>
  <c r="AI25" i="4"/>
  <c r="AS25" i="4"/>
  <c r="AU25" i="4"/>
  <c r="AJ25" i="4"/>
  <c r="Q247" i="8"/>
  <c r="W247" i="8" s="1"/>
  <c r="X247" i="8" s="1"/>
  <c r="AP25" i="4"/>
  <c r="AV25" i="4" s="1"/>
  <c r="Q255" i="7"/>
  <c r="W255" i="7" s="1"/>
  <c r="X255" i="7" s="1"/>
  <c r="BY23" i="5"/>
  <c r="BP23" i="5"/>
  <c r="BQ24" i="5"/>
  <c r="BO24" i="5"/>
  <c r="BR24" i="5"/>
  <c r="BN24" i="5"/>
  <c r="A257" i="7"/>
  <c r="AK27" i="4"/>
  <c r="H27" i="4" s="1"/>
  <c r="A249" i="8"/>
  <c r="BI26" i="4"/>
  <c r="BK26" i="4"/>
  <c r="BH26" i="4"/>
  <c r="BL26" i="4"/>
  <c r="AR26" i="4"/>
  <c r="AO26" i="4"/>
  <c r="AQ26" i="4" s="1"/>
  <c r="BB26" i="4"/>
  <c r="AN26" i="4" s="1"/>
  <c r="BJ26" i="4"/>
  <c r="BM26" i="4"/>
  <c r="B277" i="8"/>
  <c r="C27" i="5"/>
  <c r="A27" i="5"/>
  <c r="Y27" i="5"/>
  <c r="B286" i="7"/>
  <c r="B28" i="5"/>
  <c r="T247" i="8" l="1"/>
  <c r="I25" i="5"/>
  <c r="I26" i="4"/>
  <c r="BU22" i="5"/>
  <c r="BV22" i="5" s="1"/>
  <c r="CB25" i="4"/>
  <c r="BU23" i="4"/>
  <c r="BV23" i="4" s="1"/>
  <c r="U23" i="4" s="1"/>
  <c r="BT24" i="4"/>
  <c r="CC23" i="5"/>
  <c r="CD23" i="5" s="1"/>
  <c r="CC24" i="4"/>
  <c r="CD24" i="4" s="1"/>
  <c r="BS24" i="5"/>
  <c r="I284" i="7"/>
  <c r="T284" i="7" s="1"/>
  <c r="I275" i="8"/>
  <c r="T275" i="8" s="1"/>
  <c r="T25" i="5"/>
  <c r="I248" i="8"/>
  <c r="I256" i="7"/>
  <c r="T26" i="4"/>
  <c r="CG24" i="5"/>
  <c r="CH24" i="5" s="1"/>
  <c r="BY24" i="5"/>
  <c r="CG25" i="4"/>
  <c r="CH25" i="4" s="1"/>
  <c r="BT23" i="5"/>
  <c r="BU23" i="5" s="1"/>
  <c r="BV23" i="5" s="1"/>
  <c r="BY25" i="4"/>
  <c r="AI26" i="4"/>
  <c r="AS26" i="4"/>
  <c r="AJ26" i="4"/>
  <c r="AU26" i="4"/>
  <c r="S24" i="5"/>
  <c r="AW24" i="5"/>
  <c r="AP25" i="5"/>
  <c r="AV25" i="5" s="1"/>
  <c r="Q284" i="7"/>
  <c r="W284" i="7" s="1"/>
  <c r="X284" i="7" s="1"/>
  <c r="Q275" i="8"/>
  <c r="W275" i="8" s="1"/>
  <c r="X275" i="8" s="1"/>
  <c r="A258" i="7"/>
  <c r="T258" i="7" s="1"/>
  <c r="A250" i="8"/>
  <c r="T250" i="8" s="1"/>
  <c r="AK28" i="4"/>
  <c r="H28" i="4" s="1"/>
  <c r="AW24" i="4"/>
  <c r="BW26" i="4"/>
  <c r="BZ26" i="4"/>
  <c r="BX26" i="4"/>
  <c r="CA26" i="4"/>
  <c r="BP25" i="4"/>
  <c r="B278" i="8"/>
  <c r="C28" i="5"/>
  <c r="B287" i="7"/>
  <c r="A28" i="5"/>
  <c r="Y28" i="5"/>
  <c r="B29" i="5"/>
  <c r="BQ26" i="4"/>
  <c r="BO26" i="4"/>
  <c r="BR26" i="4"/>
  <c r="BN26" i="4"/>
  <c r="BL27" i="4"/>
  <c r="BH27" i="4"/>
  <c r="BM27" i="4"/>
  <c r="BJ27" i="4"/>
  <c r="BI27" i="4"/>
  <c r="BB27" i="4"/>
  <c r="AN27" i="4" s="1"/>
  <c r="AO27" i="4"/>
  <c r="AQ27" i="4" s="1"/>
  <c r="AR27" i="4"/>
  <c r="BK27" i="4"/>
  <c r="BP24" i="5"/>
  <c r="BT24" i="5" s="1"/>
  <c r="AI25" i="5"/>
  <c r="AJ25" i="5"/>
  <c r="AU25" i="5"/>
  <c r="AS25" i="5"/>
  <c r="BW25" i="5"/>
  <c r="BZ25" i="5"/>
  <c r="BX25" i="5"/>
  <c r="CA25" i="5"/>
  <c r="BM26" i="5"/>
  <c r="BJ26" i="5"/>
  <c r="AR26" i="5"/>
  <c r="BL26" i="5"/>
  <c r="AO26" i="5"/>
  <c r="AQ26" i="5" s="1"/>
  <c r="BH26" i="5"/>
  <c r="BB26" i="5"/>
  <c r="AN26" i="5" s="1"/>
  <c r="BI26" i="5"/>
  <c r="BK26" i="5"/>
  <c r="AH24" i="5"/>
  <c r="J24" i="5"/>
  <c r="AG24" i="5"/>
  <c r="Z24" i="5"/>
  <c r="AD24" i="5"/>
  <c r="AK27" i="5"/>
  <c r="A277" i="8"/>
  <c r="A286" i="7"/>
  <c r="CF26" i="4"/>
  <c r="CE26" i="4"/>
  <c r="AW25" i="4"/>
  <c r="S25" i="4"/>
  <c r="Z25" i="4"/>
  <c r="AH25" i="4"/>
  <c r="AG25" i="4"/>
  <c r="AD25" i="4"/>
  <c r="J25" i="4"/>
  <c r="AP26" i="4"/>
  <c r="AV26" i="4" s="1"/>
  <c r="Q256" i="7"/>
  <c r="Q248" i="8"/>
  <c r="BR25" i="5"/>
  <c r="BN25" i="5"/>
  <c r="BQ25" i="5"/>
  <c r="BO25" i="5"/>
  <c r="CF25" i="5"/>
  <c r="CE25" i="5"/>
  <c r="B259" i="7"/>
  <c r="Y29" i="4"/>
  <c r="C29" i="4"/>
  <c r="A29" i="4"/>
  <c r="B30" i="4"/>
  <c r="B31" i="4" s="1"/>
  <c r="B251" i="8"/>
  <c r="CB24" i="5"/>
  <c r="BS25" i="4"/>
  <c r="I26" i="5" l="1"/>
  <c r="CC25" i="4"/>
  <c r="CD25" i="4" s="1"/>
  <c r="I27" i="4"/>
  <c r="I257" i="7" s="1"/>
  <c r="BU24" i="4"/>
  <c r="BV24" i="4" s="1"/>
  <c r="CC24" i="5"/>
  <c r="CD24" i="5" s="1"/>
  <c r="U24" i="4"/>
  <c r="BY25" i="5"/>
  <c r="CG25" i="5"/>
  <c r="CH25" i="5" s="1"/>
  <c r="BS25" i="5"/>
  <c r="T27" i="4"/>
  <c r="I276" i="8"/>
  <c r="T276" i="8" s="1"/>
  <c r="I285" i="7"/>
  <c r="T285" i="7" s="1"/>
  <c r="T26" i="5"/>
  <c r="CB26" i="4"/>
  <c r="BT25" i="4"/>
  <c r="BU25" i="4" s="1"/>
  <c r="BV25" i="4" s="1"/>
  <c r="U25" i="4" s="1"/>
  <c r="B261" i="7"/>
  <c r="Y31" i="4"/>
  <c r="A31" i="4"/>
  <c r="C31" i="4"/>
  <c r="BP25" i="5"/>
  <c r="AW26" i="4"/>
  <c r="A30" i="4"/>
  <c r="Y30" i="4"/>
  <c r="C30" i="4"/>
  <c r="B252" i="8"/>
  <c r="B260" i="7"/>
  <c r="AS26" i="5"/>
  <c r="AI26" i="5"/>
  <c r="AU26" i="5"/>
  <c r="AJ26" i="5"/>
  <c r="CF27" i="4"/>
  <c r="CE27" i="4"/>
  <c r="AG26" i="4"/>
  <c r="J26" i="4"/>
  <c r="AD26" i="4"/>
  <c r="AH26" i="4"/>
  <c r="Z26" i="4"/>
  <c r="A259" i="7"/>
  <c r="T259" i="7" s="1"/>
  <c r="A251" i="8"/>
  <c r="T251" i="8" s="1"/>
  <c r="AK29" i="4"/>
  <c r="H29" i="4" s="1"/>
  <c r="CG26" i="4"/>
  <c r="CH26" i="4" s="1"/>
  <c r="BQ26" i="5"/>
  <c r="BO26" i="5"/>
  <c r="BN26" i="5"/>
  <c r="BR26" i="5"/>
  <c r="BX26" i="5"/>
  <c r="BZ26" i="5"/>
  <c r="BW26" i="5"/>
  <c r="CA26" i="5"/>
  <c r="AS27" i="4"/>
  <c r="AU27" i="4"/>
  <c r="AI27" i="4"/>
  <c r="AJ27" i="4"/>
  <c r="BW27" i="4"/>
  <c r="BX27" i="4"/>
  <c r="C29" i="5"/>
  <c r="B279" i="8"/>
  <c r="A29" i="5"/>
  <c r="B30" i="5"/>
  <c r="Y29" i="5"/>
  <c r="B288" i="7"/>
  <c r="BH28" i="4"/>
  <c r="BL28" i="4"/>
  <c r="BM28" i="4"/>
  <c r="BK28" i="4"/>
  <c r="BI28" i="4"/>
  <c r="BB28" i="4"/>
  <c r="AN28" i="4" s="1"/>
  <c r="AR28" i="4"/>
  <c r="BJ28" i="4"/>
  <c r="AO28" i="4"/>
  <c r="AO27" i="5"/>
  <c r="AQ27" i="5" s="1"/>
  <c r="BM27" i="5"/>
  <c r="BL27" i="5"/>
  <c r="BJ27" i="5"/>
  <c r="BH27" i="5"/>
  <c r="BI27" i="5"/>
  <c r="BB27" i="5"/>
  <c r="AN27" i="5" s="1"/>
  <c r="BK27" i="5"/>
  <c r="AR27" i="5"/>
  <c r="S26" i="4"/>
  <c r="T286" i="7"/>
  <c r="W286" i="7"/>
  <c r="X286" i="7" s="1"/>
  <c r="AP26" i="5"/>
  <c r="AV26" i="5" s="1"/>
  <c r="Q285" i="7"/>
  <c r="W285" i="7" s="1"/>
  <c r="X285" i="7" s="1"/>
  <c r="Q276" i="8"/>
  <c r="W276" i="8" s="1"/>
  <c r="X276" i="8" s="1"/>
  <c r="Q257" i="7"/>
  <c r="Q249" i="8"/>
  <c r="W249" i="8" s="1"/>
  <c r="X249" i="8" s="1"/>
  <c r="AP27" i="4"/>
  <c r="AV27" i="4" s="1"/>
  <c r="BS26" i="4"/>
  <c r="BY26" i="4"/>
  <c r="AW25" i="5"/>
  <c r="W277" i="8"/>
  <c r="X277" i="8" s="1"/>
  <c r="T277" i="8"/>
  <c r="CF26" i="5"/>
  <c r="CE26" i="5"/>
  <c r="CB25" i="5"/>
  <c r="J25" i="5"/>
  <c r="AH25" i="5"/>
  <c r="AG25" i="5"/>
  <c r="Z25" i="5"/>
  <c r="AD25" i="5"/>
  <c r="BN27" i="4"/>
  <c r="BO27" i="4"/>
  <c r="BQ27" i="4"/>
  <c r="BR27" i="4"/>
  <c r="BP26" i="4"/>
  <c r="A287" i="7"/>
  <c r="T287" i="7" s="1"/>
  <c r="AK28" i="5"/>
  <c r="A278" i="8"/>
  <c r="T278" i="8" s="1"/>
  <c r="S25" i="5"/>
  <c r="W267" i="7"/>
  <c r="X267" i="7" s="1"/>
  <c r="A572" i="8"/>
  <c r="A579" i="8"/>
  <c r="A580" i="7"/>
  <c r="T257" i="7" l="1"/>
  <c r="I249" i="8"/>
  <c r="BU24" i="5"/>
  <c r="BV24" i="5" s="1"/>
  <c r="I27" i="5"/>
  <c r="I28" i="4"/>
  <c r="AA28" i="4" s="1"/>
  <c r="AA34" i="4" s="1"/>
  <c r="H41" i="4" s="1"/>
  <c r="AQ28" i="4"/>
  <c r="AC28" i="4"/>
  <c r="AC34" i="4" s="1"/>
  <c r="H40" i="4" s="1"/>
  <c r="CC25" i="5"/>
  <c r="CD25" i="5" s="1"/>
  <c r="AE28" i="4"/>
  <c r="AE34" i="4" s="1"/>
  <c r="J5" i="2" s="1"/>
  <c r="BT25" i="5"/>
  <c r="CC26" i="4"/>
  <c r="CD26" i="4" s="1"/>
  <c r="T249" i="8"/>
  <c r="I286" i="7"/>
  <c r="I277" i="8"/>
  <c r="T27" i="5"/>
  <c r="I250" i="8"/>
  <c r="I258" i="7"/>
  <c r="T28" i="4"/>
  <c r="W257" i="7"/>
  <c r="X257" i="7" s="1"/>
  <c r="D41" i="4"/>
  <c r="BY27" i="4"/>
  <c r="BS27" i="4"/>
  <c r="AK31" i="4"/>
  <c r="H31" i="4" s="1"/>
  <c r="A261" i="7"/>
  <c r="CB26" i="5"/>
  <c r="BS26" i="5"/>
  <c r="BW28" i="4"/>
  <c r="BX28" i="4"/>
  <c r="AU28" i="4"/>
  <c r="AI28" i="4"/>
  <c r="AS28" i="4"/>
  <c r="AJ28" i="4"/>
  <c r="BJ29" i="4"/>
  <c r="BB29" i="4"/>
  <c r="AN29" i="4" s="1"/>
  <c r="AR29" i="4"/>
  <c r="BM29" i="4"/>
  <c r="BH29" i="4"/>
  <c r="BL29" i="4"/>
  <c r="BI29" i="4"/>
  <c r="BK29" i="4"/>
  <c r="AO29" i="4"/>
  <c r="AQ29" i="4" s="1"/>
  <c r="BP27" i="4"/>
  <c r="BZ27" i="4"/>
  <c r="BT26" i="4"/>
  <c r="AU27" i="5"/>
  <c r="AS27" i="5"/>
  <c r="AJ27" i="5"/>
  <c r="AI27" i="5"/>
  <c r="BN27" i="5"/>
  <c r="BQ27" i="5"/>
  <c r="BR27" i="5"/>
  <c r="BO27" i="5"/>
  <c r="AP27" i="5"/>
  <c r="AV27" i="5" s="1"/>
  <c r="Q286" i="7"/>
  <c r="Q277" i="8"/>
  <c r="CE28" i="4"/>
  <c r="CF28" i="4"/>
  <c r="C30" i="5"/>
  <c r="B280" i="8"/>
  <c r="B31" i="5"/>
  <c r="Y30" i="5"/>
  <c r="B289" i="7"/>
  <c r="A30" i="5"/>
  <c r="BP26" i="5"/>
  <c r="CG27" i="4"/>
  <c r="CH27" i="4" s="1"/>
  <c r="AH26" i="5"/>
  <c r="J26" i="5"/>
  <c r="Z26" i="5"/>
  <c r="AG26" i="5"/>
  <c r="AD26" i="5"/>
  <c r="S26" i="5"/>
  <c r="AW26" i="5"/>
  <c r="CE27" i="5"/>
  <c r="CF27" i="5"/>
  <c r="CG26" i="5"/>
  <c r="CH26" i="5" s="1"/>
  <c r="BL28" i="5"/>
  <c r="BI28" i="5"/>
  <c r="AR28" i="5"/>
  <c r="BH28" i="5"/>
  <c r="AO28" i="5"/>
  <c r="AQ28" i="5" s="1"/>
  <c r="BM28" i="5"/>
  <c r="BJ28" i="5"/>
  <c r="BK28" i="5"/>
  <c r="BB28" i="5"/>
  <c r="AN28" i="5" s="1"/>
  <c r="S27" i="4"/>
  <c r="AW27" i="4"/>
  <c r="BX27" i="5"/>
  <c r="BW27" i="5"/>
  <c r="Q258" i="7"/>
  <c r="Q250" i="8"/>
  <c r="W250" i="8" s="1"/>
  <c r="X250" i="8" s="1"/>
  <c r="AP28" i="4"/>
  <c r="AV28" i="4" s="1"/>
  <c r="BO28" i="4"/>
  <c r="BQ28" i="4"/>
  <c r="BN28" i="4"/>
  <c r="BR28" i="4"/>
  <c r="A288" i="7"/>
  <c r="T288" i="7" s="1"/>
  <c r="AK29" i="5"/>
  <c r="A279" i="8"/>
  <c r="T279" i="8" s="1"/>
  <c r="J27" i="4"/>
  <c r="AG27" i="4"/>
  <c r="AD27" i="4"/>
  <c r="Z27" i="4"/>
  <c r="AH27" i="4"/>
  <c r="BY26" i="5"/>
  <c r="A260" i="7"/>
  <c r="T260" i="7" s="1"/>
  <c r="B580" i="7" s="1"/>
  <c r="A252" i="8"/>
  <c r="T252" i="8" s="1"/>
  <c r="AK30" i="4"/>
  <c r="H30" i="4" s="1"/>
  <c r="U27" i="4"/>
  <c r="W251" i="8"/>
  <c r="X251" i="8" s="1"/>
  <c r="B579" i="8"/>
  <c r="A587" i="7"/>
  <c r="D41" i="5" s="1"/>
  <c r="I29" i="4" l="1"/>
  <c r="I28" i="5"/>
  <c r="AA28" i="5" s="1"/>
  <c r="AE28" i="5" s="1"/>
  <c r="BU26" i="4"/>
  <c r="BV26" i="4" s="1"/>
  <c r="B572" i="8"/>
  <c r="BU25" i="5"/>
  <c r="BV25" i="5" s="1"/>
  <c r="L48" i="14"/>
  <c r="L48" i="7"/>
  <c r="L48" i="12"/>
  <c r="L48" i="4"/>
  <c r="L49" i="4" s="1"/>
  <c r="L48" i="9"/>
  <c r="L48" i="8"/>
  <c r="L48" i="10"/>
  <c r="L48" i="5"/>
  <c r="L48" i="11"/>
  <c r="L48" i="13"/>
  <c r="L48" i="6"/>
  <c r="CC26" i="5"/>
  <c r="CD26" i="5" s="1"/>
  <c r="F41" i="4"/>
  <c r="BT26" i="5"/>
  <c r="U26" i="4"/>
  <c r="CG27" i="5"/>
  <c r="CH27" i="5" s="1"/>
  <c r="I259" i="7"/>
  <c r="I251" i="8"/>
  <c r="T29" i="4"/>
  <c r="I278" i="8"/>
  <c r="I287" i="7"/>
  <c r="T28" i="5"/>
  <c r="BY28" i="4"/>
  <c r="BS27" i="5"/>
  <c r="W258" i="7"/>
  <c r="X258" i="7" s="1"/>
  <c r="BJ31" i="4"/>
  <c r="BI31" i="4"/>
  <c r="BH31" i="4"/>
  <c r="BB31" i="4"/>
  <c r="AN31" i="4" s="1"/>
  <c r="AO31" i="4"/>
  <c r="AQ31" i="4" s="1"/>
  <c r="BM31" i="4"/>
  <c r="BL31" i="4"/>
  <c r="BK31" i="4"/>
  <c r="AR31" i="4"/>
  <c r="W261" i="7"/>
  <c r="X261" i="7" s="1"/>
  <c r="B581" i="7"/>
  <c r="F42" i="4" s="1"/>
  <c r="D581" i="7"/>
  <c r="E42" i="4" s="1"/>
  <c r="T261" i="7"/>
  <c r="A581" i="7"/>
  <c r="D42" i="4" s="1"/>
  <c r="A582" i="7"/>
  <c r="BS28" i="4"/>
  <c r="BP28" i="4"/>
  <c r="BZ28" i="4"/>
  <c r="BX28" i="5"/>
  <c r="BW28" i="5"/>
  <c r="AU28" i="5"/>
  <c r="AJ28" i="5"/>
  <c r="AS28" i="5"/>
  <c r="AI28" i="5"/>
  <c r="B290" i="7"/>
  <c r="C31" i="5"/>
  <c r="B281" i="8"/>
  <c r="A31" i="5"/>
  <c r="Y31" i="5"/>
  <c r="B32" i="5"/>
  <c r="BP27" i="5"/>
  <c r="CA27" i="5" s="1"/>
  <c r="BZ27" i="5"/>
  <c r="AR30" i="4"/>
  <c r="BB30" i="4"/>
  <c r="AN30" i="4" s="1"/>
  <c r="BL30" i="4"/>
  <c r="BI30" i="4"/>
  <c r="BM30" i="4"/>
  <c r="BJ30" i="4"/>
  <c r="BH30" i="4"/>
  <c r="AO30" i="4"/>
  <c r="AQ30" i="4" s="1"/>
  <c r="BK30" i="4"/>
  <c r="S28" i="4"/>
  <c r="AW28" i="4"/>
  <c r="BY27" i="5"/>
  <c r="A280" i="8"/>
  <c r="T280" i="8" s="1"/>
  <c r="AK30" i="5"/>
  <c r="A289" i="7"/>
  <c r="T289" i="7" s="1"/>
  <c r="B587" i="7" s="1"/>
  <c r="F41" i="5" s="1"/>
  <c r="AI29" i="4"/>
  <c r="AU29" i="4"/>
  <c r="AJ29" i="4"/>
  <c r="AS29" i="4"/>
  <c r="J28" i="4"/>
  <c r="Z28" i="4"/>
  <c r="AD28" i="4"/>
  <c r="AH28" i="4"/>
  <c r="AG28" i="4"/>
  <c r="Q278" i="8"/>
  <c r="W278" i="8" s="1"/>
  <c r="X278" i="8" s="1"/>
  <c r="AP28" i="5"/>
  <c r="AV28" i="5" s="1"/>
  <c r="Q287" i="7"/>
  <c r="W287" i="7" s="1"/>
  <c r="X287" i="7" s="1"/>
  <c r="CE28" i="5"/>
  <c r="CF28" i="5"/>
  <c r="Z27" i="5"/>
  <c r="AH27" i="5"/>
  <c r="AD27" i="5"/>
  <c r="AG27" i="5"/>
  <c r="J27" i="5"/>
  <c r="CA27" i="4"/>
  <c r="CB27" i="4" s="1"/>
  <c r="CC27" i="4" s="1"/>
  <c r="CD27" i="4" s="1"/>
  <c r="BT27" i="4"/>
  <c r="CE29" i="4"/>
  <c r="CF29" i="4"/>
  <c r="BB29" i="5"/>
  <c r="AN29" i="5" s="1"/>
  <c r="AO29" i="5"/>
  <c r="AQ29" i="5" s="1"/>
  <c r="BK29" i="5"/>
  <c r="BJ29" i="5"/>
  <c r="BI29" i="5"/>
  <c r="BM29" i="5"/>
  <c r="AR29" i="5"/>
  <c r="BH29" i="5"/>
  <c r="BL29" i="5"/>
  <c r="BN28" i="5"/>
  <c r="BQ28" i="5"/>
  <c r="BR28" i="5"/>
  <c r="BO28" i="5"/>
  <c r="CG28" i="4"/>
  <c r="CH28" i="4" s="1"/>
  <c r="AW27" i="5"/>
  <c r="Q259" i="7"/>
  <c r="W259" i="7" s="1"/>
  <c r="X259" i="7" s="1"/>
  <c r="Q251" i="8"/>
  <c r="AP29" i="4"/>
  <c r="AV29" i="4" s="1"/>
  <c r="BR29" i="4"/>
  <c r="BO29" i="4"/>
  <c r="BN29" i="4"/>
  <c r="BQ29" i="4"/>
  <c r="BX29" i="4"/>
  <c r="BW29" i="4"/>
  <c r="S27" i="5"/>
  <c r="U31" i="4"/>
  <c r="W260" i="7"/>
  <c r="X260" i="7" s="1"/>
  <c r="W252" i="8"/>
  <c r="D580" i="7"/>
  <c r="I30" i="4" l="1"/>
  <c r="T31" i="4" s="1"/>
  <c r="I31" i="4"/>
  <c r="I261" i="7" s="1"/>
  <c r="T262" i="7" s="1"/>
  <c r="B582" i="7" s="1"/>
  <c r="I29" i="5"/>
  <c r="T29" i="5" s="1"/>
  <c r="AV29" i="5"/>
  <c r="F43" i="4"/>
  <c r="BU26" i="5"/>
  <c r="BV26" i="5" s="1"/>
  <c r="BT27" i="5"/>
  <c r="I288" i="7"/>
  <c r="I279" i="8"/>
  <c r="I252" i="8"/>
  <c r="I260" i="7"/>
  <c r="T263" i="7" s="1"/>
  <c r="T30" i="4"/>
  <c r="G42" i="4"/>
  <c r="V42" i="4" s="1"/>
  <c r="L42" i="4" s="1"/>
  <c r="AJ31" i="4"/>
  <c r="AU31" i="4"/>
  <c r="AI31" i="4"/>
  <c r="AS31" i="4"/>
  <c r="Q261" i="7"/>
  <c r="AP31" i="4"/>
  <c r="AV31" i="4" s="1"/>
  <c r="BX31" i="4"/>
  <c r="BW31" i="4"/>
  <c r="BY29" i="4"/>
  <c r="BS29" i="4"/>
  <c r="CG28" i="5"/>
  <c r="CH28" i="5" s="1"/>
  <c r="CF31" i="4"/>
  <c r="CE31" i="4"/>
  <c r="BN31" i="4"/>
  <c r="BQ31" i="4"/>
  <c r="BO31" i="4"/>
  <c r="BR31" i="4"/>
  <c r="AI29" i="5"/>
  <c r="AS29" i="5"/>
  <c r="AJ29" i="5"/>
  <c r="AU29" i="5"/>
  <c r="AR30" i="5"/>
  <c r="BB30" i="5"/>
  <c r="AN30" i="5" s="1"/>
  <c r="BH30" i="5"/>
  <c r="BM30" i="5"/>
  <c r="BL30" i="5"/>
  <c r="BK30" i="5"/>
  <c r="AO30" i="5"/>
  <c r="AQ30" i="5" s="1"/>
  <c r="BI30" i="5"/>
  <c r="BJ30" i="5"/>
  <c r="S29" i="4"/>
  <c r="AW29" i="4"/>
  <c r="Q279" i="8"/>
  <c r="W279" i="8" s="1"/>
  <c r="X279" i="8" s="1"/>
  <c r="Q288" i="7"/>
  <c r="W288" i="7" s="1"/>
  <c r="X288" i="7" s="1"/>
  <c r="AP29" i="5"/>
  <c r="BU27" i="4"/>
  <c r="BV27" i="4" s="1"/>
  <c r="AS30" i="4"/>
  <c r="AR34" i="4"/>
  <c r="AJ30" i="4"/>
  <c r="AI30" i="4"/>
  <c r="AU30" i="4"/>
  <c r="CA28" i="4"/>
  <c r="CB28" i="4" s="1"/>
  <c r="CC28" i="4" s="1"/>
  <c r="BT28" i="4"/>
  <c r="BX30" i="4"/>
  <c r="BW30" i="4"/>
  <c r="B291" i="7"/>
  <c r="C32" i="5"/>
  <c r="A32" i="5"/>
  <c r="Y32" i="5"/>
  <c r="B282" i="8"/>
  <c r="B33" i="5"/>
  <c r="BP28" i="5"/>
  <c r="CA28" i="5" s="1"/>
  <c r="BZ28" i="5"/>
  <c r="CF29" i="5"/>
  <c r="CE29" i="5"/>
  <c r="Z29" i="4"/>
  <c r="AH29" i="4"/>
  <c r="AG29" i="4"/>
  <c r="AD29" i="4"/>
  <c r="J29" i="4"/>
  <c r="AP30" i="4"/>
  <c r="AV30" i="4" s="1"/>
  <c r="Q252" i="8"/>
  <c r="Q260" i="7"/>
  <c r="W266" i="7" s="1"/>
  <c r="X266" i="7" s="1"/>
  <c r="A281" i="8"/>
  <c r="AK31" i="5"/>
  <c r="A290" i="7"/>
  <c r="BP29" i="4"/>
  <c r="CA29" i="4" s="1"/>
  <c r="BZ29" i="4"/>
  <c r="BS28" i="5"/>
  <c r="BR29" i="5"/>
  <c r="BN29" i="5"/>
  <c r="BQ29" i="5"/>
  <c r="BO29" i="5"/>
  <c r="BW29" i="5"/>
  <c r="BX29" i="5"/>
  <c r="CG29" i="4"/>
  <c r="CH29" i="4" s="1"/>
  <c r="S28" i="5"/>
  <c r="AW28" i="5"/>
  <c r="BN30" i="4"/>
  <c r="BQ30" i="4"/>
  <c r="BO30" i="4"/>
  <c r="BR30" i="4"/>
  <c r="CF30" i="4"/>
  <c r="CE30" i="4"/>
  <c r="CB27" i="5"/>
  <c r="CC27" i="5" s="1"/>
  <c r="Z28" i="5"/>
  <c r="J28" i="5"/>
  <c r="AD28" i="5"/>
  <c r="AG28" i="5"/>
  <c r="AH28" i="5"/>
  <c r="BY28" i="5"/>
  <c r="U28" i="4"/>
  <c r="D587" i="7"/>
  <c r="D579" i="8"/>
  <c r="X252" i="8"/>
  <c r="D572" i="8"/>
  <c r="E41" i="4" s="1"/>
  <c r="W262" i="7" l="1"/>
  <c r="W255" i="8"/>
  <c r="X255" i="8" s="1"/>
  <c r="W253" i="8"/>
  <c r="X253" i="8" s="1"/>
  <c r="T254" i="8"/>
  <c r="T253" i="8"/>
  <c r="I30" i="5"/>
  <c r="AA30" i="5" s="1"/>
  <c r="AE30" i="5"/>
  <c r="AE34" i="5" s="1"/>
  <c r="J6" i="2" s="1"/>
  <c r="AA34" i="5"/>
  <c r="H41" i="5" s="1"/>
  <c r="S31" i="4"/>
  <c r="BY29" i="5"/>
  <c r="AJ34" i="4"/>
  <c r="B39" i="4" s="1"/>
  <c r="H5" i="2" s="1"/>
  <c r="I48" i="6" s="1"/>
  <c r="T255" i="8"/>
  <c r="T264" i="7"/>
  <c r="B584" i="7" s="1"/>
  <c r="AU34" i="4"/>
  <c r="AI34" i="4"/>
  <c r="B38" i="4" s="1"/>
  <c r="G5" i="2" s="1"/>
  <c r="H48" i="5" s="1"/>
  <c r="I289" i="7"/>
  <c r="BS31" i="4"/>
  <c r="CB28" i="5"/>
  <c r="CC28" i="5" s="1"/>
  <c r="BY31" i="4"/>
  <c r="W263" i="7"/>
  <c r="X263" i="7" s="1"/>
  <c r="W254" i="8"/>
  <c r="X254" i="8" s="1"/>
  <c r="BY30" i="4"/>
  <c r="BP31" i="4"/>
  <c r="CA31" i="4" s="1"/>
  <c r="BZ31" i="4"/>
  <c r="CG31" i="4"/>
  <c r="CH31" i="4" s="1"/>
  <c r="W264" i="7"/>
  <c r="AG31" i="4"/>
  <c r="J31" i="4"/>
  <c r="AH31" i="4"/>
  <c r="AD31" i="4"/>
  <c r="Z31" i="4"/>
  <c r="AK32" i="5"/>
  <c r="A291" i="7"/>
  <c r="A282" i="8"/>
  <c r="Q280" i="8"/>
  <c r="W280" i="8" s="1"/>
  <c r="X280" i="8" s="1"/>
  <c r="Q289" i="7"/>
  <c r="W289" i="7" s="1"/>
  <c r="X289" i="7" s="1"/>
  <c r="AP30" i="5"/>
  <c r="AV30" i="5" s="1"/>
  <c r="BQ30" i="5"/>
  <c r="BN30" i="5"/>
  <c r="BO30" i="5"/>
  <c r="BR30" i="5"/>
  <c r="CG30" i="4"/>
  <c r="CH30" i="4" s="1"/>
  <c r="CB29" i="4"/>
  <c r="CC29" i="4" s="1"/>
  <c r="B3" i="6"/>
  <c r="Y33" i="5"/>
  <c r="C33" i="5"/>
  <c r="A33" i="5"/>
  <c r="B292" i="7"/>
  <c r="B283" i="8"/>
  <c r="AW29" i="5"/>
  <c r="S29" i="5"/>
  <c r="AD29" i="5"/>
  <c r="J29" i="5"/>
  <c r="AH29" i="5"/>
  <c r="AG29" i="5"/>
  <c r="Z29" i="5"/>
  <c r="BS30" i="4"/>
  <c r="BS29" i="5"/>
  <c r="W258" i="8"/>
  <c r="X258" i="8" s="1"/>
  <c r="W257" i="8"/>
  <c r="CG29" i="5"/>
  <c r="CH29" i="5" s="1"/>
  <c r="CD28" i="4"/>
  <c r="BU28" i="4"/>
  <c r="BV28" i="4" s="1"/>
  <c r="BX30" i="5"/>
  <c r="BW30" i="5"/>
  <c r="CF30" i="5"/>
  <c r="CE30" i="5"/>
  <c r="AJ30" i="5"/>
  <c r="AS30" i="5"/>
  <c r="AI30" i="5"/>
  <c r="AU30" i="5"/>
  <c r="CD27" i="5"/>
  <c r="BU27" i="5"/>
  <c r="BV27" i="5" s="1"/>
  <c r="BP30" i="4"/>
  <c r="CA30" i="4" s="1"/>
  <c r="BZ30" i="4"/>
  <c r="BZ29" i="5"/>
  <c r="BP29" i="5"/>
  <c r="CA29" i="5" s="1"/>
  <c r="BT28" i="5"/>
  <c r="BJ31" i="5"/>
  <c r="BL31" i="5"/>
  <c r="BB31" i="5"/>
  <c r="AN31" i="5" s="1"/>
  <c r="BH31" i="5"/>
  <c r="AO31" i="5"/>
  <c r="AQ31" i="5" s="1"/>
  <c r="BM31" i="5"/>
  <c r="BI31" i="5"/>
  <c r="AR31" i="5"/>
  <c r="BK31" i="5"/>
  <c r="S30" i="4"/>
  <c r="I37" i="4" s="1"/>
  <c r="B5" i="2" s="1"/>
  <c r="B48" i="8" s="1"/>
  <c r="Z30" i="4"/>
  <c r="AD30" i="4"/>
  <c r="AD34" i="4" s="1"/>
  <c r="L5" i="2" s="1"/>
  <c r="J30" i="4"/>
  <c r="AS34" i="4"/>
  <c r="B36" i="4" s="1"/>
  <c r="AG30" i="4"/>
  <c r="AH30" i="4"/>
  <c r="BT29" i="4"/>
  <c r="U29" i="4"/>
  <c r="E43" i="4"/>
  <c r="G41" i="4"/>
  <c r="E41" i="5"/>
  <c r="T30" i="5" l="1"/>
  <c r="I280" i="8"/>
  <c r="B576" i="8"/>
  <c r="X262" i="7"/>
  <c r="D582" i="7"/>
  <c r="I31" i="5"/>
  <c r="T31" i="5" s="1"/>
  <c r="L49" i="8"/>
  <c r="L49" i="7"/>
  <c r="L49" i="9"/>
  <c r="L49" i="6"/>
  <c r="L49" i="14"/>
  <c r="L49" i="11"/>
  <c r="L49" i="5"/>
  <c r="L50" i="5" s="1"/>
  <c r="L49" i="13"/>
  <c r="L49" i="12"/>
  <c r="L49" i="10"/>
  <c r="J34" i="4"/>
  <c r="I48" i="13"/>
  <c r="H48" i="4"/>
  <c r="H49" i="4" s="1"/>
  <c r="CH35" i="4"/>
  <c r="H78" i="4" s="1"/>
  <c r="I290" i="7"/>
  <c r="T290" i="7" s="1"/>
  <c r="I281" i="8"/>
  <c r="I48" i="9"/>
  <c r="I48" i="8"/>
  <c r="F38" i="5"/>
  <c r="I48" i="12"/>
  <c r="H48" i="13"/>
  <c r="I48" i="7"/>
  <c r="I48" i="10"/>
  <c r="I48" i="11"/>
  <c r="H48" i="9"/>
  <c r="H48" i="8"/>
  <c r="I48" i="14"/>
  <c r="I48" i="4"/>
  <c r="I49" i="4" s="1"/>
  <c r="I48" i="5"/>
  <c r="H48" i="6"/>
  <c r="B48" i="7"/>
  <c r="H48" i="14"/>
  <c r="H48" i="10"/>
  <c r="B48" i="5"/>
  <c r="H48" i="12"/>
  <c r="H48" i="11"/>
  <c r="H48" i="7"/>
  <c r="B48" i="13"/>
  <c r="AG34" i="4"/>
  <c r="B40" i="4" s="1"/>
  <c r="E5" i="2" s="1"/>
  <c r="Z34" i="4"/>
  <c r="B48" i="11"/>
  <c r="B48" i="6"/>
  <c r="B48" i="14"/>
  <c r="B48" i="12"/>
  <c r="AH34" i="4"/>
  <c r="B48" i="10"/>
  <c r="B48" i="4"/>
  <c r="B49" i="4" s="1"/>
  <c r="B48" i="9"/>
  <c r="BY30" i="5"/>
  <c r="CB31" i="4"/>
  <c r="CC31" i="4" s="1"/>
  <c r="CD31" i="4" s="1"/>
  <c r="X264" i="7"/>
  <c r="D584" i="7"/>
  <c r="BS30" i="5"/>
  <c r="BT31" i="4"/>
  <c r="P48" i="7"/>
  <c r="K48" i="14"/>
  <c r="P48" i="5"/>
  <c r="P48" i="4"/>
  <c r="P49" i="4" s="1"/>
  <c r="P48" i="14"/>
  <c r="P48" i="6"/>
  <c r="P48" i="13"/>
  <c r="P48" i="12"/>
  <c r="K48" i="7"/>
  <c r="K48" i="6"/>
  <c r="K48" i="4"/>
  <c r="K49" i="4" s="1"/>
  <c r="K48" i="10"/>
  <c r="K48" i="12"/>
  <c r="P48" i="11"/>
  <c r="P48" i="9"/>
  <c r="K48" i="11"/>
  <c r="P48" i="10"/>
  <c r="P48" i="8"/>
  <c r="K48" i="13"/>
  <c r="K48" i="9"/>
  <c r="K48" i="8"/>
  <c r="K48" i="5"/>
  <c r="CE31" i="5"/>
  <c r="CF31" i="5"/>
  <c r="X257" i="8"/>
  <c r="D576" i="8"/>
  <c r="E38" i="5" s="1"/>
  <c r="AK33" i="5"/>
  <c r="A283" i="8"/>
  <c r="A292" i="7"/>
  <c r="CD29" i="4"/>
  <c r="BU29" i="4"/>
  <c r="BV29" i="4" s="1"/>
  <c r="Q281" i="8"/>
  <c r="W281" i="8" s="1"/>
  <c r="X281" i="8" s="1"/>
  <c r="AP31" i="5"/>
  <c r="AV31" i="5" s="1"/>
  <c r="Q290" i="7"/>
  <c r="W290" i="7" s="1"/>
  <c r="X290" i="7" s="1"/>
  <c r="BW31" i="5"/>
  <c r="BX31" i="5"/>
  <c r="AJ31" i="5"/>
  <c r="AS31" i="5"/>
  <c r="AU31" i="5"/>
  <c r="AI31" i="5"/>
  <c r="BR31" i="5"/>
  <c r="BQ31" i="5"/>
  <c r="BO31" i="5"/>
  <c r="BN31" i="5"/>
  <c r="CB30" i="4"/>
  <c r="CC30" i="4" s="1"/>
  <c r="CG30" i="5"/>
  <c r="CH30" i="5" s="1"/>
  <c r="BT29" i="5"/>
  <c r="S30" i="5"/>
  <c r="AW30" i="5"/>
  <c r="BH32" i="5"/>
  <c r="AO32" i="5"/>
  <c r="AQ32" i="5" s="1"/>
  <c r="BM32" i="5"/>
  <c r="BB32" i="5"/>
  <c r="AN32" i="5" s="1"/>
  <c r="BL32" i="5"/>
  <c r="BK32" i="5"/>
  <c r="AR32" i="5"/>
  <c r="BI32" i="5"/>
  <c r="BJ32" i="5"/>
  <c r="AW32" i="4"/>
  <c r="AW30" i="4"/>
  <c r="AW33" i="4"/>
  <c r="AW31" i="4"/>
  <c r="CB29" i="5"/>
  <c r="CC29" i="5" s="1"/>
  <c r="J30" i="5"/>
  <c r="AD30" i="5"/>
  <c r="Z30" i="5"/>
  <c r="AG30" i="5"/>
  <c r="AH30" i="5"/>
  <c r="BT30" i="4"/>
  <c r="A1" i="6"/>
  <c r="A7" i="2" s="1"/>
  <c r="C3" i="6"/>
  <c r="A3" i="6"/>
  <c r="B4" i="6"/>
  <c r="Y3" i="6"/>
  <c r="B284" i="8"/>
  <c r="B293" i="7"/>
  <c r="BZ30" i="5"/>
  <c r="BP30" i="5"/>
  <c r="CD28" i="5"/>
  <c r="BU28" i="5"/>
  <c r="BV28" i="5" s="1"/>
  <c r="G41" i="5"/>
  <c r="V41" i="4"/>
  <c r="L41" i="4" s="1"/>
  <c r="G43" i="4"/>
  <c r="T281" i="8" l="1"/>
  <c r="I32" i="5"/>
  <c r="AV32" i="5"/>
  <c r="B37" i="4"/>
  <c r="F5" i="2" s="1"/>
  <c r="G48" i="5" s="1"/>
  <c r="I282" i="8"/>
  <c r="T282" i="8" s="1"/>
  <c r="I291" i="7"/>
  <c r="T291" i="7" s="1"/>
  <c r="T32" i="5"/>
  <c r="G38" i="5"/>
  <c r="V38" i="5" s="1"/>
  <c r="L38" i="5" s="1"/>
  <c r="BY31" i="5"/>
  <c r="BU31" i="4"/>
  <c r="BV31" i="4" s="1"/>
  <c r="G48" i="9"/>
  <c r="G48" i="13"/>
  <c r="CG31" i="5"/>
  <c r="CH31" i="5" s="1"/>
  <c r="A50" i="13"/>
  <c r="A50" i="8"/>
  <c r="A50" i="7"/>
  <c r="A50" i="14"/>
  <c r="A50" i="9"/>
  <c r="A50" i="6"/>
  <c r="A50" i="12"/>
  <c r="A50" i="11"/>
  <c r="A50" i="10"/>
  <c r="CD29" i="5"/>
  <c r="BU29" i="5"/>
  <c r="BV29" i="5" s="1"/>
  <c r="Q291" i="7"/>
  <c r="W291" i="7" s="1"/>
  <c r="X291" i="7" s="1"/>
  <c r="AP32" i="5"/>
  <c r="Q282" i="8"/>
  <c r="W282" i="8" s="1"/>
  <c r="X282" i="8" s="1"/>
  <c r="BZ31" i="5"/>
  <c r="BP31" i="5"/>
  <c r="CA31" i="5" s="1"/>
  <c r="A580" i="8"/>
  <c r="BI33" i="5"/>
  <c r="BJ33" i="5"/>
  <c r="BH33" i="5"/>
  <c r="BM33" i="5"/>
  <c r="BK33" i="5"/>
  <c r="BL33" i="5"/>
  <c r="AO33" i="5"/>
  <c r="AQ33" i="5" s="1"/>
  <c r="BB33" i="5"/>
  <c r="AN33" i="5" s="1"/>
  <c r="AR33" i="5"/>
  <c r="CF32" i="5"/>
  <c r="CE32" i="5"/>
  <c r="CD30" i="4"/>
  <c r="CD35" i="4" s="1"/>
  <c r="BU30" i="4"/>
  <c r="BV30" i="4" s="1"/>
  <c r="U30" i="4" s="1"/>
  <c r="BS31" i="5"/>
  <c r="CA30" i="5"/>
  <c r="CB30" i="5" s="1"/>
  <c r="CC30" i="5" s="1"/>
  <c r="CD30" i="5" s="1"/>
  <c r="BT30" i="5"/>
  <c r="BW32" i="5"/>
  <c r="BX32" i="5"/>
  <c r="BR32" i="5"/>
  <c r="BQ32" i="5"/>
  <c r="BN32" i="5"/>
  <c r="BO32" i="5"/>
  <c r="Z31" i="5"/>
  <c r="AG31" i="5"/>
  <c r="AD31" i="5"/>
  <c r="AH31" i="5"/>
  <c r="J31" i="5"/>
  <c r="S31" i="5"/>
  <c r="AW31" i="5"/>
  <c r="A4" i="6"/>
  <c r="Y4" i="6"/>
  <c r="B5" i="6"/>
  <c r="B285" i="8"/>
  <c r="B294" i="7"/>
  <c r="C4" i="6"/>
  <c r="A293" i="7"/>
  <c r="AK3" i="6"/>
  <c r="H3" i="6" s="1"/>
  <c r="A284" i="8"/>
  <c r="AU32" i="5"/>
  <c r="AS32" i="5"/>
  <c r="AR34" i="5"/>
  <c r="AI32" i="5"/>
  <c r="AJ32" i="5"/>
  <c r="F48" i="4"/>
  <c r="F49" i="4" s="1"/>
  <c r="F48" i="8"/>
  <c r="F48" i="13"/>
  <c r="F48" i="5"/>
  <c r="F48" i="12"/>
  <c r="F48" i="14"/>
  <c r="F48" i="9"/>
  <c r="F48" i="7"/>
  <c r="F48" i="6"/>
  <c r="F48" i="10"/>
  <c r="F48" i="11"/>
  <c r="A588" i="7"/>
  <c r="V41" i="5"/>
  <c r="L41" i="5" s="1"/>
  <c r="I33" i="5" l="1"/>
  <c r="I36" i="5" s="1"/>
  <c r="G48" i="8"/>
  <c r="G48" i="4"/>
  <c r="G49" i="4" s="1"/>
  <c r="B51" i="4" s="1"/>
  <c r="G48" i="11"/>
  <c r="G48" i="6"/>
  <c r="G48" i="12"/>
  <c r="G48" i="10"/>
  <c r="G48" i="14"/>
  <c r="G48" i="7"/>
  <c r="BV35" i="4"/>
  <c r="D78" i="4" s="1"/>
  <c r="I292" i="7"/>
  <c r="T292" i="7" s="1"/>
  <c r="B588" i="7" s="1"/>
  <c r="I283" i="8"/>
  <c r="T283" i="8" s="1"/>
  <c r="B580" i="8" s="1"/>
  <c r="C6" i="2"/>
  <c r="T33" i="5"/>
  <c r="F78" i="4"/>
  <c r="BY32" i="5"/>
  <c r="BS32" i="5"/>
  <c r="D42" i="5"/>
  <c r="CB31" i="5"/>
  <c r="CC31" i="5" s="1"/>
  <c r="CD31" i="5" s="1"/>
  <c r="T284" i="8"/>
  <c r="W284" i="8"/>
  <c r="X284" i="8" s="1"/>
  <c r="BI3" i="6"/>
  <c r="AO3" i="6"/>
  <c r="AQ3" i="6" s="1"/>
  <c r="BH3" i="6"/>
  <c r="BJ3" i="6"/>
  <c r="AR3" i="6"/>
  <c r="BM3" i="6"/>
  <c r="BB3" i="6"/>
  <c r="AN3" i="6" s="1"/>
  <c r="BK3" i="6"/>
  <c r="BL3" i="6"/>
  <c r="BT31" i="5"/>
  <c r="BU31" i="5" s="1"/>
  <c r="BV31" i="5" s="1"/>
  <c r="CG32" i="5"/>
  <c r="CH32" i="5" s="1"/>
  <c r="CF33" i="5"/>
  <c r="CE33" i="5"/>
  <c r="BX33" i="5"/>
  <c r="BW33" i="5"/>
  <c r="A285" i="8"/>
  <c r="T285" i="8" s="1"/>
  <c r="A294" i="7"/>
  <c r="T294" i="7" s="1"/>
  <c r="AK4" i="6"/>
  <c r="H4" i="6" s="1"/>
  <c r="BP32" i="5"/>
  <c r="BZ32" i="5"/>
  <c r="AP33" i="5"/>
  <c r="AV33" i="5" s="1"/>
  <c r="Q283" i="8"/>
  <c r="W283" i="8" s="1"/>
  <c r="Q292" i="7"/>
  <c r="W292" i="7" s="1"/>
  <c r="BR33" i="5"/>
  <c r="BQ33" i="5"/>
  <c r="BN33" i="5"/>
  <c r="BO33" i="5"/>
  <c r="J32" i="5"/>
  <c r="AG32" i="5"/>
  <c r="AD32" i="5"/>
  <c r="Z32" i="5"/>
  <c r="AH32" i="5"/>
  <c r="T293" i="7"/>
  <c r="W293" i="7"/>
  <c r="X293" i="7" s="1"/>
  <c r="C5" i="6"/>
  <c r="B286" i="8"/>
  <c r="A5" i="6"/>
  <c r="Y5" i="6"/>
  <c r="B6" i="6"/>
  <c r="B295" i="7"/>
  <c r="BU30" i="5"/>
  <c r="BV30" i="5" s="1"/>
  <c r="AI33" i="5"/>
  <c r="AI34" i="5" s="1"/>
  <c r="B38" i="5" s="1"/>
  <c r="G6" i="2" s="1"/>
  <c r="AS33" i="5"/>
  <c r="AU33" i="5"/>
  <c r="AU34" i="5" s="1"/>
  <c r="AJ33" i="5"/>
  <c r="AJ34" i="5" s="1"/>
  <c r="B39" i="5" s="1"/>
  <c r="H6" i="2" s="1"/>
  <c r="S32" i="5"/>
  <c r="AW32" i="5"/>
  <c r="I3" i="6" l="1"/>
  <c r="T3" i="6" s="1"/>
  <c r="D76" i="4"/>
  <c r="I34" i="4" s="1"/>
  <c r="I36" i="4" s="1"/>
  <c r="CL3" i="4" s="1"/>
  <c r="R3" i="4" s="1"/>
  <c r="F42" i="5"/>
  <c r="F43" i="5" s="1"/>
  <c r="D49" i="10"/>
  <c r="D49" i="9"/>
  <c r="D49" i="13"/>
  <c r="D49" i="6"/>
  <c r="D49" i="7"/>
  <c r="D49" i="11"/>
  <c r="D49" i="14"/>
  <c r="D49" i="5"/>
  <c r="D49" i="12"/>
  <c r="D49" i="8"/>
  <c r="I293" i="7"/>
  <c r="I284" i="8"/>
  <c r="X292" i="7"/>
  <c r="D588" i="7"/>
  <c r="X283" i="8"/>
  <c r="D580" i="8"/>
  <c r="BY33" i="5"/>
  <c r="M5" i="2"/>
  <c r="I49" i="13"/>
  <c r="I49" i="10"/>
  <c r="I49" i="12"/>
  <c r="I49" i="11"/>
  <c r="I49" i="8"/>
  <c r="I49" i="7"/>
  <c r="I49" i="14"/>
  <c r="I49" i="9"/>
  <c r="I49" i="6"/>
  <c r="I49" i="5"/>
  <c r="I50" i="5" s="1"/>
  <c r="AK5" i="6"/>
  <c r="H5" i="6" s="1"/>
  <c r="A295" i="7"/>
  <c r="T295" i="7" s="1"/>
  <c r="A286" i="8"/>
  <c r="T286" i="8" s="1"/>
  <c r="AW33" i="5"/>
  <c r="S33" i="5"/>
  <c r="I37" i="5" s="1"/>
  <c r="I38" i="5" s="1"/>
  <c r="CF3" i="6"/>
  <c r="CE3" i="6"/>
  <c r="AS3" i="6"/>
  <c r="AJ3" i="6"/>
  <c r="AU3" i="6"/>
  <c r="AI3" i="6"/>
  <c r="BS33" i="5"/>
  <c r="CG33" i="5"/>
  <c r="CH33" i="5" s="1"/>
  <c r="CH35" i="5" s="1"/>
  <c r="CA3" i="6"/>
  <c r="BW3" i="6"/>
  <c r="BZ3" i="6"/>
  <c r="BX3" i="6"/>
  <c r="H49" i="11"/>
  <c r="H49" i="5"/>
  <c r="H50" i="5" s="1"/>
  <c r="H49" i="10"/>
  <c r="H49" i="6"/>
  <c r="H49" i="12"/>
  <c r="H49" i="13"/>
  <c r="H49" i="9"/>
  <c r="H49" i="8"/>
  <c r="H49" i="14"/>
  <c r="H49" i="7"/>
  <c r="BI4" i="6"/>
  <c r="AR4" i="6"/>
  <c r="BJ4" i="6"/>
  <c r="BH4" i="6"/>
  <c r="BK4" i="6"/>
  <c r="BB4" i="6"/>
  <c r="AN4" i="6" s="1"/>
  <c r="BM4" i="6"/>
  <c r="AO4" i="6"/>
  <c r="AQ4" i="6" s="1"/>
  <c r="BL4" i="6"/>
  <c r="AP3" i="6"/>
  <c r="AV3" i="6" s="1"/>
  <c r="Q284" i="8"/>
  <c r="Q293" i="7"/>
  <c r="AH33" i="5"/>
  <c r="AH34" i="5" s="1"/>
  <c r="AS34" i="5"/>
  <c r="B36" i="5" s="1"/>
  <c r="AD33" i="5"/>
  <c r="AD34" i="5" s="1"/>
  <c r="L6" i="2" s="1"/>
  <c r="Z33" i="5"/>
  <c r="Z34" i="5" s="1"/>
  <c r="AG33" i="5"/>
  <c r="AG34" i="5" s="1"/>
  <c r="B37" i="5" s="1"/>
  <c r="F6" i="2" s="1"/>
  <c r="J33" i="5"/>
  <c r="J34" i="5" s="1"/>
  <c r="B7" i="6"/>
  <c r="C6" i="6"/>
  <c r="A6" i="6"/>
  <c r="Y6" i="6"/>
  <c r="B296" i="7"/>
  <c r="B287" i="8"/>
  <c r="BP33" i="5"/>
  <c r="CA33" i="5" s="1"/>
  <c r="BZ33" i="5"/>
  <c r="CA32" i="5"/>
  <c r="CB32" i="5" s="1"/>
  <c r="CC32" i="5" s="1"/>
  <c r="BT32" i="5"/>
  <c r="BO3" i="6"/>
  <c r="BN3" i="6"/>
  <c r="BQ3" i="6"/>
  <c r="BR3" i="6"/>
  <c r="I4" i="6" l="1"/>
  <c r="AA4" i="6" s="1"/>
  <c r="AE4" i="6" s="1"/>
  <c r="CL31" i="4"/>
  <c r="CL7" i="4"/>
  <c r="CL23" i="4"/>
  <c r="CL10" i="4"/>
  <c r="CL26" i="4"/>
  <c r="CL12" i="4"/>
  <c r="CL28" i="4"/>
  <c r="CL17" i="4"/>
  <c r="CL11" i="4"/>
  <c r="CL27" i="4"/>
  <c r="CL14" i="4"/>
  <c r="CL30" i="4"/>
  <c r="CL16" i="4"/>
  <c r="CL5" i="4"/>
  <c r="CL21" i="4"/>
  <c r="CL15" i="4"/>
  <c r="CL18" i="4"/>
  <c r="CL4" i="4"/>
  <c r="CL20" i="4"/>
  <c r="CL9" i="4"/>
  <c r="CL25" i="4"/>
  <c r="CL19" i="4"/>
  <c r="CL6" i="4"/>
  <c r="CL22" i="4"/>
  <c r="CL8" i="4"/>
  <c r="CL24" i="4"/>
  <c r="CL13" i="4"/>
  <c r="CL29" i="4"/>
  <c r="H78" i="5"/>
  <c r="BS3" i="6"/>
  <c r="E42" i="5"/>
  <c r="E43" i="5" s="1"/>
  <c r="CB33" i="5"/>
  <c r="CC33" i="5" s="1"/>
  <c r="CD33" i="5" s="1"/>
  <c r="CG3" i="6"/>
  <c r="CH3" i="6" s="1"/>
  <c r="BY3" i="6"/>
  <c r="BP3" i="6"/>
  <c r="CD32" i="5"/>
  <c r="BU32" i="5"/>
  <c r="BV32" i="5" s="1"/>
  <c r="A7" i="6"/>
  <c r="B288" i="8"/>
  <c r="B8" i="6"/>
  <c r="C7" i="6"/>
  <c r="B297" i="7"/>
  <c r="Y7" i="6"/>
  <c r="P49" i="13"/>
  <c r="P49" i="8"/>
  <c r="P49" i="7"/>
  <c r="P49" i="14"/>
  <c r="K49" i="12"/>
  <c r="K49" i="9"/>
  <c r="K49" i="13"/>
  <c r="P49" i="9"/>
  <c r="P49" i="11"/>
  <c r="P49" i="10"/>
  <c r="K49" i="7"/>
  <c r="K49" i="6"/>
  <c r="K49" i="8"/>
  <c r="P49" i="12"/>
  <c r="K49" i="10"/>
  <c r="K49" i="11"/>
  <c r="K49" i="14"/>
  <c r="P49" i="5"/>
  <c r="P50" i="5" s="1"/>
  <c r="K49" i="5"/>
  <c r="K50" i="5" s="1"/>
  <c r="P49" i="6"/>
  <c r="CF4" i="6"/>
  <c r="CE4" i="6"/>
  <c r="BT33" i="5"/>
  <c r="AG3" i="6"/>
  <c r="J3" i="6"/>
  <c r="AH3" i="6"/>
  <c r="AD3" i="6"/>
  <c r="Z3" i="6"/>
  <c r="B40" i="5"/>
  <c r="E6" i="2" s="1"/>
  <c r="Q294" i="7"/>
  <c r="W294" i="7" s="1"/>
  <c r="X294" i="7" s="1"/>
  <c r="AP4" i="6"/>
  <c r="AV4" i="6" s="1"/>
  <c r="Q285" i="8"/>
  <c r="W285" i="8" s="1"/>
  <c r="X285" i="8" s="1"/>
  <c r="BR4" i="6"/>
  <c r="BN4" i="6"/>
  <c r="BQ4" i="6"/>
  <c r="BO4" i="6"/>
  <c r="AK6" i="6"/>
  <c r="H6" i="6" s="1"/>
  <c r="A296" i="7"/>
  <c r="A287" i="8"/>
  <c r="G49" i="6"/>
  <c r="G49" i="13"/>
  <c r="G49" i="9"/>
  <c r="G49" i="5"/>
  <c r="G50" i="5" s="1"/>
  <c r="G49" i="14"/>
  <c r="G49" i="11"/>
  <c r="G49" i="8"/>
  <c r="G49" i="10"/>
  <c r="G49" i="7"/>
  <c r="G49" i="12"/>
  <c r="BZ4" i="6"/>
  <c r="BW4" i="6"/>
  <c r="CA4" i="6"/>
  <c r="BX4" i="6"/>
  <c r="CB3" i="6"/>
  <c r="C5" i="2"/>
  <c r="O5" i="2" s="1"/>
  <c r="I38" i="4"/>
  <c r="S3" i="6"/>
  <c r="AS4" i="6"/>
  <c r="AJ4" i="6"/>
  <c r="AI4" i="6"/>
  <c r="AU4" i="6"/>
  <c r="B6" i="2"/>
  <c r="O6" i="2" s="1"/>
  <c r="BJ5" i="6"/>
  <c r="BL5" i="6"/>
  <c r="BH5" i="6"/>
  <c r="BM5" i="6"/>
  <c r="AR5" i="6"/>
  <c r="BK5" i="6"/>
  <c r="BI5" i="6"/>
  <c r="BB5" i="6"/>
  <c r="AN5" i="6" s="1"/>
  <c r="AO5" i="6"/>
  <c r="AQ5" i="6" s="1"/>
  <c r="R48" i="4"/>
  <c r="R49" i="4" s="1"/>
  <c r="R48" i="6"/>
  <c r="R48" i="11"/>
  <c r="R48" i="5"/>
  <c r="R50" i="5" s="1"/>
  <c r="R48" i="7"/>
  <c r="R48" i="13"/>
  <c r="R48" i="14"/>
  <c r="R48" i="9"/>
  <c r="R48" i="12"/>
  <c r="R48" i="8"/>
  <c r="R48" i="10"/>
  <c r="T4" i="6" l="1"/>
  <c r="I5" i="6"/>
  <c r="T5" i="6" s="1"/>
  <c r="I294" i="7"/>
  <c r="I285" i="8"/>
  <c r="BT3" i="6"/>
  <c r="P5" i="2"/>
  <c r="D5" i="2" s="1"/>
  <c r="P6" i="2"/>
  <c r="D6" i="2" s="1"/>
  <c r="R4" i="4"/>
  <c r="R5" i="4" s="1"/>
  <c r="R6" i="4" s="1"/>
  <c r="R7" i="4" s="1"/>
  <c r="R8" i="4" s="1"/>
  <c r="R9" i="4" s="1"/>
  <c r="R10" i="4" s="1"/>
  <c r="R11" i="4" s="1"/>
  <c r="R12" i="4" s="1"/>
  <c r="R13" i="4" s="1"/>
  <c r="R14" i="4" s="1"/>
  <c r="R15" i="4" s="1"/>
  <c r="R16" i="4" s="1"/>
  <c r="R17" i="4" s="1"/>
  <c r="R18" i="4" s="1"/>
  <c r="R19" i="4" s="1"/>
  <c r="R20" i="4" s="1"/>
  <c r="R21" i="4" s="1"/>
  <c r="R22" i="4" s="1"/>
  <c r="R23" i="4" s="1"/>
  <c r="R24" i="4" s="1"/>
  <c r="R25" i="4" s="1"/>
  <c r="R26" i="4" s="1"/>
  <c r="R27" i="4" s="1"/>
  <c r="R28" i="4" s="1"/>
  <c r="R29" i="4" s="1"/>
  <c r="R30" i="4" s="1"/>
  <c r="CD35" i="5"/>
  <c r="F78" i="5" s="1"/>
  <c r="CC3" i="6"/>
  <c r="CD3" i="6" s="1"/>
  <c r="BU33" i="5"/>
  <c r="BV33" i="5" s="1"/>
  <c r="BV35" i="5" s="1"/>
  <c r="B54" i="5"/>
  <c r="B58" i="5"/>
  <c r="B62" i="5"/>
  <c r="B53" i="5"/>
  <c r="B55" i="5"/>
  <c r="B59" i="5"/>
  <c r="B63" i="5"/>
  <c r="B52" i="5"/>
  <c r="B56" i="5"/>
  <c r="B60" i="5"/>
  <c r="B64" i="5"/>
  <c r="B57" i="5"/>
  <c r="B61" i="5"/>
  <c r="I295" i="7"/>
  <c r="I286" i="8"/>
  <c r="G42" i="5"/>
  <c r="V42" i="5" s="1"/>
  <c r="L42" i="5" s="1"/>
  <c r="T287" i="8"/>
  <c r="BY4" i="6"/>
  <c r="BM6" i="6"/>
  <c r="AR6" i="6"/>
  <c r="BH6" i="6"/>
  <c r="BK6" i="6"/>
  <c r="BB6" i="6"/>
  <c r="AN6" i="6" s="1"/>
  <c r="AO6" i="6"/>
  <c r="AQ6" i="6" s="1"/>
  <c r="BJ6" i="6"/>
  <c r="BI6" i="6"/>
  <c r="BL6" i="6"/>
  <c r="Q286" i="8"/>
  <c r="W286" i="8" s="1"/>
  <c r="X286" i="8" s="1"/>
  <c r="AP5" i="6"/>
  <c r="AV5" i="6" s="1"/>
  <c r="Q295" i="7"/>
  <c r="W295" i="7" s="1"/>
  <c r="X295" i="7" s="1"/>
  <c r="BX5" i="6"/>
  <c r="BW5" i="6"/>
  <c r="CA5" i="6"/>
  <c r="BZ5" i="6"/>
  <c r="BR5" i="6"/>
  <c r="BN5" i="6"/>
  <c r="BO5" i="6"/>
  <c r="BQ5" i="6"/>
  <c r="B49" i="8"/>
  <c r="B49" i="12"/>
  <c r="B49" i="14"/>
  <c r="B49" i="6"/>
  <c r="B49" i="10"/>
  <c r="B49" i="11"/>
  <c r="B49" i="5"/>
  <c r="B50" i="5" s="1"/>
  <c r="B49" i="7"/>
  <c r="B49" i="13"/>
  <c r="B49" i="9"/>
  <c r="AH4" i="6"/>
  <c r="AD4" i="6"/>
  <c r="J4" i="6"/>
  <c r="AG4" i="6"/>
  <c r="Z4" i="6"/>
  <c r="CB4" i="6"/>
  <c r="BS4" i="6"/>
  <c r="F49" i="10"/>
  <c r="F49" i="6"/>
  <c r="F49" i="5"/>
  <c r="F50" i="5" s="1"/>
  <c r="F49" i="11"/>
  <c r="F49" i="7"/>
  <c r="F49" i="9"/>
  <c r="F49" i="13"/>
  <c r="F49" i="12"/>
  <c r="F49" i="14"/>
  <c r="F49" i="8"/>
  <c r="CG4" i="6"/>
  <c r="CH4" i="6" s="1"/>
  <c r="B298" i="7"/>
  <c r="A8" i="6"/>
  <c r="C8" i="6"/>
  <c r="B9" i="6"/>
  <c r="Y8" i="6"/>
  <c r="B289" i="8"/>
  <c r="AS5" i="6"/>
  <c r="AI5" i="6"/>
  <c r="AU5" i="6"/>
  <c r="AJ5" i="6"/>
  <c r="T296" i="7"/>
  <c r="S4" i="6"/>
  <c r="A288" i="8"/>
  <c r="AK7" i="6"/>
  <c r="H7" i="6" s="1"/>
  <c r="A297" i="7"/>
  <c r="CE5" i="6"/>
  <c r="CF5" i="6"/>
  <c r="AW3" i="6"/>
  <c r="D48" i="12"/>
  <c r="D48" i="6"/>
  <c r="D48" i="8"/>
  <c r="D48" i="13"/>
  <c r="D48" i="14"/>
  <c r="D48" i="9"/>
  <c r="D48" i="11"/>
  <c r="D48" i="10"/>
  <c r="D48" i="5"/>
  <c r="D50" i="5" s="1"/>
  <c r="D48" i="7"/>
  <c r="D48" i="4"/>
  <c r="D49" i="4" s="1"/>
  <c r="BP4" i="6"/>
  <c r="I6" i="6" l="1"/>
  <c r="AA6" i="6" s="1"/>
  <c r="BU3" i="6"/>
  <c r="BV3" i="6" s="1"/>
  <c r="R31" i="4"/>
  <c r="Z40" i="4" s="1"/>
  <c r="Z39" i="4"/>
  <c r="AE6" i="6"/>
  <c r="CC4" i="6"/>
  <c r="CD4" i="6" s="1"/>
  <c r="D78" i="5"/>
  <c r="D76" i="5" s="1"/>
  <c r="U3" i="6"/>
  <c r="G43" i="5"/>
  <c r="BS5" i="6"/>
  <c r="I287" i="8"/>
  <c r="I296" i="7"/>
  <c r="T6" i="6"/>
  <c r="AW5" i="6"/>
  <c r="CG5" i="6"/>
  <c r="CH5" i="6" s="1"/>
  <c r="BT4" i="6"/>
  <c r="Q296" i="7"/>
  <c r="W296" i="7" s="1"/>
  <c r="X296" i="7" s="1"/>
  <c r="Q287" i="8"/>
  <c r="W287" i="8" s="1"/>
  <c r="X287" i="8" s="1"/>
  <c r="AP6" i="6"/>
  <c r="AV6" i="6" s="1"/>
  <c r="BH7" i="6"/>
  <c r="BI7" i="6"/>
  <c r="BJ7" i="6"/>
  <c r="AO7" i="6"/>
  <c r="AQ7" i="6" s="1"/>
  <c r="BB7" i="6"/>
  <c r="AN7" i="6" s="1"/>
  <c r="BM7" i="6"/>
  <c r="AR7" i="6"/>
  <c r="BK7" i="6"/>
  <c r="BL7" i="6"/>
  <c r="AW4" i="6"/>
  <c r="AJ6" i="6"/>
  <c r="AI6" i="6"/>
  <c r="AU6" i="6"/>
  <c r="AS6" i="6"/>
  <c r="BY5" i="6"/>
  <c r="CE6" i="6"/>
  <c r="CF6" i="6"/>
  <c r="AH5" i="6"/>
  <c r="AG5" i="6"/>
  <c r="J5" i="6"/>
  <c r="AD5" i="6"/>
  <c r="Z5" i="6"/>
  <c r="C9" i="6"/>
  <c r="Y9" i="6"/>
  <c r="A9" i="6"/>
  <c r="B10" i="6"/>
  <c r="B290" i="8"/>
  <c r="B299" i="7"/>
  <c r="A298" i="7"/>
  <c r="AK8" i="6"/>
  <c r="H8" i="6" s="1"/>
  <c r="A289" i="8"/>
  <c r="BP5" i="6"/>
  <c r="CB5" i="6"/>
  <c r="CA6" i="6"/>
  <c r="BZ6" i="6"/>
  <c r="BX6" i="6"/>
  <c r="BW6" i="6"/>
  <c r="BN6" i="6"/>
  <c r="BO6" i="6"/>
  <c r="BQ6" i="6"/>
  <c r="BR6" i="6"/>
  <c r="S5" i="6"/>
  <c r="I7" i="6" l="1"/>
  <c r="T7" i="6" s="1"/>
  <c r="BU4" i="6"/>
  <c r="BV4" i="6" s="1"/>
  <c r="I39" i="4"/>
  <c r="U4" i="6"/>
  <c r="BT5" i="6"/>
  <c r="I297" i="7"/>
  <c r="T297" i="7" s="1"/>
  <c r="I288" i="8"/>
  <c r="T288" i="8" s="1"/>
  <c r="BY6" i="6"/>
  <c r="CB6" i="6"/>
  <c r="BP6" i="6"/>
  <c r="CC5" i="6"/>
  <c r="AO8" i="6"/>
  <c r="AQ8" i="6" s="1"/>
  <c r="BM8" i="6"/>
  <c r="BI8" i="6"/>
  <c r="AR8" i="6"/>
  <c r="BB8" i="6"/>
  <c r="AN8" i="6" s="1"/>
  <c r="BL8" i="6"/>
  <c r="BJ8" i="6"/>
  <c r="BK8" i="6"/>
  <c r="BH8" i="6"/>
  <c r="C10" i="6"/>
  <c r="A10" i="6"/>
  <c r="B300" i="7"/>
  <c r="Y10" i="6"/>
  <c r="B11" i="6"/>
  <c r="B291" i="8"/>
  <c r="AD6" i="6"/>
  <c r="Z6" i="6"/>
  <c r="J6" i="6"/>
  <c r="AH6" i="6"/>
  <c r="AG6" i="6"/>
  <c r="CE7" i="6"/>
  <c r="CF7" i="6"/>
  <c r="BQ7" i="6"/>
  <c r="BO7" i="6"/>
  <c r="BR7" i="6"/>
  <c r="BN7" i="6"/>
  <c r="S6" i="6"/>
  <c r="AW6" i="6"/>
  <c r="BS6" i="6"/>
  <c r="A299" i="7"/>
  <c r="AK9" i="6"/>
  <c r="H9" i="6" s="1"/>
  <c r="A290" i="8"/>
  <c r="CG6" i="6"/>
  <c r="CH6" i="6" s="1"/>
  <c r="Q288" i="8"/>
  <c r="W288" i="8" s="1"/>
  <c r="X288" i="8" s="1"/>
  <c r="AP7" i="6"/>
  <c r="AV7" i="6" s="1"/>
  <c r="Q297" i="7"/>
  <c r="W297" i="7" s="1"/>
  <c r="X297" i="7" s="1"/>
  <c r="AS7" i="6"/>
  <c r="AU7" i="6"/>
  <c r="AJ7" i="6"/>
  <c r="AI7" i="6"/>
  <c r="BX7" i="6"/>
  <c r="CA7" i="6"/>
  <c r="BW7" i="6"/>
  <c r="BZ7" i="6"/>
  <c r="I8" i="6" l="1"/>
  <c r="R35" i="4"/>
  <c r="E48" i="4"/>
  <c r="E49" i="4" s="1"/>
  <c r="E50" i="4" s="1"/>
  <c r="BY7" i="6"/>
  <c r="BT6" i="6"/>
  <c r="I289" i="8"/>
  <c r="T289" i="8" s="1"/>
  <c r="I298" i="7"/>
  <c r="T298" i="7" s="1"/>
  <c r="T8" i="6"/>
  <c r="CG7" i="6"/>
  <c r="CH7" i="6" s="1"/>
  <c r="A583" i="8"/>
  <c r="A591" i="7"/>
  <c r="CC6" i="6"/>
  <c r="CD6" i="6" s="1"/>
  <c r="BW8" i="6"/>
  <c r="BX8" i="6"/>
  <c r="CA8" i="6"/>
  <c r="BZ8" i="6"/>
  <c r="A11" i="6"/>
  <c r="B292" i="8"/>
  <c r="B301" i="7"/>
  <c r="B12" i="6"/>
  <c r="C11" i="6"/>
  <c r="Y11" i="6"/>
  <c r="CF8" i="6"/>
  <c r="CE8" i="6"/>
  <c r="AH7" i="6"/>
  <c r="AG7" i="6"/>
  <c r="Z7" i="6"/>
  <c r="J7" i="6"/>
  <c r="AD7" i="6"/>
  <c r="A291" i="8"/>
  <c r="A300" i="7"/>
  <c r="AK10" i="6"/>
  <c r="H10" i="6" s="1"/>
  <c r="AW7" i="6"/>
  <c r="S7" i="6"/>
  <c r="BB9" i="6"/>
  <c r="AN9" i="6" s="1"/>
  <c r="BI9" i="6"/>
  <c r="BM9" i="6"/>
  <c r="BH9" i="6"/>
  <c r="AR9" i="6"/>
  <c r="AS9" i="6" s="1"/>
  <c r="AH9" i="6" s="1"/>
  <c r="BL9" i="6"/>
  <c r="BJ9" i="6"/>
  <c r="BK9" i="6"/>
  <c r="AO9" i="6"/>
  <c r="AQ9" i="6" s="1"/>
  <c r="BS7" i="6"/>
  <c r="BO8" i="6"/>
  <c r="BR8" i="6"/>
  <c r="BQ8" i="6"/>
  <c r="BN8" i="6"/>
  <c r="Q298" i="7"/>
  <c r="W298" i="7" s="1"/>
  <c r="X298" i="7" s="1"/>
  <c r="Q289" i="8"/>
  <c r="W289" i="8" s="1"/>
  <c r="X289" i="8" s="1"/>
  <c r="AP8" i="6"/>
  <c r="AV8" i="6" s="1"/>
  <c r="CB7" i="6"/>
  <c r="CC7" i="6" s="1"/>
  <c r="BP7" i="6"/>
  <c r="AU8" i="6"/>
  <c r="AJ8" i="6"/>
  <c r="AI8" i="6"/>
  <c r="AS8" i="6"/>
  <c r="BU5" i="6"/>
  <c r="BV5" i="6" s="1"/>
  <c r="CD5" i="6"/>
  <c r="I9" i="6" l="1"/>
  <c r="E48" i="10"/>
  <c r="E48" i="7"/>
  <c r="E48" i="8"/>
  <c r="E48" i="11"/>
  <c r="E48" i="5"/>
  <c r="CL3" i="5" s="1"/>
  <c r="R3" i="5" s="1"/>
  <c r="E48" i="12"/>
  <c r="E48" i="13"/>
  <c r="E48" i="9"/>
  <c r="E48" i="6"/>
  <c r="E48" i="14"/>
  <c r="Z9" i="6"/>
  <c r="J9" i="6"/>
  <c r="D38" i="6"/>
  <c r="BY8" i="6"/>
  <c r="U5" i="6"/>
  <c r="I290" i="8"/>
  <c r="T290" i="8" s="1"/>
  <c r="B583" i="8" s="1"/>
  <c r="I299" i="7"/>
  <c r="T299" i="7" s="1"/>
  <c r="B591" i="7" s="1"/>
  <c r="T9" i="6"/>
  <c r="AD9" i="6"/>
  <c r="AG9" i="6"/>
  <c r="BS8" i="6"/>
  <c r="BP8" i="6"/>
  <c r="BU6" i="6"/>
  <c r="BV6" i="6" s="1"/>
  <c r="U6" i="6" s="1"/>
  <c r="CA9" i="6"/>
  <c r="BW9" i="6"/>
  <c r="BZ9" i="6"/>
  <c r="BX9" i="6"/>
  <c r="T300" i="7"/>
  <c r="W300" i="7"/>
  <c r="X300" i="7" s="1"/>
  <c r="CG8" i="6"/>
  <c r="CH8" i="6" s="1"/>
  <c r="CB8" i="6"/>
  <c r="BR9" i="6"/>
  <c r="BO9" i="6"/>
  <c r="BQ9" i="6"/>
  <c r="BN9" i="6"/>
  <c r="B302" i="7"/>
  <c r="B293" i="8"/>
  <c r="C12" i="6"/>
  <c r="A12" i="6"/>
  <c r="Y12" i="6"/>
  <c r="B13" i="6"/>
  <c r="CD7" i="6"/>
  <c r="BT7" i="6"/>
  <c r="BU7" i="6" s="1"/>
  <c r="BV7" i="6" s="1"/>
  <c r="U7" i="6" s="1"/>
  <c r="CF9" i="6"/>
  <c r="CE9" i="6"/>
  <c r="T291" i="8"/>
  <c r="W291" i="8"/>
  <c r="X291" i="8" s="1"/>
  <c r="BL10" i="6"/>
  <c r="BK10" i="6"/>
  <c r="AO10" i="6"/>
  <c r="AQ10" i="6" s="1"/>
  <c r="AR10" i="6"/>
  <c r="BI10" i="6"/>
  <c r="BB10" i="6"/>
  <c r="AN10" i="6" s="1"/>
  <c r="BH10" i="6"/>
  <c r="BJ10" i="6"/>
  <c r="BM10" i="6"/>
  <c r="AH8" i="6"/>
  <c r="AG8" i="6"/>
  <c r="J8" i="6"/>
  <c r="Z8" i="6"/>
  <c r="AD8" i="6"/>
  <c r="S8" i="6"/>
  <c r="AP9" i="6"/>
  <c r="AV9" i="6" s="1"/>
  <c r="Q299" i="7"/>
  <c r="W299" i="7" s="1"/>
  <c r="Q290" i="8"/>
  <c r="W290" i="8" s="1"/>
  <c r="AJ9" i="6"/>
  <c r="AI9" i="6"/>
  <c r="AU9" i="6"/>
  <c r="A301" i="7"/>
  <c r="T301" i="7" s="1"/>
  <c r="AK11" i="6"/>
  <c r="H11" i="6" s="1"/>
  <c r="A292" i="8"/>
  <c r="T292" i="8" s="1"/>
  <c r="I10" i="6" l="1"/>
  <c r="AA10" i="6" s="1"/>
  <c r="CL28" i="5"/>
  <c r="CL19" i="5"/>
  <c r="CL15" i="5"/>
  <c r="CL7" i="5"/>
  <c r="CL10" i="5"/>
  <c r="CL21" i="5"/>
  <c r="CL27" i="5"/>
  <c r="CL33" i="5"/>
  <c r="CL9" i="5"/>
  <c r="CL25" i="5"/>
  <c r="CL29" i="5"/>
  <c r="CL32" i="5"/>
  <c r="CL24" i="5"/>
  <c r="CL8" i="5"/>
  <c r="CL5" i="5"/>
  <c r="CL17" i="5"/>
  <c r="CL11" i="5"/>
  <c r="CL26" i="5"/>
  <c r="CL23" i="5"/>
  <c r="CL16" i="5"/>
  <c r="CL22" i="5"/>
  <c r="CL18" i="5"/>
  <c r="CL12" i="5"/>
  <c r="CL31" i="5"/>
  <c r="CL14" i="5"/>
  <c r="CL20" i="5"/>
  <c r="CL6" i="5"/>
  <c r="CL4" i="5"/>
  <c r="CL13" i="5"/>
  <c r="CL30" i="5"/>
  <c r="AE10" i="6"/>
  <c r="CC8" i="6"/>
  <c r="CD8" i="6" s="1"/>
  <c r="F38" i="6"/>
  <c r="BY9" i="6"/>
  <c r="I291" i="8"/>
  <c r="I300" i="7"/>
  <c r="T10" i="6"/>
  <c r="BP9" i="6"/>
  <c r="X290" i="8"/>
  <c r="D583" i="8"/>
  <c r="X299" i="7"/>
  <c r="D591" i="7"/>
  <c r="BT8" i="6"/>
  <c r="CF10" i="6"/>
  <c r="CE10" i="6"/>
  <c r="BH11" i="6"/>
  <c r="BI11" i="6"/>
  <c r="BJ11" i="6"/>
  <c r="BL11" i="6"/>
  <c r="BB11" i="6"/>
  <c r="AN11" i="6" s="1"/>
  <c r="BK11" i="6"/>
  <c r="AR11" i="6"/>
  <c r="AO11" i="6"/>
  <c r="AQ11" i="6" s="1"/>
  <c r="BM11" i="6"/>
  <c r="AW8" i="6"/>
  <c r="CA10" i="6"/>
  <c r="BZ10" i="6"/>
  <c r="BX10" i="6"/>
  <c r="BW10" i="6"/>
  <c r="AU10" i="6"/>
  <c r="AS10" i="6"/>
  <c r="AI10" i="6"/>
  <c r="AJ10" i="6"/>
  <c r="CG9" i="6"/>
  <c r="CH9" i="6" s="1"/>
  <c r="Y13" i="6"/>
  <c r="C13" i="6"/>
  <c r="B294" i="8"/>
  <c r="B303" i="7"/>
  <c r="B14" i="6"/>
  <c r="A13" i="6"/>
  <c r="AW9" i="6"/>
  <c r="S9" i="6"/>
  <c r="BR10" i="6"/>
  <c r="BN10" i="6"/>
  <c r="BQ10" i="6"/>
  <c r="BO10" i="6"/>
  <c r="Q291" i="8"/>
  <c r="Q300" i="7"/>
  <c r="AP10" i="6"/>
  <c r="AV10" i="6" s="1"/>
  <c r="BS9" i="6"/>
  <c r="AK12" i="6"/>
  <c r="H12" i="6" s="1"/>
  <c r="A293" i="8"/>
  <c r="T293" i="8" s="1"/>
  <c r="A302" i="7"/>
  <c r="T302" i="7" s="1"/>
  <c r="CB9" i="6"/>
  <c r="I11" i="6" l="1"/>
  <c r="AA11" i="6" s="1"/>
  <c r="AE11" i="6" s="1"/>
  <c r="CC9" i="6"/>
  <c r="CD9" i="6" s="1"/>
  <c r="BT9" i="6"/>
  <c r="R4" i="5"/>
  <c r="R5" i="5" s="1"/>
  <c r="R6" i="5" s="1"/>
  <c r="R7" i="5" s="1"/>
  <c r="R8" i="5" s="1"/>
  <c r="BU8" i="6"/>
  <c r="BV8" i="6" s="1"/>
  <c r="U8" i="6"/>
  <c r="I301" i="7"/>
  <c r="I292" i="8"/>
  <c r="T11" i="6"/>
  <c r="BP10" i="6"/>
  <c r="CB10" i="6"/>
  <c r="E38" i="6"/>
  <c r="CE11" i="6"/>
  <c r="CF11" i="6"/>
  <c r="S10" i="6"/>
  <c r="AI11" i="6"/>
  <c r="AJ11" i="6"/>
  <c r="AU11" i="6"/>
  <c r="AS11" i="6"/>
  <c r="BW11" i="6"/>
  <c r="BZ11" i="6"/>
  <c r="BX11" i="6"/>
  <c r="CA11" i="6"/>
  <c r="CG10" i="6"/>
  <c r="CH10" i="6" s="1"/>
  <c r="BI12" i="6"/>
  <c r="AR12" i="6"/>
  <c r="AS12" i="6" s="1"/>
  <c r="J12" i="6" s="1"/>
  <c r="BK12" i="6"/>
  <c r="BJ12" i="6"/>
  <c r="AO12" i="6"/>
  <c r="AQ12" i="6" s="1"/>
  <c r="BH12" i="6"/>
  <c r="BM12" i="6"/>
  <c r="BB12" i="6"/>
  <c r="AN12" i="6" s="1"/>
  <c r="BL12" i="6"/>
  <c r="A294" i="8"/>
  <c r="T294" i="8" s="1"/>
  <c r="A303" i="7"/>
  <c r="AK13" i="6"/>
  <c r="H13" i="6" s="1"/>
  <c r="BY10" i="6"/>
  <c r="Q301" i="7"/>
  <c r="W301" i="7" s="1"/>
  <c r="X301" i="7" s="1"/>
  <c r="Q292" i="8"/>
  <c r="W292" i="8" s="1"/>
  <c r="X292" i="8" s="1"/>
  <c r="AP11" i="6"/>
  <c r="AV11" i="6" s="1"/>
  <c r="BS10" i="6"/>
  <c r="A14" i="6"/>
  <c r="B15" i="6"/>
  <c r="B304" i="7"/>
  <c r="B295" i="8"/>
  <c r="C14" i="6"/>
  <c r="Y14" i="6"/>
  <c r="Z10" i="6"/>
  <c r="AH10" i="6"/>
  <c r="AG10" i="6"/>
  <c r="AD10" i="6"/>
  <c r="J10" i="6"/>
  <c r="BQ11" i="6"/>
  <c r="BR11" i="6"/>
  <c r="BN11" i="6"/>
  <c r="BO11" i="6"/>
  <c r="I12" i="6" l="1"/>
  <c r="AA12" i="6" s="1"/>
  <c r="AE12" i="6" s="1"/>
  <c r="CC10" i="6"/>
  <c r="BU9" i="6"/>
  <c r="BV9" i="6" s="1"/>
  <c r="U9" i="6" s="1"/>
  <c r="R9" i="5"/>
  <c r="R10" i="5" s="1"/>
  <c r="R11" i="5" s="1"/>
  <c r="R12" i="5" s="1"/>
  <c r="R13" i="5" s="1"/>
  <c r="R14" i="5" s="1"/>
  <c r="R15" i="5" s="1"/>
  <c r="R16" i="5" s="1"/>
  <c r="R17" i="5" s="1"/>
  <c r="R18" i="5" s="1"/>
  <c r="R19" i="5" s="1"/>
  <c r="R20" i="5" s="1"/>
  <c r="R21" i="5" s="1"/>
  <c r="R22" i="5" s="1"/>
  <c r="R23" i="5" s="1"/>
  <c r="R24" i="5" s="1"/>
  <c r="R25" i="5" s="1"/>
  <c r="R26" i="5" s="1"/>
  <c r="R27" i="5" s="1"/>
  <c r="R28" i="5" s="1"/>
  <c r="R29" i="5" s="1"/>
  <c r="R30" i="5" s="1"/>
  <c r="R31" i="5" s="1"/>
  <c r="R32" i="5" s="1"/>
  <c r="R33" i="5" s="1"/>
  <c r="I39" i="5" s="1"/>
  <c r="AG12" i="6"/>
  <c r="AD12" i="6"/>
  <c r="G38" i="6"/>
  <c r="V38" i="6" s="1"/>
  <c r="L38" i="6" s="1"/>
  <c r="A52" i="6"/>
  <c r="AH12" i="6"/>
  <c r="I302" i="7"/>
  <c r="I293" i="8"/>
  <c r="T12" i="6"/>
  <c r="Z12" i="6"/>
  <c r="BT10" i="6"/>
  <c r="BU10" i="6" s="1"/>
  <c r="BV10" i="6" s="1"/>
  <c r="CG11" i="6"/>
  <c r="CH11" i="6" s="1"/>
  <c r="BP11" i="6"/>
  <c r="T303" i="7"/>
  <c r="CD10" i="6"/>
  <c r="Q302" i="7"/>
  <c r="W302" i="7" s="1"/>
  <c r="X302" i="7" s="1"/>
  <c r="AP12" i="6"/>
  <c r="AV12" i="6" s="1"/>
  <c r="Q293" i="8"/>
  <c r="W293" i="8" s="1"/>
  <c r="X293" i="8" s="1"/>
  <c r="AW11" i="6"/>
  <c r="S11" i="6"/>
  <c r="BL13" i="6"/>
  <c r="BJ13" i="6"/>
  <c r="BI13" i="6"/>
  <c r="BB13" i="6"/>
  <c r="AN13" i="6" s="1"/>
  <c r="BK13" i="6"/>
  <c r="AR13" i="6"/>
  <c r="BM13" i="6"/>
  <c r="BH13" i="6"/>
  <c r="AO13" i="6"/>
  <c r="AQ13" i="6" s="1"/>
  <c r="BX12" i="6"/>
  <c r="CA12" i="6"/>
  <c r="BW12" i="6"/>
  <c r="BZ12" i="6"/>
  <c r="CF12" i="6"/>
  <c r="CE12" i="6"/>
  <c r="B16" i="6"/>
  <c r="A15" i="6"/>
  <c r="B296" i="8"/>
  <c r="C15" i="6"/>
  <c r="B305" i="7"/>
  <c r="Y15" i="6"/>
  <c r="CB11" i="6"/>
  <c r="AD11" i="6"/>
  <c r="AH11" i="6"/>
  <c r="Z11" i="6"/>
  <c r="J11" i="6"/>
  <c r="AG11" i="6"/>
  <c r="AW10" i="6"/>
  <c r="BS11" i="6"/>
  <c r="A295" i="8"/>
  <c r="A304" i="7"/>
  <c r="AK14" i="6"/>
  <c r="H14" i="6" s="1"/>
  <c r="BN12" i="6"/>
  <c r="BQ12" i="6"/>
  <c r="BR12" i="6"/>
  <c r="BO12" i="6"/>
  <c r="AJ12" i="6"/>
  <c r="AI12" i="6"/>
  <c r="AU12" i="6"/>
  <c r="BY11" i="6"/>
  <c r="I13" i="6" l="1"/>
  <c r="AA13" i="6" s="1"/>
  <c r="AE13" i="6" s="1"/>
  <c r="AE34" i="6" s="1"/>
  <c r="J7" i="2" s="1"/>
  <c r="L50" i="13" s="1"/>
  <c r="R35" i="5"/>
  <c r="L50" i="12"/>
  <c r="L50" i="8"/>
  <c r="L50" i="10"/>
  <c r="L50" i="14"/>
  <c r="L50" i="11"/>
  <c r="L50" i="7"/>
  <c r="L50" i="9"/>
  <c r="AA34" i="6"/>
  <c r="H41" i="6" s="1"/>
  <c r="U10" i="6"/>
  <c r="BT11" i="6"/>
  <c r="I303" i="7"/>
  <c r="I294" i="8"/>
  <c r="T13" i="6"/>
  <c r="BP12" i="6"/>
  <c r="BS12" i="6"/>
  <c r="CG12" i="6"/>
  <c r="CH12" i="6" s="1"/>
  <c r="B17" i="6"/>
  <c r="Y16" i="6"/>
  <c r="C16" i="6"/>
  <c r="A16" i="6"/>
  <c r="B297" i="8"/>
  <c r="B306" i="7"/>
  <c r="BN13" i="6"/>
  <c r="BO13" i="6"/>
  <c r="BR13" i="6"/>
  <c r="BQ13" i="6"/>
  <c r="Q303" i="7"/>
  <c r="W303" i="7" s="1"/>
  <c r="X303" i="7" s="1"/>
  <c r="Q294" i="8"/>
  <c r="W294" i="8" s="1"/>
  <c r="X294" i="8" s="1"/>
  <c r="AP13" i="6"/>
  <c r="S13" i="6" s="1"/>
  <c r="CF13" i="6"/>
  <c r="CE13" i="6"/>
  <c r="CB12" i="6"/>
  <c r="BM14" i="6"/>
  <c r="BK14" i="6"/>
  <c r="BI14" i="6"/>
  <c r="BL14" i="6"/>
  <c r="BB14" i="6"/>
  <c r="AN14" i="6" s="1"/>
  <c r="I14" i="6" s="1"/>
  <c r="AR14" i="6"/>
  <c r="BJ14" i="6"/>
  <c r="BH14" i="6"/>
  <c r="AO14" i="6"/>
  <c r="AQ14" i="6" s="1"/>
  <c r="A296" i="8"/>
  <c r="A305" i="7"/>
  <c r="AK15" i="6"/>
  <c r="H15" i="6" s="1"/>
  <c r="S12" i="6"/>
  <c r="AW12" i="6"/>
  <c r="CC11" i="6"/>
  <c r="BY12" i="6"/>
  <c r="AU13" i="6"/>
  <c r="AI13" i="6"/>
  <c r="AS13" i="6"/>
  <c r="AJ13" i="6"/>
  <c r="CA13" i="6"/>
  <c r="BX13" i="6"/>
  <c r="BZ13" i="6"/>
  <c r="BW13" i="6"/>
  <c r="AV13" i="6" l="1"/>
  <c r="L50" i="6"/>
  <c r="L51" i="6" s="1"/>
  <c r="E49" i="5"/>
  <c r="E50" i="5" s="1"/>
  <c r="E51" i="5" s="1"/>
  <c r="E49" i="9"/>
  <c r="E49" i="11"/>
  <c r="E49" i="7"/>
  <c r="E49" i="12"/>
  <c r="E49" i="8"/>
  <c r="E49" i="14"/>
  <c r="E49" i="6"/>
  <c r="E49" i="13"/>
  <c r="E49" i="10"/>
  <c r="BT12" i="6"/>
  <c r="I304" i="7"/>
  <c r="T304" i="7" s="1"/>
  <c r="I295" i="8"/>
  <c r="T295" i="8" s="1"/>
  <c r="T14" i="6"/>
  <c r="BY13" i="6"/>
  <c r="CB13" i="6"/>
  <c r="BW14" i="6"/>
  <c r="CA14" i="6"/>
  <c r="BX14" i="6"/>
  <c r="BZ14" i="6"/>
  <c r="BP13" i="6"/>
  <c r="A297" i="8"/>
  <c r="A306" i="7"/>
  <c r="AK16" i="6"/>
  <c r="H16" i="6" s="1"/>
  <c r="AI14" i="6"/>
  <c r="AJ14" i="6"/>
  <c r="AU14" i="6"/>
  <c r="AS14" i="6"/>
  <c r="Q295" i="8"/>
  <c r="W295" i="8" s="1"/>
  <c r="X295" i="8" s="1"/>
  <c r="Q304" i="7"/>
  <c r="W304" i="7" s="1"/>
  <c r="X304" i="7" s="1"/>
  <c r="AP14" i="6"/>
  <c r="AV14" i="6" s="1"/>
  <c r="CG13" i="6"/>
  <c r="CH13" i="6" s="1"/>
  <c r="J13" i="6"/>
  <c r="Z13" i="6"/>
  <c r="AG13" i="6"/>
  <c r="AH13" i="6"/>
  <c r="AD13" i="6"/>
  <c r="CD11" i="6"/>
  <c r="BU11" i="6"/>
  <c r="BV11" i="6" s="1"/>
  <c r="BK15" i="6"/>
  <c r="BJ15" i="6"/>
  <c r="BI15" i="6"/>
  <c r="BM15" i="6"/>
  <c r="BH15" i="6"/>
  <c r="BL15" i="6"/>
  <c r="BB15" i="6"/>
  <c r="AN15" i="6" s="1"/>
  <c r="I15" i="6" s="1"/>
  <c r="T15" i="6" s="1"/>
  <c r="AR15" i="6"/>
  <c r="AO15" i="6"/>
  <c r="AQ15" i="6" s="1"/>
  <c r="BO14" i="6"/>
  <c r="BN14" i="6"/>
  <c r="BQ14" i="6"/>
  <c r="BR14" i="6"/>
  <c r="CF14" i="6"/>
  <c r="CE14" i="6"/>
  <c r="CC12" i="6"/>
  <c r="BS13" i="6"/>
  <c r="B18" i="6"/>
  <c r="B298" i="8"/>
  <c r="B307" i="7"/>
  <c r="A17" i="6"/>
  <c r="C17" i="6"/>
  <c r="Y17" i="6"/>
  <c r="I296" i="8" l="1"/>
  <c r="T296" i="8" s="1"/>
  <c r="I305" i="7"/>
  <c r="T305" i="7" s="1"/>
  <c r="S14" i="6"/>
  <c r="U11" i="6"/>
  <c r="CC13" i="6"/>
  <c r="CD13" i="6" s="1"/>
  <c r="BY14" i="6"/>
  <c r="AW14" i="6"/>
  <c r="A592" i="7"/>
  <c r="BS14" i="6"/>
  <c r="A584" i="8"/>
  <c r="B308" i="7"/>
  <c r="Y18" i="6"/>
  <c r="A18" i="6"/>
  <c r="B299" i="8"/>
  <c r="B19" i="6"/>
  <c r="C18" i="6"/>
  <c r="BU12" i="6"/>
  <c r="BV12" i="6" s="1"/>
  <c r="U12" i="6" s="1"/>
  <c r="CD12" i="6"/>
  <c r="AI15" i="6"/>
  <c r="AU15" i="6"/>
  <c r="AS15" i="6"/>
  <c r="AJ15" i="6"/>
  <c r="J14" i="6"/>
  <c r="AD14" i="6"/>
  <c r="AH14" i="6"/>
  <c r="Z14" i="6"/>
  <c r="AG14" i="6"/>
  <c r="CB14" i="6"/>
  <c r="A307" i="7"/>
  <c r="A298" i="8"/>
  <c r="AK17" i="6"/>
  <c r="H17" i="6" s="1"/>
  <c r="BT13" i="6"/>
  <c r="BU13" i="6" s="1"/>
  <c r="BV13" i="6" s="1"/>
  <c r="U13" i="6" s="1"/>
  <c r="CG14" i="6"/>
  <c r="CH14" i="6" s="1"/>
  <c r="BP14" i="6"/>
  <c r="CF15" i="6"/>
  <c r="CE15" i="6"/>
  <c r="CA15" i="6"/>
  <c r="BX15" i="6"/>
  <c r="BW15" i="6"/>
  <c r="BZ15" i="6"/>
  <c r="BK16" i="6"/>
  <c r="AR16" i="6"/>
  <c r="BJ16" i="6"/>
  <c r="BB16" i="6"/>
  <c r="AN16" i="6" s="1"/>
  <c r="BM16" i="6"/>
  <c r="AO16" i="6"/>
  <c r="AQ16" i="6" s="1"/>
  <c r="BH16" i="6"/>
  <c r="BI16" i="6"/>
  <c r="BL16" i="6"/>
  <c r="Q305" i="7"/>
  <c r="W305" i="7" s="1"/>
  <c r="X305" i="7" s="1"/>
  <c r="Q296" i="8"/>
  <c r="W296" i="8" s="1"/>
  <c r="X296" i="8" s="1"/>
  <c r="AP15" i="6"/>
  <c r="AV15" i="6" s="1"/>
  <c r="BR15" i="6"/>
  <c r="BO15" i="6"/>
  <c r="BN15" i="6"/>
  <c r="BQ15" i="6"/>
  <c r="AW13" i="6"/>
  <c r="I16" i="6" l="1"/>
  <c r="I297" i="8"/>
  <c r="T297" i="8" s="1"/>
  <c r="B584" i="8" s="1"/>
  <c r="I306" i="7"/>
  <c r="T306" i="7" s="1"/>
  <c r="B592" i="7" s="1"/>
  <c r="F39" i="6" s="1"/>
  <c r="T16" i="6"/>
  <c r="CC14" i="6"/>
  <c r="D39" i="6"/>
  <c r="BT14" i="6"/>
  <c r="AW15" i="6"/>
  <c r="S15" i="6"/>
  <c r="J15" i="6"/>
  <c r="AG15" i="6"/>
  <c r="Z15" i="6"/>
  <c r="AD15" i="6"/>
  <c r="AH15" i="6"/>
  <c r="A308" i="7"/>
  <c r="T308" i="7" s="1"/>
  <c r="A299" i="8"/>
  <c r="T299" i="8" s="1"/>
  <c r="AK18" i="6"/>
  <c r="H18" i="6" s="1"/>
  <c r="BO16" i="6"/>
  <c r="BN16" i="6"/>
  <c r="BR16" i="6"/>
  <c r="BQ16" i="6"/>
  <c r="BX16" i="6"/>
  <c r="BZ16" i="6"/>
  <c r="BW16" i="6"/>
  <c r="CA16" i="6"/>
  <c r="BI17" i="6"/>
  <c r="BM17" i="6"/>
  <c r="AO17" i="6"/>
  <c r="AQ17" i="6" s="1"/>
  <c r="BH17" i="6"/>
  <c r="BL17" i="6"/>
  <c r="BB17" i="6"/>
  <c r="AN17" i="6" s="1"/>
  <c r="I17" i="6" s="1"/>
  <c r="BK17" i="6"/>
  <c r="AR17" i="6"/>
  <c r="BJ17" i="6"/>
  <c r="BP15" i="6"/>
  <c r="Q306" i="7"/>
  <c r="W306" i="7" s="1"/>
  <c r="Q297" i="8"/>
  <c r="W297" i="8" s="1"/>
  <c r="AP16" i="6"/>
  <c r="AV16" i="6" s="1"/>
  <c r="AI16" i="6"/>
  <c r="AJ16" i="6"/>
  <c r="AU16" i="6"/>
  <c r="AS16" i="6"/>
  <c r="BY15" i="6"/>
  <c r="W298" i="8"/>
  <c r="X298" i="8" s="1"/>
  <c r="T298" i="8"/>
  <c r="CG15" i="6"/>
  <c r="CH15" i="6" s="1"/>
  <c r="BS15" i="6"/>
  <c r="CF16" i="6"/>
  <c r="CE16" i="6"/>
  <c r="CB15" i="6"/>
  <c r="W307" i="7"/>
  <c r="X307" i="7" s="1"/>
  <c r="T307" i="7"/>
  <c r="A19" i="6"/>
  <c r="B300" i="8"/>
  <c r="B309" i="7"/>
  <c r="C19" i="6"/>
  <c r="B20" i="6"/>
  <c r="Y19" i="6"/>
  <c r="BT15" i="6" l="1"/>
  <c r="BU14" i="6"/>
  <c r="BV14" i="6" s="1"/>
  <c r="U14" i="6" s="1"/>
  <c r="AW16" i="6"/>
  <c r="I307" i="7"/>
  <c r="I298" i="8"/>
  <c r="T17" i="6"/>
  <c r="CD14" i="6"/>
  <c r="BS16" i="6"/>
  <c r="X297" i="8"/>
  <c r="D584" i="8"/>
  <c r="CC15" i="6"/>
  <c r="BP16" i="6"/>
  <c r="CB16" i="6"/>
  <c r="X306" i="7"/>
  <c r="D592" i="7"/>
  <c r="CG16" i="6"/>
  <c r="CH16" i="6" s="1"/>
  <c r="Q307" i="7"/>
  <c r="Q298" i="8"/>
  <c r="AP17" i="6"/>
  <c r="AV17" i="6" s="1"/>
  <c r="BK18" i="6"/>
  <c r="AR18" i="6"/>
  <c r="BJ18" i="6"/>
  <c r="BM18" i="6"/>
  <c r="BI18" i="6"/>
  <c r="BL18" i="6"/>
  <c r="BH18" i="6"/>
  <c r="BB18" i="6"/>
  <c r="AN18" i="6" s="1"/>
  <c r="AO18" i="6"/>
  <c r="AQ18" i="6" s="1"/>
  <c r="S16" i="6"/>
  <c r="Y20" i="6"/>
  <c r="A20" i="6"/>
  <c r="B21" i="6"/>
  <c r="C20" i="6"/>
  <c r="B310" i="7"/>
  <c r="B301" i="8"/>
  <c r="AD16" i="6"/>
  <c r="Z16" i="6"/>
  <c r="J16" i="6"/>
  <c r="AH16" i="6"/>
  <c r="AG16" i="6"/>
  <c r="BZ17" i="6"/>
  <c r="BX17" i="6"/>
  <c r="CA17" i="6"/>
  <c r="BW17" i="6"/>
  <c r="CF17" i="6"/>
  <c r="CE17" i="6"/>
  <c r="BY16" i="6"/>
  <c r="AK19" i="6"/>
  <c r="H19" i="6" s="1"/>
  <c r="A300" i="8"/>
  <c r="T300" i="8" s="1"/>
  <c r="A309" i="7"/>
  <c r="T309" i="7" s="1"/>
  <c r="AU17" i="6"/>
  <c r="AI17" i="6"/>
  <c r="AJ17" i="6"/>
  <c r="AS17" i="6"/>
  <c r="BR17" i="6"/>
  <c r="BO17" i="6"/>
  <c r="BQ17" i="6"/>
  <c r="BN17" i="6"/>
  <c r="I18" i="6" l="1"/>
  <c r="BT16" i="6"/>
  <c r="T18" i="6"/>
  <c r="I308" i="7"/>
  <c r="I299" i="8"/>
  <c r="E39" i="6"/>
  <c r="G39" i="6" s="1"/>
  <c r="V39" i="6" s="1"/>
  <c r="L39" i="6" s="1"/>
  <c r="CC16" i="6"/>
  <c r="CD16" i="6" s="1"/>
  <c r="BP17" i="6"/>
  <c r="BU15" i="6"/>
  <c r="BV15" i="6" s="1"/>
  <c r="U15" i="6" s="1"/>
  <c r="CD15" i="6"/>
  <c r="CG17" i="6"/>
  <c r="CH17" i="6" s="1"/>
  <c r="BS17" i="6"/>
  <c r="CB17" i="6"/>
  <c r="A301" i="8"/>
  <c r="A310" i="7"/>
  <c r="AK20" i="6"/>
  <c r="H20" i="6" s="1"/>
  <c r="S17" i="6"/>
  <c r="AW17" i="6"/>
  <c r="AD17" i="6"/>
  <c r="J17" i="6"/>
  <c r="AG17" i="6"/>
  <c r="AH17" i="6"/>
  <c r="Z17" i="6"/>
  <c r="BY17" i="6"/>
  <c r="BO18" i="6"/>
  <c r="BN18" i="6"/>
  <c r="BR18" i="6"/>
  <c r="BQ18" i="6"/>
  <c r="BX18" i="6"/>
  <c r="BZ18" i="6"/>
  <c r="BW18" i="6"/>
  <c r="CA18" i="6"/>
  <c r="CF18" i="6"/>
  <c r="CE18" i="6"/>
  <c r="AJ18" i="6"/>
  <c r="AI18" i="6"/>
  <c r="AU18" i="6"/>
  <c r="AS18" i="6"/>
  <c r="BL19" i="6"/>
  <c r="BJ19" i="6"/>
  <c r="BK19" i="6"/>
  <c r="BI19" i="6"/>
  <c r="AO19" i="6"/>
  <c r="AQ19" i="6" s="1"/>
  <c r="BH19" i="6"/>
  <c r="BM19" i="6"/>
  <c r="BB19" i="6"/>
  <c r="AN19" i="6" s="1"/>
  <c r="AR19" i="6"/>
  <c r="A21" i="6"/>
  <c r="C21" i="6"/>
  <c r="Y21" i="6"/>
  <c r="B302" i="8"/>
  <c r="B311" i="7"/>
  <c r="B22" i="6"/>
  <c r="AP18" i="6"/>
  <c r="AV18" i="6" s="1"/>
  <c r="Q299" i="8"/>
  <c r="W299" i="8" s="1"/>
  <c r="X299" i="8" s="1"/>
  <c r="Q308" i="7"/>
  <c r="W308" i="7" s="1"/>
  <c r="X308" i="7" s="1"/>
  <c r="I19" i="6" l="1"/>
  <c r="T19" i="6" s="1"/>
  <c r="I300" i="8"/>
  <c r="I309" i="7"/>
  <c r="BT17" i="6"/>
  <c r="BU16" i="6"/>
  <c r="BV16" i="6" s="1"/>
  <c r="U16" i="6" s="1"/>
  <c r="BY18" i="6"/>
  <c r="BP18" i="6"/>
  <c r="CC17" i="6"/>
  <c r="CD17" i="6" s="1"/>
  <c r="T301" i="8"/>
  <c r="CB18" i="6"/>
  <c r="CG18" i="6"/>
  <c r="CH18" i="6" s="1"/>
  <c r="T310" i="7"/>
  <c r="A311" i="7"/>
  <c r="AK21" i="6"/>
  <c r="H21" i="6" s="1"/>
  <c r="A302" i="8"/>
  <c r="BZ19" i="6"/>
  <c r="BX19" i="6"/>
  <c r="CA19" i="6"/>
  <c r="BW19" i="6"/>
  <c r="AS19" i="6"/>
  <c r="AJ19" i="6"/>
  <c r="AI19" i="6"/>
  <c r="AU19" i="6"/>
  <c r="CE19" i="6"/>
  <c r="CF19" i="6"/>
  <c r="BH20" i="6"/>
  <c r="BK20" i="6"/>
  <c r="BI20" i="6"/>
  <c r="BB20" i="6"/>
  <c r="AN20" i="6" s="1"/>
  <c r="BL20" i="6"/>
  <c r="BM20" i="6"/>
  <c r="AR20" i="6"/>
  <c r="AO20" i="6"/>
  <c r="AQ20" i="6" s="1"/>
  <c r="BJ20" i="6"/>
  <c r="AW18" i="6"/>
  <c r="S18" i="6"/>
  <c r="BS18" i="6"/>
  <c r="BN19" i="6"/>
  <c r="BQ19" i="6"/>
  <c r="BO19" i="6"/>
  <c r="BR19" i="6"/>
  <c r="Q309" i="7"/>
  <c r="W309" i="7" s="1"/>
  <c r="X309" i="7" s="1"/>
  <c r="Q300" i="8"/>
  <c r="W300" i="8" s="1"/>
  <c r="X300" i="8" s="1"/>
  <c r="AP19" i="6"/>
  <c r="AV19" i="6" s="1"/>
  <c r="B312" i="7"/>
  <c r="A22" i="6"/>
  <c r="B23" i="6"/>
  <c r="Y22" i="6"/>
  <c r="C22" i="6"/>
  <c r="B303" i="8"/>
  <c r="AG18" i="6"/>
  <c r="AH18" i="6"/>
  <c r="J18" i="6"/>
  <c r="Z18" i="6"/>
  <c r="AD18" i="6"/>
  <c r="I20" i="6" l="1"/>
  <c r="I310" i="7" s="1"/>
  <c r="CC18" i="6"/>
  <c r="CD18" i="6" s="1"/>
  <c r="BT18" i="6"/>
  <c r="BU18" i="6" s="1"/>
  <c r="BV18" i="6" s="1"/>
  <c r="U18" i="6" s="1"/>
  <c r="BU17" i="6"/>
  <c r="BV17" i="6" s="1"/>
  <c r="U17" i="6"/>
  <c r="BS19" i="6"/>
  <c r="A303" i="8"/>
  <c r="AK22" i="6"/>
  <c r="H22" i="6" s="1"/>
  <c r="A312" i="7"/>
  <c r="BX20" i="6"/>
  <c r="CA20" i="6"/>
  <c r="BZ20" i="6"/>
  <c r="BW20" i="6"/>
  <c r="CF20" i="6"/>
  <c r="CE20" i="6"/>
  <c r="BN20" i="6"/>
  <c r="BR20" i="6"/>
  <c r="BO20" i="6"/>
  <c r="BQ20" i="6"/>
  <c r="S19" i="6"/>
  <c r="AW19" i="6"/>
  <c r="BP19" i="6"/>
  <c r="Q301" i="8"/>
  <c r="W301" i="8" s="1"/>
  <c r="X301" i="8" s="1"/>
  <c r="Q310" i="7"/>
  <c r="W310" i="7" s="1"/>
  <c r="X310" i="7" s="1"/>
  <c r="AP20" i="6"/>
  <c r="AV20" i="6" s="1"/>
  <c r="CB19" i="6"/>
  <c r="BB21" i="6"/>
  <c r="AN21" i="6" s="1"/>
  <c r="BM21" i="6"/>
  <c r="BK21" i="6"/>
  <c r="BH21" i="6"/>
  <c r="AO21" i="6"/>
  <c r="AQ21" i="6" s="1"/>
  <c r="AR21" i="6"/>
  <c r="BI21" i="6"/>
  <c r="BL21" i="6"/>
  <c r="BJ21" i="6"/>
  <c r="AG19" i="6"/>
  <c r="Z19" i="6"/>
  <c r="J19" i="6"/>
  <c r="AH19" i="6"/>
  <c r="AD19" i="6"/>
  <c r="Y23" i="6"/>
  <c r="A23" i="6"/>
  <c r="B24" i="6"/>
  <c r="B304" i="8"/>
  <c r="C23" i="6"/>
  <c r="B313" i="7"/>
  <c r="AI20" i="6"/>
  <c r="AJ20" i="6"/>
  <c r="AS20" i="6"/>
  <c r="AU20" i="6"/>
  <c r="CG19" i="6"/>
  <c r="CH19" i="6" s="1"/>
  <c r="BY19" i="6"/>
  <c r="I21" i="6" l="1"/>
  <c r="I311" i="7" s="1"/>
  <c r="T312" i="7" s="1"/>
  <c r="T20" i="6"/>
  <c r="I301" i="8"/>
  <c r="BT19" i="6"/>
  <c r="BP20" i="6"/>
  <c r="CG20" i="6"/>
  <c r="CH20" i="6" s="1"/>
  <c r="BY20" i="6"/>
  <c r="BS20" i="6"/>
  <c r="A304" i="8"/>
  <c r="A585" i="8" s="1"/>
  <c r="A313" i="7"/>
  <c r="AK23" i="6"/>
  <c r="H23" i="6" s="1"/>
  <c r="CF21" i="6"/>
  <c r="CE21" i="6"/>
  <c r="BR21" i="6"/>
  <c r="BQ21" i="6"/>
  <c r="BO21" i="6"/>
  <c r="BN21" i="6"/>
  <c r="Z20" i="6"/>
  <c r="AD20" i="6"/>
  <c r="AG20" i="6"/>
  <c r="AH20" i="6"/>
  <c r="J20" i="6"/>
  <c r="AW20" i="6"/>
  <c r="S20" i="6"/>
  <c r="CC19" i="6"/>
  <c r="AU21" i="6"/>
  <c r="AS21" i="6"/>
  <c r="AI21" i="6"/>
  <c r="AJ21" i="6"/>
  <c r="BI22" i="6"/>
  <c r="BB22" i="6"/>
  <c r="BH22" i="6"/>
  <c r="AR22" i="6"/>
  <c r="BM22" i="6"/>
  <c r="BL22" i="6"/>
  <c r="BK22" i="6"/>
  <c r="BJ22" i="6"/>
  <c r="AO22" i="6"/>
  <c r="AQ22" i="6" s="1"/>
  <c r="C24" i="6"/>
  <c r="Y24" i="6"/>
  <c r="B305" i="8"/>
  <c r="A24" i="6"/>
  <c r="B25" i="6"/>
  <c r="B314" i="7"/>
  <c r="BX21" i="6"/>
  <c r="BW21" i="6"/>
  <c r="CA21" i="6"/>
  <c r="BZ21" i="6"/>
  <c r="AP21" i="6"/>
  <c r="AV21" i="6" s="1"/>
  <c r="Q311" i="7"/>
  <c r="W311" i="7" s="1"/>
  <c r="X311" i="7" s="1"/>
  <c r="Q302" i="8"/>
  <c r="W302" i="8" s="1"/>
  <c r="X302" i="8" s="1"/>
  <c r="CB20" i="6"/>
  <c r="T303" i="8"/>
  <c r="T311" i="7" l="1"/>
  <c r="T22" i="6"/>
  <c r="T21" i="6"/>
  <c r="I302" i="8"/>
  <c r="T302" i="8" s="1"/>
  <c r="BT20" i="6"/>
  <c r="CC20" i="6"/>
  <c r="CD20" i="6" s="1"/>
  <c r="BP21" i="6"/>
  <c r="CG21" i="6"/>
  <c r="CH21" i="6" s="1"/>
  <c r="CB21" i="6"/>
  <c r="BS21" i="6"/>
  <c r="A593" i="7"/>
  <c r="D40" i="6" s="1"/>
  <c r="AK24" i="6"/>
  <c r="H24" i="6" s="1"/>
  <c r="A305" i="8"/>
  <c r="A314" i="7"/>
  <c r="AP22" i="6"/>
  <c r="AV22" i="6" s="1"/>
  <c r="Q303" i="8"/>
  <c r="W303" i="8" s="1"/>
  <c r="X303" i="8" s="1"/>
  <c r="Q312" i="7"/>
  <c r="W312" i="7" s="1"/>
  <c r="X312" i="7" s="1"/>
  <c r="AW21" i="6"/>
  <c r="S21" i="6"/>
  <c r="BY21" i="6"/>
  <c r="BW22" i="6"/>
  <c r="BZ22" i="6"/>
  <c r="BX22" i="6"/>
  <c r="CA22" i="6"/>
  <c r="AI22" i="6"/>
  <c r="AS22" i="6"/>
  <c r="AJ22" i="6"/>
  <c r="AU22" i="6"/>
  <c r="CD19" i="6"/>
  <c r="BU19" i="6"/>
  <c r="BV19" i="6" s="1"/>
  <c r="BO22" i="6"/>
  <c r="BQ22" i="6"/>
  <c r="BR22" i="6"/>
  <c r="BN22" i="6"/>
  <c r="A25" i="6"/>
  <c r="Y25" i="6"/>
  <c r="B315" i="7"/>
  <c r="B26" i="6"/>
  <c r="B306" i="8"/>
  <c r="C25" i="6"/>
  <c r="CE22" i="6"/>
  <c r="CF22" i="6"/>
  <c r="AD21" i="6"/>
  <c r="Z21" i="6"/>
  <c r="AG21" i="6"/>
  <c r="AH21" i="6"/>
  <c r="J21" i="6"/>
  <c r="BI23" i="6"/>
  <c r="AR23" i="6"/>
  <c r="BB23" i="6"/>
  <c r="AN23" i="6" s="1"/>
  <c r="AO23" i="6"/>
  <c r="AQ23" i="6" s="1"/>
  <c r="BH23" i="6"/>
  <c r="BM23" i="6"/>
  <c r="BJ23" i="6"/>
  <c r="BL23" i="6"/>
  <c r="BK23" i="6"/>
  <c r="I23" i="6" l="1"/>
  <c r="BU20" i="6"/>
  <c r="BV20" i="6" s="1"/>
  <c r="U20" i="6" s="1"/>
  <c r="I304" i="8"/>
  <c r="T304" i="8" s="1"/>
  <c r="B585" i="8" s="1"/>
  <c r="I313" i="7"/>
  <c r="T313" i="7" s="1"/>
  <c r="B593" i="7" s="1"/>
  <c r="T23" i="6"/>
  <c r="CC21" i="6"/>
  <c r="CD21" i="6" s="1"/>
  <c r="U19" i="6"/>
  <c r="BT21" i="6"/>
  <c r="BU21" i="6" s="1"/>
  <c r="BV21" i="6" s="1"/>
  <c r="U21" i="6" s="1"/>
  <c r="CB22" i="6"/>
  <c r="CG22" i="6"/>
  <c r="CH22" i="6" s="1"/>
  <c r="BP22" i="6"/>
  <c r="BS22" i="6"/>
  <c r="BX23" i="6"/>
  <c r="BW23" i="6"/>
  <c r="BZ23" i="6"/>
  <c r="CA23" i="6"/>
  <c r="B316" i="7"/>
  <c r="B27" i="6"/>
  <c r="Y26" i="6"/>
  <c r="B307" i="8"/>
  <c r="A26" i="6"/>
  <c r="C26" i="6"/>
  <c r="S22" i="6"/>
  <c r="AW22" i="6"/>
  <c r="AU23" i="6"/>
  <c r="AJ23" i="6"/>
  <c r="AS23" i="6"/>
  <c r="AI23" i="6"/>
  <c r="W314" i="7"/>
  <c r="X314" i="7" s="1"/>
  <c r="T314" i="7"/>
  <c r="BR23" i="6"/>
  <c r="BN23" i="6"/>
  <c r="BO23" i="6"/>
  <c r="BQ23" i="6"/>
  <c r="BY22" i="6"/>
  <c r="T305" i="8"/>
  <c r="W305" i="8"/>
  <c r="X305" i="8" s="1"/>
  <c r="CF23" i="6"/>
  <c r="CE23" i="6"/>
  <c r="Q304" i="8"/>
  <c r="W304" i="8" s="1"/>
  <c r="AP23" i="6"/>
  <c r="AV23" i="6" s="1"/>
  <c r="Q313" i="7"/>
  <c r="W313" i="7" s="1"/>
  <c r="AK25" i="6"/>
  <c r="H25" i="6" s="1"/>
  <c r="A306" i="8"/>
  <c r="T306" i="8" s="1"/>
  <c r="A315" i="7"/>
  <c r="T315" i="7" s="1"/>
  <c r="AG22" i="6"/>
  <c r="AD22" i="6"/>
  <c r="Z22" i="6"/>
  <c r="J22" i="6"/>
  <c r="AH22" i="6"/>
  <c r="BJ24" i="6"/>
  <c r="BI24" i="6"/>
  <c r="BK24" i="6"/>
  <c r="AO24" i="6"/>
  <c r="AQ24" i="6" s="1"/>
  <c r="AR24" i="6"/>
  <c r="BH24" i="6"/>
  <c r="BM24" i="6"/>
  <c r="BL24" i="6"/>
  <c r="BB24" i="6"/>
  <c r="AN24" i="6" s="1"/>
  <c r="F40" i="6" l="1"/>
  <c r="I24" i="6"/>
  <c r="CC22" i="6"/>
  <c r="CD22" i="6" s="1"/>
  <c r="I305" i="8"/>
  <c r="I314" i="7"/>
  <c r="T24" i="6"/>
  <c r="BS23" i="6"/>
  <c r="X304" i="8"/>
  <c r="D585" i="8"/>
  <c r="BT22" i="6"/>
  <c r="X313" i="7"/>
  <c r="D593" i="7"/>
  <c r="BO24" i="6"/>
  <c r="BN24" i="6"/>
  <c r="BQ24" i="6"/>
  <c r="BR24" i="6"/>
  <c r="AU24" i="6"/>
  <c r="AI24" i="6"/>
  <c r="AS24" i="6"/>
  <c r="AJ24" i="6"/>
  <c r="BW24" i="6"/>
  <c r="CA24" i="6"/>
  <c r="BX24" i="6"/>
  <c r="BZ24" i="6"/>
  <c r="BI25" i="6"/>
  <c r="AO25" i="6"/>
  <c r="AQ25" i="6" s="1"/>
  <c r="BM25" i="6"/>
  <c r="BB25" i="6"/>
  <c r="AN25" i="6" s="1"/>
  <c r="BH25" i="6"/>
  <c r="BK25" i="6"/>
  <c r="AR25" i="6"/>
  <c r="BL25" i="6"/>
  <c r="BJ25" i="6"/>
  <c r="C27" i="6"/>
  <c r="B317" i="7"/>
  <c r="B308" i="8"/>
  <c r="B28" i="6"/>
  <c r="A27" i="6"/>
  <c r="Y27" i="6"/>
  <c r="CF24" i="6"/>
  <c r="CE24" i="6"/>
  <c r="AP24" i="6"/>
  <c r="AV24" i="6" s="1"/>
  <c r="Q305" i="8"/>
  <c r="Q314" i="7"/>
  <c r="CG23" i="6"/>
  <c r="CH23" i="6" s="1"/>
  <c r="AD23" i="6"/>
  <c r="AH23" i="6"/>
  <c r="AG23" i="6"/>
  <c r="J23" i="6"/>
  <c r="Z23" i="6"/>
  <c r="A316" i="7"/>
  <c r="A307" i="8"/>
  <c r="T307" i="8" s="1"/>
  <c r="AK26" i="6"/>
  <c r="H26" i="6" s="1"/>
  <c r="BY23" i="6"/>
  <c r="S23" i="6"/>
  <c r="AW23" i="6"/>
  <c r="BP23" i="6"/>
  <c r="CB23" i="6"/>
  <c r="I25" i="6" l="1"/>
  <c r="T25" i="6" s="1"/>
  <c r="BU22" i="6"/>
  <c r="BV22" i="6" s="1"/>
  <c r="U22" i="6" s="1"/>
  <c r="BT23" i="6"/>
  <c r="BS24" i="6"/>
  <c r="E40" i="6"/>
  <c r="G40" i="6" s="1"/>
  <c r="V40" i="6" s="1"/>
  <c r="L40" i="6" s="1"/>
  <c r="T316" i="7"/>
  <c r="BY24" i="6"/>
  <c r="CE25" i="6"/>
  <c r="CF25" i="6"/>
  <c r="AK27" i="6"/>
  <c r="H27" i="6" s="1"/>
  <c r="A308" i="8"/>
  <c r="A317" i="7"/>
  <c r="T317" i="7" s="1"/>
  <c r="AJ25" i="6"/>
  <c r="AI25" i="6"/>
  <c r="AU25" i="6"/>
  <c r="AS25" i="6"/>
  <c r="J24" i="6"/>
  <c r="AG24" i="6"/>
  <c r="AD24" i="6"/>
  <c r="Z24" i="6"/>
  <c r="AH24" i="6"/>
  <c r="CC23" i="6"/>
  <c r="S24" i="6"/>
  <c r="AW24" i="6"/>
  <c r="BL26" i="6"/>
  <c r="BH26" i="6"/>
  <c r="BI26" i="6"/>
  <c r="AR26" i="6"/>
  <c r="BJ26" i="6"/>
  <c r="BK26" i="6"/>
  <c r="AO26" i="6"/>
  <c r="AQ26" i="6" s="1"/>
  <c r="BM26" i="6"/>
  <c r="BB26" i="6"/>
  <c r="AN26" i="6" s="1"/>
  <c r="C28" i="6"/>
  <c r="B309" i="8"/>
  <c r="B29" i="6"/>
  <c r="A28" i="6"/>
  <c r="B318" i="7"/>
  <c r="Y28" i="6"/>
  <c r="Q315" i="7"/>
  <c r="W315" i="7" s="1"/>
  <c r="X315" i="7" s="1"/>
  <c r="AP25" i="6"/>
  <c r="AV25" i="6" s="1"/>
  <c r="Q306" i="8"/>
  <c r="W306" i="8" s="1"/>
  <c r="X306" i="8" s="1"/>
  <c r="CB24" i="6"/>
  <c r="CG24" i="6"/>
  <c r="CH24" i="6" s="1"/>
  <c r="BX25" i="6"/>
  <c r="CA25" i="6"/>
  <c r="BZ25" i="6"/>
  <c r="BW25" i="6"/>
  <c r="BN25" i="6"/>
  <c r="BQ25" i="6"/>
  <c r="BO25" i="6"/>
  <c r="BR25" i="6"/>
  <c r="BP24" i="6"/>
  <c r="BT24" i="6" s="1"/>
  <c r="I26" i="6" l="1"/>
  <c r="I307" i="8" s="1"/>
  <c r="I315" i="7"/>
  <c r="I306" i="8"/>
  <c r="CC24" i="6"/>
  <c r="CB25" i="6"/>
  <c r="BP25" i="6"/>
  <c r="T308" i="8"/>
  <c r="BQ26" i="6"/>
  <c r="BO26" i="6"/>
  <c r="BN26" i="6"/>
  <c r="BR26" i="6"/>
  <c r="BY25" i="6"/>
  <c r="AW25" i="6"/>
  <c r="S25" i="6"/>
  <c r="A309" i="8"/>
  <c r="AK28" i="6"/>
  <c r="H28" i="6" s="1"/>
  <c r="A318" i="7"/>
  <c r="BW26" i="6"/>
  <c r="BZ26" i="6"/>
  <c r="CA26" i="6"/>
  <c r="BX26" i="6"/>
  <c r="CF26" i="6"/>
  <c r="CE26" i="6"/>
  <c r="BU23" i="6"/>
  <c r="BV23" i="6" s="1"/>
  <c r="CD23" i="6"/>
  <c r="AR27" i="6"/>
  <c r="BJ27" i="6"/>
  <c r="AO27" i="6"/>
  <c r="AQ27" i="6" s="1"/>
  <c r="BH27" i="6"/>
  <c r="BL27" i="6"/>
  <c r="BI27" i="6"/>
  <c r="BB27" i="6"/>
  <c r="AN27" i="6" s="1"/>
  <c r="BK27" i="6"/>
  <c r="BM27" i="6"/>
  <c r="BS25" i="6"/>
  <c r="B30" i="6"/>
  <c r="B310" i="8"/>
  <c r="A29" i="6"/>
  <c r="C29" i="6"/>
  <c r="B319" i="7"/>
  <c r="Y29" i="6"/>
  <c r="AU26" i="6"/>
  <c r="AI26" i="6"/>
  <c r="AJ26" i="6"/>
  <c r="AS26" i="6"/>
  <c r="CG25" i="6"/>
  <c r="CH25" i="6" s="1"/>
  <c r="CD24" i="6"/>
  <c r="BU24" i="6"/>
  <c r="BV24" i="6" s="1"/>
  <c r="U24" i="6" s="1"/>
  <c r="AP26" i="6"/>
  <c r="AV26" i="6" s="1"/>
  <c r="Q316" i="7"/>
  <c r="W316" i="7" s="1"/>
  <c r="X316" i="7" s="1"/>
  <c r="Q307" i="8"/>
  <c r="W307" i="8" s="1"/>
  <c r="X307" i="8" s="1"/>
  <c r="AG25" i="6"/>
  <c r="AD25" i="6"/>
  <c r="J25" i="6"/>
  <c r="AH25" i="6"/>
  <c r="Z25" i="6"/>
  <c r="I27" i="6" l="1"/>
  <c r="T28" i="6" s="1"/>
  <c r="T26" i="6"/>
  <c r="I316" i="7"/>
  <c r="CC25" i="6"/>
  <c r="BT25" i="6"/>
  <c r="U23" i="6"/>
  <c r="BS26" i="6"/>
  <c r="AW26" i="6"/>
  <c r="BW27" i="6"/>
  <c r="BX27" i="6"/>
  <c r="S26" i="6"/>
  <c r="A319" i="7"/>
  <c r="AK29" i="6"/>
  <c r="H29" i="6" s="1"/>
  <c r="A310" i="8"/>
  <c r="CE27" i="6"/>
  <c r="CF27" i="6"/>
  <c r="AI27" i="6"/>
  <c r="AJ27" i="6"/>
  <c r="AS27" i="6"/>
  <c r="AU27" i="6"/>
  <c r="CG26" i="6"/>
  <c r="CH26" i="6" s="1"/>
  <c r="AH26" i="6"/>
  <c r="J26" i="6"/>
  <c r="AD26" i="6"/>
  <c r="Z26" i="6"/>
  <c r="AG26" i="6"/>
  <c r="BQ27" i="6"/>
  <c r="BN27" i="6"/>
  <c r="BO27" i="6"/>
  <c r="BR27" i="6"/>
  <c r="BY26" i="6"/>
  <c r="BP26" i="6"/>
  <c r="A30" i="6"/>
  <c r="B320" i="7"/>
  <c r="Y30" i="6"/>
  <c r="B311" i="8"/>
  <c r="C30" i="6"/>
  <c r="B31" i="6"/>
  <c r="Q308" i="8"/>
  <c r="W308" i="8" s="1"/>
  <c r="X308" i="8" s="1"/>
  <c r="Q317" i="7"/>
  <c r="W317" i="7" s="1"/>
  <c r="X317" i="7" s="1"/>
  <c r="AP27" i="6"/>
  <c r="AV27" i="6" s="1"/>
  <c r="CB26" i="6"/>
  <c r="BJ28" i="6"/>
  <c r="BK28" i="6"/>
  <c r="AR28" i="6"/>
  <c r="BM28" i="6"/>
  <c r="BB28" i="6"/>
  <c r="BL28" i="6"/>
  <c r="BH28" i="6"/>
  <c r="AO28" i="6"/>
  <c r="AQ28" i="6" s="1"/>
  <c r="BI28" i="6"/>
  <c r="BU25" i="6"/>
  <c r="BV25" i="6" s="1"/>
  <c r="U25" i="6" s="1"/>
  <c r="CD25" i="6"/>
  <c r="I317" i="7" l="1"/>
  <c r="T318" i="7" s="1"/>
  <c r="I308" i="8"/>
  <c r="T309" i="8" s="1"/>
  <c r="T27" i="6"/>
  <c r="BT26" i="6"/>
  <c r="CC26" i="6"/>
  <c r="CG27" i="6"/>
  <c r="CH27" i="6" s="1"/>
  <c r="BY27" i="6"/>
  <c r="BQ28" i="6"/>
  <c r="BN28" i="6"/>
  <c r="BO28" i="6"/>
  <c r="BR28" i="6"/>
  <c r="AS28" i="6"/>
  <c r="AU28" i="6"/>
  <c r="AI28" i="6"/>
  <c r="AJ28" i="6"/>
  <c r="S27" i="6"/>
  <c r="AW27" i="6"/>
  <c r="A320" i="7"/>
  <c r="A594" i="7" s="1"/>
  <c r="AK30" i="6"/>
  <c r="H30" i="6" s="1"/>
  <c r="A311" i="8"/>
  <c r="A586" i="8" s="1"/>
  <c r="Z27" i="6"/>
  <c r="AD27" i="6"/>
  <c r="AH27" i="6"/>
  <c r="AG27" i="6"/>
  <c r="J27" i="6"/>
  <c r="CE28" i="6"/>
  <c r="CF28" i="6"/>
  <c r="BS27" i="6"/>
  <c r="AP28" i="6"/>
  <c r="AV28" i="6" s="1"/>
  <c r="Q309" i="8"/>
  <c r="W309" i="8" s="1"/>
  <c r="X309" i="8" s="1"/>
  <c r="Q318" i="7"/>
  <c r="W318" i="7" s="1"/>
  <c r="X318" i="7" s="1"/>
  <c r="B32" i="6"/>
  <c r="B312" i="8"/>
  <c r="C31" i="6"/>
  <c r="A31" i="6"/>
  <c r="Y31" i="6"/>
  <c r="B321" i="7"/>
  <c r="BX28" i="6"/>
  <c r="BW28" i="6"/>
  <c r="BZ27" i="6"/>
  <c r="BP27" i="6"/>
  <c r="CA27" i="6" s="1"/>
  <c r="AR29" i="6"/>
  <c r="BJ29" i="6"/>
  <c r="BL29" i="6"/>
  <c r="BB29" i="6"/>
  <c r="AN29" i="6" s="1"/>
  <c r="BM29" i="6"/>
  <c r="BH29" i="6"/>
  <c r="AO29" i="6"/>
  <c r="AQ29" i="6" s="1"/>
  <c r="BK29" i="6"/>
  <c r="BI29" i="6"/>
  <c r="D41" i="6" l="1"/>
  <c r="I29" i="6"/>
  <c r="I310" i="8" s="1"/>
  <c r="T310" i="8" s="1"/>
  <c r="BS28" i="6"/>
  <c r="I319" i="7"/>
  <c r="T319" i="7" s="1"/>
  <c r="CD26" i="6"/>
  <c r="BU26" i="6"/>
  <c r="BV26" i="6" s="1"/>
  <c r="BT27" i="6"/>
  <c r="CG28" i="6"/>
  <c r="CH28" i="6" s="1"/>
  <c r="BN29" i="6"/>
  <c r="BQ29" i="6"/>
  <c r="BO29" i="6"/>
  <c r="BR29" i="6"/>
  <c r="A321" i="7"/>
  <c r="AK31" i="6"/>
  <c r="H31" i="6" s="1"/>
  <c r="A312" i="8"/>
  <c r="AU29" i="6"/>
  <c r="AJ29" i="6"/>
  <c r="AI29" i="6"/>
  <c r="AS29" i="6"/>
  <c r="BY28" i="6"/>
  <c r="BP28" i="6"/>
  <c r="CA28" i="6" s="1"/>
  <c r="BZ28" i="6"/>
  <c r="BW29" i="6"/>
  <c r="BX29" i="6"/>
  <c r="AR30" i="6"/>
  <c r="BK30" i="6"/>
  <c r="BL30" i="6"/>
  <c r="BH30" i="6"/>
  <c r="BI30" i="6"/>
  <c r="BJ30" i="6"/>
  <c r="AO30" i="6"/>
  <c r="AQ30" i="6" s="1"/>
  <c r="BM30" i="6"/>
  <c r="BB30" i="6"/>
  <c r="AN30" i="6" s="1"/>
  <c r="CB27" i="6"/>
  <c r="CC27" i="6" s="1"/>
  <c r="S28" i="6"/>
  <c r="AW28" i="6"/>
  <c r="Q310" i="8"/>
  <c r="W310" i="8" s="1"/>
  <c r="X310" i="8" s="1"/>
  <c r="AP29" i="6"/>
  <c r="AV29" i="6" s="1"/>
  <c r="Q319" i="7"/>
  <c r="W319" i="7" s="1"/>
  <c r="X319" i="7" s="1"/>
  <c r="CF29" i="6"/>
  <c r="CE29" i="6"/>
  <c r="C32" i="6"/>
  <c r="A32" i="6"/>
  <c r="B313" i="8"/>
  <c r="B3" i="7"/>
  <c r="Y32" i="6"/>
  <c r="B322" i="7"/>
  <c r="AG28" i="6"/>
  <c r="J28" i="6"/>
  <c r="AH28" i="6"/>
  <c r="AD28" i="6"/>
  <c r="Z28" i="6"/>
  <c r="U27" i="6"/>
  <c r="I30" i="6" l="1"/>
  <c r="I311" i="8" s="1"/>
  <c r="T311" i="8" s="1"/>
  <c r="B586" i="8" s="1"/>
  <c r="T29" i="6"/>
  <c r="U26" i="6"/>
  <c r="CG29" i="6"/>
  <c r="CH29" i="6" s="1"/>
  <c r="BY29" i="6"/>
  <c r="CB28" i="6"/>
  <c r="CC28" i="6" s="1"/>
  <c r="CD28" i="6" s="1"/>
  <c r="B314" i="8"/>
  <c r="B323" i="7"/>
  <c r="Y3" i="7"/>
  <c r="B4" i="7"/>
  <c r="C3" i="7"/>
  <c r="A3" i="7"/>
  <c r="A1" i="7"/>
  <c r="A8" i="2" s="1"/>
  <c r="AU30" i="6"/>
  <c r="AJ30" i="6"/>
  <c r="AS30" i="6"/>
  <c r="AI30" i="6"/>
  <c r="AH29" i="6"/>
  <c r="Z29" i="6"/>
  <c r="AG29" i="6"/>
  <c r="J29" i="6"/>
  <c r="AD29" i="6"/>
  <c r="T312" i="8"/>
  <c r="W312" i="8"/>
  <c r="X312" i="8" s="1"/>
  <c r="BP29" i="6"/>
  <c r="CA29" i="6" s="1"/>
  <c r="BZ29" i="6"/>
  <c r="BR30" i="6"/>
  <c r="BN30" i="6"/>
  <c r="BQ30" i="6"/>
  <c r="BO30" i="6"/>
  <c r="BH31" i="6"/>
  <c r="AR31" i="6"/>
  <c r="BI31" i="6"/>
  <c r="BM31" i="6"/>
  <c r="BJ31" i="6"/>
  <c r="BK31" i="6"/>
  <c r="BL31" i="6"/>
  <c r="BB31" i="6"/>
  <c r="AN31" i="6" s="1"/>
  <c r="AO31" i="6"/>
  <c r="AQ31" i="6" s="1"/>
  <c r="A313" i="8"/>
  <c r="T313" i="8" s="1"/>
  <c r="B587" i="8" s="1"/>
  <c r="AK32" i="6"/>
  <c r="H32" i="6" s="1"/>
  <c r="A322" i="7"/>
  <c r="T322" i="7" s="1"/>
  <c r="B595" i="7" s="1"/>
  <c r="Q320" i="7"/>
  <c r="W320" i="7" s="1"/>
  <c r="Q311" i="8"/>
  <c r="W311" i="8" s="1"/>
  <c r="AP30" i="6"/>
  <c r="AV30" i="6" s="1"/>
  <c r="CE30" i="6"/>
  <c r="CF30" i="6"/>
  <c r="T321" i="7"/>
  <c r="W321" i="7"/>
  <c r="X321" i="7" s="1"/>
  <c r="S29" i="6"/>
  <c r="AW29" i="6"/>
  <c r="BU27" i="6"/>
  <c r="BV27" i="6" s="1"/>
  <c r="CD27" i="6"/>
  <c r="BX30" i="6"/>
  <c r="BW30" i="6"/>
  <c r="BS29" i="6"/>
  <c r="BT28" i="6"/>
  <c r="U28" i="6"/>
  <c r="T30" i="6" l="1"/>
  <c r="I31" i="6"/>
  <c r="T31" i="6" s="1"/>
  <c r="I320" i="7"/>
  <c r="T320" i="7" s="1"/>
  <c r="B594" i="7" s="1"/>
  <c r="F41" i="6" s="1"/>
  <c r="BT29" i="6"/>
  <c r="A595" i="7"/>
  <c r="BU28" i="6"/>
  <c r="BV28" i="6" s="1"/>
  <c r="F42" i="6"/>
  <c r="CB29" i="6"/>
  <c r="CC29" i="6" s="1"/>
  <c r="CD29" i="6" s="1"/>
  <c r="X311" i="8"/>
  <c r="D586" i="8"/>
  <c r="X320" i="7"/>
  <c r="D594" i="7"/>
  <c r="AW30" i="6"/>
  <c r="S30" i="6"/>
  <c r="AO32" i="6"/>
  <c r="AQ32" i="6" s="1"/>
  <c r="BB32" i="6"/>
  <c r="AN32" i="6" s="1"/>
  <c r="BK32" i="6"/>
  <c r="BJ32" i="6"/>
  <c r="BM32" i="6"/>
  <c r="AR32" i="6"/>
  <c r="BL32" i="6"/>
  <c r="BI32" i="6"/>
  <c r="BH32" i="6"/>
  <c r="CE31" i="6"/>
  <c r="CF31" i="6"/>
  <c r="A4" i="7"/>
  <c r="Y4" i="7"/>
  <c r="B315" i="8"/>
  <c r="C4" i="7"/>
  <c r="B324" i="7"/>
  <c r="B5" i="7"/>
  <c r="AU31" i="6"/>
  <c r="AS31" i="6"/>
  <c r="AI31" i="6"/>
  <c r="AJ31" i="6"/>
  <c r="A51" i="11"/>
  <c r="A51" i="10"/>
  <c r="A51" i="8"/>
  <c r="A51" i="13"/>
  <c r="A51" i="7"/>
  <c r="A51" i="9"/>
  <c r="A51" i="12"/>
  <c r="A51" i="14"/>
  <c r="BY30" i="6"/>
  <c r="CG30" i="6"/>
  <c r="CH30" i="6" s="1"/>
  <c r="AP31" i="6"/>
  <c r="AV31" i="6" s="1"/>
  <c r="Q312" i="8"/>
  <c r="Q321" i="7"/>
  <c r="BW31" i="6"/>
  <c r="BX31" i="6"/>
  <c r="BR31" i="6"/>
  <c r="BN31" i="6"/>
  <c r="BO31" i="6"/>
  <c r="BQ31" i="6"/>
  <c r="BS30" i="6"/>
  <c r="A587" i="8"/>
  <c r="D42" i="6" s="1"/>
  <c r="AG30" i="6"/>
  <c r="J30" i="6"/>
  <c r="AD30" i="6"/>
  <c r="Z30" i="6"/>
  <c r="AH30" i="6"/>
  <c r="A314" i="8"/>
  <c r="AK3" i="7"/>
  <c r="H3" i="7" s="1"/>
  <c r="A323" i="7"/>
  <c r="T323" i="7" s="1"/>
  <c r="BP30" i="6"/>
  <c r="CA30" i="6" s="1"/>
  <c r="BZ30" i="6"/>
  <c r="I312" i="8" l="1"/>
  <c r="I32" i="6"/>
  <c r="I322" i="7" s="1"/>
  <c r="I321" i="7"/>
  <c r="F43" i="6"/>
  <c r="BU29" i="6"/>
  <c r="BV29" i="6" s="1"/>
  <c r="AW31" i="6"/>
  <c r="CB30" i="6"/>
  <c r="CC30" i="6" s="1"/>
  <c r="CD30" i="6" s="1"/>
  <c r="E41" i="6"/>
  <c r="G41" i="6" s="1"/>
  <c r="V41" i="6" s="1"/>
  <c r="L41" i="6" s="1"/>
  <c r="BH3" i="7"/>
  <c r="BB3" i="7"/>
  <c r="AN3" i="7" s="1"/>
  <c r="AV3" i="7" s="1"/>
  <c r="BM3" i="7"/>
  <c r="BL3" i="7"/>
  <c r="AO3" i="7"/>
  <c r="AR3" i="7"/>
  <c r="BJ3" i="7"/>
  <c r="BI3" i="7"/>
  <c r="BK3" i="7"/>
  <c r="BT30" i="6"/>
  <c r="BS31" i="6"/>
  <c r="B6" i="7"/>
  <c r="C5" i="7"/>
  <c r="B316" i="8"/>
  <c r="Y5" i="7"/>
  <c r="B325" i="7"/>
  <c r="A5" i="7"/>
  <c r="BR32" i="6"/>
  <c r="BN32" i="6"/>
  <c r="BO32" i="6"/>
  <c r="BQ32" i="6"/>
  <c r="Q322" i="7"/>
  <c r="Q313" i="8"/>
  <c r="W313" i="8" s="1"/>
  <c r="AP32" i="6"/>
  <c r="AV32" i="6" s="1"/>
  <c r="T314" i="8"/>
  <c r="W314" i="8"/>
  <c r="X314" i="8" s="1"/>
  <c r="BY31" i="6"/>
  <c r="A315" i="8"/>
  <c r="T315" i="8" s="1"/>
  <c r="AK4" i="7"/>
  <c r="H4" i="7" s="1"/>
  <c r="A324" i="7"/>
  <c r="T324" i="7" s="1"/>
  <c r="BW32" i="6"/>
  <c r="BX32" i="6"/>
  <c r="BZ31" i="6"/>
  <c r="BP31" i="6"/>
  <c r="CA31" i="6" s="1"/>
  <c r="AD31" i="6"/>
  <c r="J31" i="6"/>
  <c r="Z31" i="6"/>
  <c r="AG31" i="6"/>
  <c r="AH31" i="6"/>
  <c r="CG31" i="6"/>
  <c r="CH31" i="6" s="1"/>
  <c r="CF32" i="6"/>
  <c r="CE32" i="6"/>
  <c r="S31" i="6"/>
  <c r="AS32" i="6"/>
  <c r="AS34" i="6" s="1"/>
  <c r="B36" i="6" s="1"/>
  <c r="AI32" i="6"/>
  <c r="AI34" i="6" s="1"/>
  <c r="B38" i="6" s="1"/>
  <c r="G7" i="2" s="1"/>
  <c r="AU32" i="6"/>
  <c r="AU34" i="6" s="1"/>
  <c r="AR34" i="6"/>
  <c r="AJ32" i="6"/>
  <c r="AJ34" i="6" s="1"/>
  <c r="B39" i="6" s="1"/>
  <c r="H7" i="2" s="1"/>
  <c r="U31" i="6"/>
  <c r="T32" i="6" l="1"/>
  <c r="I313" i="8"/>
  <c r="U29" i="6"/>
  <c r="I3" i="7"/>
  <c r="AW3" i="7"/>
  <c r="BU30" i="6"/>
  <c r="BV30" i="6" s="1"/>
  <c r="CB31" i="6"/>
  <c r="CC31" i="6" s="1"/>
  <c r="CD31" i="6" s="1"/>
  <c r="BS32" i="6"/>
  <c r="CG32" i="6"/>
  <c r="CH32" i="6" s="1"/>
  <c r="CH35" i="6" s="1"/>
  <c r="H50" i="11"/>
  <c r="H50" i="14"/>
  <c r="H50" i="6"/>
  <c r="H51" i="6" s="1"/>
  <c r="H50" i="7"/>
  <c r="H50" i="9"/>
  <c r="H50" i="8"/>
  <c r="H50" i="10"/>
  <c r="H50" i="12"/>
  <c r="H50" i="13"/>
  <c r="BY32" i="6"/>
  <c r="S32" i="6"/>
  <c r="I37" i="6" s="1"/>
  <c r="B7" i="2" s="1"/>
  <c r="B50" i="13" s="1"/>
  <c r="BZ32" i="6"/>
  <c r="BP32" i="6"/>
  <c r="B317" i="8"/>
  <c r="C6" i="7"/>
  <c r="A6" i="7"/>
  <c r="B7" i="7"/>
  <c r="B326" i="7"/>
  <c r="Y6" i="7"/>
  <c r="CE3" i="7"/>
  <c r="CF3" i="7"/>
  <c r="X313" i="8"/>
  <c r="D587" i="8"/>
  <c r="BT31" i="6"/>
  <c r="CA3" i="7"/>
  <c r="BW3" i="7"/>
  <c r="BX3" i="7"/>
  <c r="BZ3" i="7"/>
  <c r="W323" i="7"/>
  <c r="X323" i="7" s="1"/>
  <c r="W322" i="7"/>
  <c r="AJ3" i="7"/>
  <c r="AI3" i="7"/>
  <c r="AU3" i="7"/>
  <c r="I50" i="10"/>
  <c r="I50" i="6"/>
  <c r="I51" i="6" s="1"/>
  <c r="I50" i="9"/>
  <c r="I50" i="7"/>
  <c r="I50" i="11"/>
  <c r="I50" i="12"/>
  <c r="I50" i="8"/>
  <c r="I50" i="14"/>
  <c r="I50" i="13"/>
  <c r="J32" i="6"/>
  <c r="J34" i="6" s="1"/>
  <c r="AH32" i="6"/>
  <c r="AH34" i="6" s="1"/>
  <c r="AD32" i="6"/>
  <c r="AD34" i="6" s="1"/>
  <c r="L7" i="2" s="1"/>
  <c r="Z32" i="6"/>
  <c r="Z34" i="6" s="1"/>
  <c r="AG32" i="6"/>
  <c r="AG34" i="6" s="1"/>
  <c r="BB4" i="7"/>
  <c r="AN4" i="7" s="1"/>
  <c r="BK4" i="7"/>
  <c r="BL4" i="7"/>
  <c r="BJ4" i="7"/>
  <c r="BI4" i="7"/>
  <c r="AR4" i="7"/>
  <c r="AO4" i="7"/>
  <c r="AQ4" i="7" s="1"/>
  <c r="BH4" i="7"/>
  <c r="BM4" i="7"/>
  <c r="A316" i="8"/>
  <c r="AK5" i="7"/>
  <c r="H5" i="7" s="1"/>
  <c r="A325" i="7"/>
  <c r="BR3" i="7"/>
  <c r="BN3" i="7"/>
  <c r="BQ3" i="7"/>
  <c r="BO3" i="7"/>
  <c r="B50" i="12" l="1"/>
  <c r="I4" i="7"/>
  <c r="T4" i="7" s="1"/>
  <c r="BY3" i="7"/>
  <c r="H78" i="6"/>
  <c r="U30" i="6"/>
  <c r="I315" i="8"/>
  <c r="I324" i="7"/>
  <c r="T3" i="7"/>
  <c r="I323" i="7"/>
  <c r="I314" i="8"/>
  <c r="BU31" i="6"/>
  <c r="BV31" i="6" s="1"/>
  <c r="BP3" i="7"/>
  <c r="B50" i="6"/>
  <c r="B51" i="6" s="1"/>
  <c r="CB3" i="7"/>
  <c r="CC3" i="7" s="1"/>
  <c r="CG3" i="7"/>
  <c r="CH3" i="7" s="1"/>
  <c r="BR4" i="7"/>
  <c r="BN4" i="7"/>
  <c r="BO4" i="7"/>
  <c r="BQ4" i="7"/>
  <c r="BX4" i="7"/>
  <c r="CA4" i="7"/>
  <c r="BZ4" i="7"/>
  <c r="BW4" i="7"/>
  <c r="B50" i="7"/>
  <c r="B50" i="10"/>
  <c r="AR5" i="7"/>
  <c r="BL5" i="7"/>
  <c r="BM5" i="7"/>
  <c r="AO5" i="7"/>
  <c r="AQ5" i="7" s="1"/>
  <c r="BH5" i="7"/>
  <c r="BK5" i="7"/>
  <c r="BI5" i="7"/>
  <c r="BJ5" i="7"/>
  <c r="BB5" i="7"/>
  <c r="AN5" i="7" s="1"/>
  <c r="Q315" i="8"/>
  <c r="W315" i="8" s="1"/>
  <c r="X315" i="8" s="1"/>
  <c r="AP4" i="7"/>
  <c r="AV4" i="7" s="1"/>
  <c r="Q324" i="7"/>
  <c r="W324" i="7" s="1"/>
  <c r="X324" i="7" s="1"/>
  <c r="CE4" i="7"/>
  <c r="CF4" i="7"/>
  <c r="X322" i="7"/>
  <c r="D595" i="7"/>
  <c r="E42" i="6" s="1"/>
  <c r="AW33" i="6"/>
  <c r="AW32" i="6"/>
  <c r="B50" i="11"/>
  <c r="B50" i="14"/>
  <c r="B50" i="9"/>
  <c r="AS4" i="7"/>
  <c r="AJ4" i="7"/>
  <c r="AU4" i="7"/>
  <c r="AI4" i="7"/>
  <c r="P50" i="8"/>
  <c r="P50" i="14"/>
  <c r="K50" i="6"/>
  <c r="K51" i="6" s="1"/>
  <c r="K50" i="9"/>
  <c r="K50" i="8"/>
  <c r="K50" i="11"/>
  <c r="P50" i="12"/>
  <c r="P50" i="10"/>
  <c r="P50" i="13"/>
  <c r="P50" i="7"/>
  <c r="K50" i="10"/>
  <c r="K50" i="12"/>
  <c r="K50" i="7"/>
  <c r="P50" i="6"/>
  <c r="P51" i="6" s="1"/>
  <c r="K50" i="13"/>
  <c r="P50" i="9"/>
  <c r="P50" i="11"/>
  <c r="K50" i="14"/>
  <c r="A7" i="7"/>
  <c r="B327" i="7"/>
  <c r="B8" i="7"/>
  <c r="B318" i="8"/>
  <c r="C7" i="7"/>
  <c r="Y7" i="7"/>
  <c r="CA32" i="6"/>
  <c r="CB32" i="6" s="1"/>
  <c r="CC32" i="6" s="1"/>
  <c r="BT32" i="6"/>
  <c r="B37" i="6"/>
  <c r="F7" i="2" s="1"/>
  <c r="B40" i="6"/>
  <c r="E7" i="2" s="1"/>
  <c r="B50" i="8"/>
  <c r="BS3" i="7"/>
  <c r="BT3" i="7" s="1"/>
  <c r="A317" i="8"/>
  <c r="A326" i="7"/>
  <c r="AK6" i="7"/>
  <c r="H6" i="7" s="1"/>
  <c r="U32" i="6"/>
  <c r="I5" i="7" l="1"/>
  <c r="T5" i="7" s="1"/>
  <c r="AV5" i="7"/>
  <c r="S325" i="7"/>
  <c r="S316" i="8"/>
  <c r="I316" i="8"/>
  <c r="T316" i="8" s="1"/>
  <c r="I325" i="7"/>
  <c r="T325" i="7" s="1"/>
  <c r="S324" i="7"/>
  <c r="S315" i="8"/>
  <c r="S314" i="8"/>
  <c r="S323" i="7"/>
  <c r="BU3" i="7"/>
  <c r="BV3" i="7" s="1"/>
  <c r="CD3" i="7"/>
  <c r="CG4" i="7"/>
  <c r="CH4" i="7" s="1"/>
  <c r="BP4" i="7"/>
  <c r="BK6" i="7"/>
  <c r="BI6" i="7"/>
  <c r="BM6" i="7"/>
  <c r="BB6" i="7"/>
  <c r="AN6" i="7" s="1"/>
  <c r="BL6" i="7"/>
  <c r="BH6" i="7"/>
  <c r="BJ6" i="7"/>
  <c r="AR6" i="7"/>
  <c r="AO6" i="7"/>
  <c r="AQ6" i="7" s="1"/>
  <c r="B328" i="7"/>
  <c r="B319" i="8"/>
  <c r="Y8" i="7"/>
  <c r="A8" i="7"/>
  <c r="B9" i="7"/>
  <c r="C8" i="7"/>
  <c r="J4" i="7"/>
  <c r="AH4" i="7"/>
  <c r="AD4" i="7"/>
  <c r="AG4" i="7"/>
  <c r="Z4" i="7"/>
  <c r="BU32" i="6"/>
  <c r="BV32" i="6" s="1"/>
  <c r="BV35" i="6" s="1"/>
  <c r="CD32" i="6"/>
  <c r="CD35" i="6" s="1"/>
  <c r="CF5" i="7"/>
  <c r="CE5" i="7"/>
  <c r="F50" i="6"/>
  <c r="F51" i="6" s="1"/>
  <c r="F50" i="7"/>
  <c r="F50" i="12"/>
  <c r="F50" i="11"/>
  <c r="F50" i="13"/>
  <c r="F50" i="14"/>
  <c r="F50" i="9"/>
  <c r="F50" i="10"/>
  <c r="F50" i="8"/>
  <c r="BQ5" i="7"/>
  <c r="BR5" i="7"/>
  <c r="BO5" i="7"/>
  <c r="BN5" i="7"/>
  <c r="AS5" i="7"/>
  <c r="AI5" i="7"/>
  <c r="AJ5" i="7"/>
  <c r="AU5" i="7"/>
  <c r="BW5" i="7"/>
  <c r="CA5" i="7"/>
  <c r="BX5" i="7"/>
  <c r="BZ5" i="7"/>
  <c r="Q325" i="7"/>
  <c r="W325" i="7" s="1"/>
  <c r="X325" i="7" s="1"/>
  <c r="Q316" i="8"/>
  <c r="W316" i="8" s="1"/>
  <c r="X316" i="8" s="1"/>
  <c r="AP5" i="7"/>
  <c r="CB4" i="7"/>
  <c r="G50" i="7"/>
  <c r="G50" i="6"/>
  <c r="G51" i="6" s="1"/>
  <c r="B53" i="6" s="1"/>
  <c r="G50" i="9"/>
  <c r="G50" i="12"/>
  <c r="G50" i="13"/>
  <c r="G50" i="10"/>
  <c r="G50" i="14"/>
  <c r="G50" i="8"/>
  <c r="G50" i="11"/>
  <c r="AK7" i="7"/>
  <c r="H7" i="7" s="1"/>
  <c r="A318" i="8"/>
  <c r="A327" i="7"/>
  <c r="E43" i="6"/>
  <c r="G42" i="6"/>
  <c r="S4" i="7"/>
  <c r="AW4" i="7"/>
  <c r="BY4" i="7"/>
  <c r="BS4" i="7"/>
  <c r="I6" i="7" l="1"/>
  <c r="CC4" i="7"/>
  <c r="F78" i="6"/>
  <c r="D78" i="6"/>
  <c r="U3" i="7"/>
  <c r="I326" i="7"/>
  <c r="T326" i="7" s="1"/>
  <c r="I317" i="8"/>
  <c r="T317" i="8" s="1"/>
  <c r="T6" i="7"/>
  <c r="BT4" i="7"/>
  <c r="BU4" i="7" s="1"/>
  <c r="BV4" i="7" s="1"/>
  <c r="U4" i="7" s="1"/>
  <c r="BS5" i="7"/>
  <c r="CG5" i="7"/>
  <c r="CH5" i="7" s="1"/>
  <c r="BP5" i="7"/>
  <c r="S5" i="7"/>
  <c r="BY5" i="7"/>
  <c r="J5" i="7"/>
  <c r="Z5" i="7"/>
  <c r="AH5" i="7"/>
  <c r="AD5" i="7"/>
  <c r="AG5" i="7"/>
  <c r="AS6" i="7"/>
  <c r="AJ6" i="7"/>
  <c r="AU6" i="7"/>
  <c r="AI6" i="7"/>
  <c r="V42" i="6"/>
  <c r="L42" i="6" s="1"/>
  <c r="G43" i="6"/>
  <c r="BJ7" i="7"/>
  <c r="BB7" i="7"/>
  <c r="AN7" i="7" s="1"/>
  <c r="BK7" i="7"/>
  <c r="BH7" i="7"/>
  <c r="BL7" i="7"/>
  <c r="BM7" i="7"/>
  <c r="AO7" i="7"/>
  <c r="AQ7" i="7" s="1"/>
  <c r="AR7" i="7"/>
  <c r="BI7" i="7"/>
  <c r="CB5" i="7"/>
  <c r="BW6" i="7"/>
  <c r="BX6" i="7"/>
  <c r="CA6" i="7"/>
  <c r="BZ6" i="7"/>
  <c r="CD4" i="7"/>
  <c r="A9" i="7"/>
  <c r="Y9" i="7"/>
  <c r="C9" i="7"/>
  <c r="B10" i="7"/>
  <c r="B320" i="8"/>
  <c r="B329" i="7"/>
  <c r="BN6" i="7"/>
  <c r="BO6" i="7"/>
  <c r="BR6" i="7"/>
  <c r="BQ6" i="7"/>
  <c r="A328" i="7"/>
  <c r="A319" i="8"/>
  <c r="AK8" i="7"/>
  <c r="H8" i="7" s="1"/>
  <c r="Q317" i="8"/>
  <c r="W317" i="8" s="1"/>
  <c r="X317" i="8" s="1"/>
  <c r="Q326" i="7"/>
  <c r="W326" i="7" s="1"/>
  <c r="X326" i="7" s="1"/>
  <c r="AP6" i="7"/>
  <c r="AV6" i="7" s="1"/>
  <c r="CF6" i="7"/>
  <c r="CE6" i="7"/>
  <c r="I7" i="7" l="1"/>
  <c r="T7" i="7" s="1"/>
  <c r="D76" i="6"/>
  <c r="I34" i="6" s="1"/>
  <c r="M7" i="2" s="1"/>
  <c r="BT5" i="7"/>
  <c r="CC5" i="7"/>
  <c r="CD5" i="7" s="1"/>
  <c r="S317" i="8"/>
  <c r="S326" i="7"/>
  <c r="S318" i="8"/>
  <c r="S327" i="7"/>
  <c r="I318" i="8"/>
  <c r="T318" i="8" s="1"/>
  <c r="I327" i="7"/>
  <c r="T327" i="7" s="1"/>
  <c r="CG6" i="7"/>
  <c r="CH6" i="7" s="1"/>
  <c r="S6" i="7"/>
  <c r="BK8" i="7"/>
  <c r="BI8" i="7"/>
  <c r="BB8" i="7"/>
  <c r="AN8" i="7" s="1"/>
  <c r="BL8" i="7"/>
  <c r="AR8" i="7"/>
  <c r="AO8" i="7"/>
  <c r="AQ8" i="7" s="1"/>
  <c r="BJ8" i="7"/>
  <c r="BH8" i="7"/>
  <c r="BM8" i="7"/>
  <c r="AH6" i="7"/>
  <c r="AD6" i="7"/>
  <c r="J6" i="7"/>
  <c r="Z6" i="7"/>
  <c r="AG6" i="7"/>
  <c r="T319" i="8"/>
  <c r="W319" i="8"/>
  <c r="X319" i="8" s="1"/>
  <c r="W328" i="7"/>
  <c r="X328" i="7" s="1"/>
  <c r="T328" i="7"/>
  <c r="BS6" i="7"/>
  <c r="AK9" i="7"/>
  <c r="H9" i="7" s="1"/>
  <c r="A329" i="7"/>
  <c r="A320" i="8"/>
  <c r="CB6" i="7"/>
  <c r="CE7" i="7"/>
  <c r="CF7" i="7"/>
  <c r="BX7" i="7"/>
  <c r="CA7" i="7"/>
  <c r="BZ7" i="7"/>
  <c r="BW7" i="7"/>
  <c r="Q327" i="7"/>
  <c r="W327" i="7" s="1"/>
  <c r="X327" i="7" s="1"/>
  <c r="AP7" i="7"/>
  <c r="AV7" i="7" s="1"/>
  <c r="Q318" i="8"/>
  <c r="W318" i="8" s="1"/>
  <c r="X318" i="8" s="1"/>
  <c r="BP6" i="7"/>
  <c r="C10" i="7"/>
  <c r="Y10" i="7"/>
  <c r="A10" i="7"/>
  <c r="B11" i="7"/>
  <c r="B330" i="7"/>
  <c r="B321" i="8"/>
  <c r="BY6" i="7"/>
  <c r="AJ7" i="7"/>
  <c r="AU7" i="7"/>
  <c r="AS7" i="7"/>
  <c r="AI7" i="7"/>
  <c r="BQ7" i="7"/>
  <c r="BN7" i="7"/>
  <c r="BR7" i="7"/>
  <c r="BO7" i="7"/>
  <c r="AW5" i="7"/>
  <c r="AW6" i="7"/>
  <c r="I8" i="7" l="1"/>
  <c r="BU5" i="7"/>
  <c r="BV5" i="7" s="1"/>
  <c r="U5" i="7" s="1"/>
  <c r="I36" i="6"/>
  <c r="CL24" i="6" s="1"/>
  <c r="CC6" i="7"/>
  <c r="CD6" i="7" s="1"/>
  <c r="I328" i="7"/>
  <c r="I319" i="8"/>
  <c r="T8" i="7"/>
  <c r="BY7" i="7"/>
  <c r="R50" i="12"/>
  <c r="R50" i="14"/>
  <c r="R50" i="13"/>
  <c r="R50" i="9"/>
  <c r="R50" i="10"/>
  <c r="R50" i="11"/>
  <c r="R50" i="6"/>
  <c r="R51" i="6" s="1"/>
  <c r="R50" i="7"/>
  <c r="R50" i="8"/>
  <c r="CG7" i="7"/>
  <c r="CH7" i="7" s="1"/>
  <c r="BX8" i="7"/>
  <c r="BZ8" i="7"/>
  <c r="CA8" i="7"/>
  <c r="BW8" i="7"/>
  <c r="A590" i="8"/>
  <c r="T320" i="8"/>
  <c r="B590" i="8" s="1"/>
  <c r="CE8" i="7"/>
  <c r="CF8" i="7"/>
  <c r="BP7" i="7"/>
  <c r="AK10" i="7"/>
  <c r="H10" i="7" s="1"/>
  <c r="A330" i="7"/>
  <c r="T330" i="7" s="1"/>
  <c r="A321" i="8"/>
  <c r="T321" i="8" s="1"/>
  <c r="AO9" i="7"/>
  <c r="AQ9" i="7" s="1"/>
  <c r="BH9" i="7"/>
  <c r="BI9" i="7"/>
  <c r="BJ9" i="7"/>
  <c r="BB9" i="7"/>
  <c r="AN9" i="7" s="1"/>
  <c r="BM9" i="7"/>
  <c r="BK9" i="7"/>
  <c r="BL9" i="7"/>
  <c r="AR9" i="7"/>
  <c r="AP8" i="7"/>
  <c r="AV8" i="7" s="1"/>
  <c r="Q319" i="8"/>
  <c r="Q328" i="7"/>
  <c r="BQ8" i="7"/>
  <c r="BN8" i="7"/>
  <c r="BR8" i="7"/>
  <c r="BO8" i="7"/>
  <c r="B331" i="7"/>
  <c r="Y11" i="7"/>
  <c r="B12" i="7"/>
  <c r="B322" i="8"/>
  <c r="A11" i="7"/>
  <c r="C11" i="7"/>
  <c r="A598" i="7"/>
  <c r="T329" i="7"/>
  <c r="B598" i="7" s="1"/>
  <c r="BS7" i="7"/>
  <c r="J7" i="7"/>
  <c r="AH7" i="7"/>
  <c r="Z7" i="7"/>
  <c r="AD7" i="7"/>
  <c r="AG7" i="7"/>
  <c r="AW7" i="7"/>
  <c r="S7" i="7"/>
  <c r="CB7" i="7"/>
  <c r="BT6" i="7"/>
  <c r="AU8" i="7"/>
  <c r="AS8" i="7"/>
  <c r="AJ8" i="7"/>
  <c r="AI8" i="7"/>
  <c r="I9" i="7" l="1"/>
  <c r="CL6" i="6"/>
  <c r="CL14" i="6"/>
  <c r="CL16" i="6"/>
  <c r="CL20" i="6"/>
  <c r="CL28" i="6"/>
  <c r="CL21" i="6"/>
  <c r="CL19" i="6"/>
  <c r="CL22" i="6"/>
  <c r="CL27" i="6"/>
  <c r="CL32" i="6"/>
  <c r="I38" i="6"/>
  <c r="CL23" i="6"/>
  <c r="CL31" i="6"/>
  <c r="CL9" i="6"/>
  <c r="CL10" i="6"/>
  <c r="CL8" i="6"/>
  <c r="CL5" i="6"/>
  <c r="CL17" i="6"/>
  <c r="CL30" i="6"/>
  <c r="CL13" i="6"/>
  <c r="CL12" i="6"/>
  <c r="CL3" i="6"/>
  <c r="R3" i="6" s="1"/>
  <c r="CL11" i="6"/>
  <c r="C7" i="2"/>
  <c r="O7" i="2" s="1"/>
  <c r="CL25" i="6"/>
  <c r="CL4" i="6"/>
  <c r="CL7" i="6"/>
  <c r="CL18" i="6"/>
  <c r="CL26" i="6"/>
  <c r="CL29" i="6"/>
  <c r="CL15" i="6"/>
  <c r="BU6" i="7"/>
  <c r="BV6" i="7" s="1"/>
  <c r="CC7" i="7"/>
  <c r="CD7" i="7" s="1"/>
  <c r="BP8" i="7"/>
  <c r="BT7" i="7"/>
  <c r="T9" i="7"/>
  <c r="S328" i="7"/>
  <c r="S319" i="8"/>
  <c r="I320" i="8"/>
  <c r="I329" i="7"/>
  <c r="CB8" i="7"/>
  <c r="F38" i="7"/>
  <c r="D38" i="7"/>
  <c r="CG8" i="7"/>
  <c r="CH8" i="7" s="1"/>
  <c r="S8" i="7"/>
  <c r="BN9" i="7"/>
  <c r="BQ9" i="7"/>
  <c r="BR9" i="7"/>
  <c r="BO9" i="7"/>
  <c r="BL10" i="7"/>
  <c r="BJ10" i="7"/>
  <c r="BH10" i="7"/>
  <c r="BM10" i="7"/>
  <c r="BB10" i="7"/>
  <c r="AN10" i="7" s="1"/>
  <c r="AO10" i="7"/>
  <c r="AQ10" i="7" s="1"/>
  <c r="BI10" i="7"/>
  <c r="AR10" i="7"/>
  <c r="BK10" i="7"/>
  <c r="A322" i="8"/>
  <c r="T322" i="8" s="1"/>
  <c r="AK11" i="7"/>
  <c r="H11" i="7" s="1"/>
  <c r="A331" i="7"/>
  <c r="T331" i="7" s="1"/>
  <c r="AJ9" i="7"/>
  <c r="AU9" i="7"/>
  <c r="AS9" i="7"/>
  <c r="AI9" i="7"/>
  <c r="Q329" i="7"/>
  <c r="W329" i="7" s="1"/>
  <c r="AP9" i="7"/>
  <c r="AV9" i="7" s="1"/>
  <c r="Q320" i="8"/>
  <c r="W320" i="8" s="1"/>
  <c r="Z8" i="7"/>
  <c r="AH8" i="7"/>
  <c r="J8" i="7"/>
  <c r="AD8" i="7"/>
  <c r="AG8" i="7"/>
  <c r="CE9" i="7"/>
  <c r="CF9" i="7"/>
  <c r="BW9" i="7"/>
  <c r="BZ9" i="7"/>
  <c r="CA9" i="7"/>
  <c r="BX9" i="7"/>
  <c r="C12" i="7"/>
  <c r="A12" i="7"/>
  <c r="Y12" i="7"/>
  <c r="B332" i="7"/>
  <c r="B13" i="7"/>
  <c r="B323" i="8"/>
  <c r="BS8" i="7"/>
  <c r="BY8" i="7"/>
  <c r="I10" i="7" l="1"/>
  <c r="P7" i="2"/>
  <c r="D7" i="2" s="1"/>
  <c r="R4" i="6"/>
  <c r="R5" i="6" s="1"/>
  <c r="R6" i="6" s="1"/>
  <c r="R7" i="6" s="1"/>
  <c r="R8" i="6" s="1"/>
  <c r="R9" i="6" s="1"/>
  <c r="R10" i="6" s="1"/>
  <c r="R11" i="6" s="1"/>
  <c r="R12" i="6" s="1"/>
  <c r="R13" i="6" s="1"/>
  <c r="R14" i="6" s="1"/>
  <c r="R15" i="6" s="1"/>
  <c r="R16" i="6" s="1"/>
  <c r="R17" i="6" s="1"/>
  <c r="R18" i="6" s="1"/>
  <c r="R19" i="6" s="1"/>
  <c r="R20" i="6" s="1"/>
  <c r="R21" i="6" s="1"/>
  <c r="R22" i="6" s="1"/>
  <c r="R23" i="6" s="1"/>
  <c r="R24" i="6" s="1"/>
  <c r="R25" i="6" s="1"/>
  <c r="R26" i="6" s="1"/>
  <c r="R27" i="6" s="1"/>
  <c r="R28" i="6" s="1"/>
  <c r="R29" i="6" s="1"/>
  <c r="R30" i="6" s="1"/>
  <c r="R31" i="6" s="1"/>
  <c r="R32" i="6" s="1"/>
  <c r="I39" i="6" s="1"/>
  <c r="R35" i="6" s="1"/>
  <c r="V37" i="6"/>
  <c r="BT8" i="7"/>
  <c r="BU7" i="7"/>
  <c r="BV7" i="7" s="1"/>
  <c r="U7" i="7" s="1"/>
  <c r="U6" i="7"/>
  <c r="D50" i="14"/>
  <c r="D50" i="7"/>
  <c r="D50" i="8"/>
  <c r="D50" i="12"/>
  <c r="D50" i="6"/>
  <c r="D51" i="6" s="1"/>
  <c r="D50" i="11"/>
  <c r="D50" i="13"/>
  <c r="D50" i="10"/>
  <c r="D50" i="9"/>
  <c r="I321" i="8"/>
  <c r="I330" i="7"/>
  <c r="S320" i="8"/>
  <c r="S329" i="7"/>
  <c r="BS9" i="7"/>
  <c r="T10" i="7"/>
  <c r="CC8" i="7"/>
  <c r="CD8" i="7" s="1"/>
  <c r="BY9" i="7"/>
  <c r="CG9" i="7"/>
  <c r="CH9" i="7" s="1"/>
  <c r="BP9" i="7"/>
  <c r="Q330" i="7"/>
  <c r="W330" i="7" s="1"/>
  <c r="X330" i="7" s="1"/>
  <c r="Q321" i="8"/>
  <c r="W321" i="8" s="1"/>
  <c r="X321" i="8" s="1"/>
  <c r="AP10" i="7"/>
  <c r="AV10" i="7" s="1"/>
  <c r="BX10" i="7"/>
  <c r="BZ10" i="7"/>
  <c r="CA10" i="7"/>
  <c r="BW10" i="7"/>
  <c r="AK12" i="7"/>
  <c r="H12" i="7" s="1"/>
  <c r="A323" i="8"/>
  <c r="A332" i="7"/>
  <c r="B324" i="8"/>
  <c r="B333" i="7"/>
  <c r="Y13" i="7"/>
  <c r="B14" i="7"/>
  <c r="C13" i="7"/>
  <c r="A13" i="7"/>
  <c r="X320" i="8"/>
  <c r="D590" i="8"/>
  <c r="AG9" i="7"/>
  <c r="AH9" i="7"/>
  <c r="J9" i="7"/>
  <c r="AD9" i="7"/>
  <c r="Z9" i="7"/>
  <c r="BJ11" i="7"/>
  <c r="AO11" i="7"/>
  <c r="AQ11" i="7" s="1"/>
  <c r="BL11" i="7"/>
  <c r="BM11" i="7"/>
  <c r="AR11" i="7"/>
  <c r="BK11" i="7"/>
  <c r="BH11" i="7"/>
  <c r="BI11" i="7"/>
  <c r="BB11" i="7"/>
  <c r="AN11" i="7" s="1"/>
  <c r="CF10" i="7"/>
  <c r="CE10" i="7"/>
  <c r="CB9" i="7"/>
  <c r="AW9" i="7"/>
  <c r="S9" i="7"/>
  <c r="AS10" i="7"/>
  <c r="AJ10" i="7"/>
  <c r="AU10" i="7"/>
  <c r="AI10" i="7"/>
  <c r="AW8" i="7"/>
  <c r="D598" i="7"/>
  <c r="X329" i="7"/>
  <c r="BR10" i="7"/>
  <c r="BN10" i="7"/>
  <c r="BQ10" i="7"/>
  <c r="BO10" i="7"/>
  <c r="I11" i="7" l="1"/>
  <c r="T11" i="7" s="1"/>
  <c r="CC9" i="7"/>
  <c r="CD9" i="7" s="1"/>
  <c r="BT9" i="7"/>
  <c r="E50" i="9"/>
  <c r="BS10" i="7"/>
  <c r="S330" i="7"/>
  <c r="S321" i="8"/>
  <c r="I331" i="7"/>
  <c r="I322" i="8"/>
  <c r="BU8" i="7"/>
  <c r="BV8" i="7" s="1"/>
  <c r="U8" i="7" s="1"/>
  <c r="BY10" i="7"/>
  <c r="CB10" i="7"/>
  <c r="BP10" i="7"/>
  <c r="AD10" i="7"/>
  <c r="J10" i="7"/>
  <c r="AH10" i="7"/>
  <c r="AG10" i="7"/>
  <c r="Z10" i="7"/>
  <c r="CF11" i="7"/>
  <c r="CE11" i="7"/>
  <c r="CG10" i="7"/>
  <c r="CH10" i="7" s="1"/>
  <c r="Q331" i="7"/>
  <c r="W331" i="7" s="1"/>
  <c r="X331" i="7" s="1"/>
  <c r="Q322" i="8"/>
  <c r="W322" i="8" s="1"/>
  <c r="X322" i="8" s="1"/>
  <c r="AP11" i="7"/>
  <c r="AV11" i="7" s="1"/>
  <c r="BN11" i="7"/>
  <c r="BQ11" i="7"/>
  <c r="BR11" i="7"/>
  <c r="BO11" i="7"/>
  <c r="A14" i="7"/>
  <c r="C14" i="7"/>
  <c r="B325" i="8"/>
  <c r="B334" i="7"/>
  <c r="Y14" i="7"/>
  <c r="B15" i="7"/>
  <c r="E38" i="7"/>
  <c r="G38" i="7" s="1"/>
  <c r="V38" i="7" s="1"/>
  <c r="L38" i="7" s="1"/>
  <c r="AI11" i="7"/>
  <c r="AU11" i="7"/>
  <c r="AS11" i="7"/>
  <c r="AJ11" i="7"/>
  <c r="CA11" i="7"/>
  <c r="BZ11" i="7"/>
  <c r="BX11" i="7"/>
  <c r="BW11" i="7"/>
  <c r="AK13" i="7"/>
  <c r="H13" i="7" s="1"/>
  <c r="A324" i="8"/>
  <c r="A333" i="7"/>
  <c r="BI12" i="7"/>
  <c r="BM12" i="7"/>
  <c r="AO12" i="7"/>
  <c r="AQ12" i="7" s="1"/>
  <c r="BK12" i="7"/>
  <c r="BJ12" i="7"/>
  <c r="BL12" i="7"/>
  <c r="AR12" i="7"/>
  <c r="BB12" i="7"/>
  <c r="AN12" i="7" s="1"/>
  <c r="BH12" i="7"/>
  <c r="S10" i="7"/>
  <c r="AW10" i="7"/>
  <c r="I12" i="7" l="1"/>
  <c r="BU9" i="7"/>
  <c r="BV9" i="7" s="1"/>
  <c r="U9" i="7" s="1"/>
  <c r="E50" i="8"/>
  <c r="E50" i="12"/>
  <c r="E50" i="13"/>
  <c r="E50" i="7"/>
  <c r="E50" i="6"/>
  <c r="E51" i="6" s="1"/>
  <c r="E52" i="6" s="1"/>
  <c r="E50" i="10"/>
  <c r="E50" i="14"/>
  <c r="E50" i="11"/>
  <c r="BT10" i="7"/>
  <c r="BS11" i="7"/>
  <c r="I332" i="7"/>
  <c r="T332" i="7" s="1"/>
  <c r="I323" i="8"/>
  <c r="T323" i="8" s="1"/>
  <c r="T12" i="7"/>
  <c r="S322" i="8"/>
  <c r="S331" i="7"/>
  <c r="CC10" i="7"/>
  <c r="CD10" i="7" s="1"/>
  <c r="CG11" i="7"/>
  <c r="CH11" i="7" s="1"/>
  <c r="CA12" i="7"/>
  <c r="BX12" i="7"/>
  <c r="BZ12" i="7"/>
  <c r="BW12" i="7"/>
  <c r="AP12" i="7"/>
  <c r="S12" i="7" s="1"/>
  <c r="Q332" i="7"/>
  <c r="W332" i="7" s="1"/>
  <c r="X332" i="7" s="1"/>
  <c r="Q323" i="8"/>
  <c r="W323" i="8" s="1"/>
  <c r="X323" i="8" s="1"/>
  <c r="A325" i="8"/>
  <c r="A334" i="7"/>
  <c r="AK14" i="7"/>
  <c r="H14" i="7" s="1"/>
  <c r="AJ12" i="7"/>
  <c r="AI12" i="7"/>
  <c r="AU12" i="7"/>
  <c r="AS12" i="7"/>
  <c r="CF12" i="7"/>
  <c r="CE12" i="7"/>
  <c r="BM13" i="7"/>
  <c r="BB13" i="7"/>
  <c r="AN13" i="7" s="1"/>
  <c r="BK13" i="7"/>
  <c r="BL13" i="7"/>
  <c r="BI13" i="7"/>
  <c r="AR13" i="7"/>
  <c r="BJ13" i="7"/>
  <c r="BH13" i="7"/>
  <c r="AO13" i="7"/>
  <c r="AQ13" i="7" s="1"/>
  <c r="CB11" i="7"/>
  <c r="BP11" i="7"/>
  <c r="BT11" i="7" s="1"/>
  <c r="S11" i="7"/>
  <c r="BO12" i="7"/>
  <c r="BR12" i="7"/>
  <c r="BQ12" i="7"/>
  <c r="BN12" i="7"/>
  <c r="BY11" i="7"/>
  <c r="J11" i="7"/>
  <c r="AH11" i="7"/>
  <c r="AD11" i="7"/>
  <c r="AG11" i="7"/>
  <c r="Z11" i="7"/>
  <c r="B335" i="7"/>
  <c r="C15" i="7"/>
  <c r="Y15" i="7"/>
  <c r="B326" i="8"/>
  <c r="B16" i="7"/>
  <c r="A15" i="7"/>
  <c r="AV12" i="7" l="1"/>
  <c r="I13" i="7"/>
  <c r="I333" i="7" s="1"/>
  <c r="T333" i="7" s="1"/>
  <c r="BU10" i="7"/>
  <c r="BV10" i="7" s="1"/>
  <c r="U10" i="7" s="1"/>
  <c r="T13" i="7"/>
  <c r="S332" i="7"/>
  <c r="S323" i="8"/>
  <c r="CC11" i="7"/>
  <c r="BS12" i="7"/>
  <c r="BP12" i="7"/>
  <c r="A335" i="7"/>
  <c r="AK15" i="7"/>
  <c r="H15" i="7" s="1"/>
  <c r="A326" i="8"/>
  <c r="BN13" i="7"/>
  <c r="BQ13" i="7"/>
  <c r="BR13" i="7"/>
  <c r="BO13" i="7"/>
  <c r="CE13" i="7"/>
  <c r="CF13" i="7"/>
  <c r="BW13" i="7"/>
  <c r="CA13" i="7"/>
  <c r="BZ13" i="7"/>
  <c r="BX13" i="7"/>
  <c r="AS13" i="7"/>
  <c r="AI13" i="7"/>
  <c r="AJ13" i="7"/>
  <c r="AU13" i="7"/>
  <c r="AW11" i="7"/>
  <c r="AW12" i="7"/>
  <c r="BY12" i="7"/>
  <c r="B327" i="8"/>
  <c r="C16" i="7"/>
  <c r="A16" i="7"/>
  <c r="Y16" i="7"/>
  <c r="B17" i="7"/>
  <c r="B336" i="7"/>
  <c r="CG12" i="7"/>
  <c r="CH12" i="7" s="1"/>
  <c r="AG12" i="7"/>
  <c r="Z12" i="7"/>
  <c r="J12" i="7"/>
  <c r="AH12" i="7"/>
  <c r="AD12" i="7"/>
  <c r="AR14" i="7"/>
  <c r="BI14" i="7"/>
  <c r="BB14" i="7"/>
  <c r="AN14" i="7" s="1"/>
  <c r="BK14" i="7"/>
  <c r="BJ14" i="7"/>
  <c r="BM14" i="7"/>
  <c r="BL14" i="7"/>
  <c r="AO14" i="7"/>
  <c r="AQ14" i="7" s="1"/>
  <c r="BH14" i="7"/>
  <c r="Q324" i="8"/>
  <c r="W324" i="8" s="1"/>
  <c r="X324" i="8" s="1"/>
  <c r="AP13" i="7"/>
  <c r="AV13" i="7" s="1"/>
  <c r="Q333" i="7"/>
  <c r="W333" i="7" s="1"/>
  <c r="X333" i="7" s="1"/>
  <c r="CB12" i="7"/>
  <c r="I324" i="8" l="1"/>
  <c r="T324" i="8" s="1"/>
  <c r="I14" i="7"/>
  <c r="AW13" i="7"/>
  <c r="S324" i="8"/>
  <c r="S333" i="7"/>
  <c r="I325" i="8"/>
  <c r="T325" i="8" s="1"/>
  <c r="I334" i="7"/>
  <c r="T334" i="7" s="1"/>
  <c r="T14" i="7"/>
  <c r="CC12" i="7"/>
  <c r="CD12" i="7" s="1"/>
  <c r="CB13" i="7"/>
  <c r="BP13" i="7"/>
  <c r="CG13" i="7"/>
  <c r="CH13" i="7" s="1"/>
  <c r="BT12" i="7"/>
  <c r="BS13" i="7"/>
  <c r="BU11" i="7"/>
  <c r="BV11" i="7" s="1"/>
  <c r="U11" i="7" s="1"/>
  <c r="CD11" i="7"/>
  <c r="BJ15" i="7"/>
  <c r="BL15" i="7"/>
  <c r="BI15" i="7"/>
  <c r="AO15" i="7"/>
  <c r="AQ15" i="7" s="1"/>
  <c r="AR15" i="7"/>
  <c r="BM15" i="7"/>
  <c r="BK15" i="7"/>
  <c r="BH15" i="7"/>
  <c r="BB15" i="7"/>
  <c r="AN15" i="7" s="1"/>
  <c r="CF14" i="7"/>
  <c r="CE14" i="7"/>
  <c r="A336" i="7"/>
  <c r="A327" i="8"/>
  <c r="AK16" i="7"/>
  <c r="H16" i="7" s="1"/>
  <c r="J13" i="7"/>
  <c r="AG13" i="7"/>
  <c r="AH13" i="7"/>
  <c r="Z13" i="7"/>
  <c r="AD13" i="7"/>
  <c r="BY13" i="7"/>
  <c r="W335" i="7"/>
  <c r="X335" i="7" s="1"/>
  <c r="T335" i="7"/>
  <c r="BR14" i="7"/>
  <c r="BN14" i="7"/>
  <c r="BQ14" i="7"/>
  <c r="BO14" i="7"/>
  <c r="BX14" i="7"/>
  <c r="BW14" i="7"/>
  <c r="BZ14" i="7"/>
  <c r="CA14" i="7"/>
  <c r="AS14" i="7"/>
  <c r="AI14" i="7"/>
  <c r="AU14" i="7"/>
  <c r="AJ14" i="7"/>
  <c r="Y17" i="7"/>
  <c r="C17" i="7"/>
  <c r="A17" i="7"/>
  <c r="B328" i="8"/>
  <c r="B18" i="7"/>
  <c r="B337" i="7"/>
  <c r="S13" i="7"/>
  <c r="Q334" i="7"/>
  <c r="W334" i="7" s="1"/>
  <c r="X334" i="7" s="1"/>
  <c r="Q325" i="8"/>
  <c r="W325" i="8" s="1"/>
  <c r="X325" i="8" s="1"/>
  <c r="AP14" i="7"/>
  <c r="AV14" i="7" s="1"/>
  <c r="T326" i="8"/>
  <c r="W326" i="8"/>
  <c r="X326" i="8" s="1"/>
  <c r="I15" i="7" l="1"/>
  <c r="BU12" i="7"/>
  <c r="BV12" i="7" s="1"/>
  <c r="BT13" i="7"/>
  <c r="U12" i="7"/>
  <c r="CC13" i="7"/>
  <c r="BU13" i="7" s="1"/>
  <c r="BV13" i="7" s="1"/>
  <c r="U13" i="7" s="1"/>
  <c r="I326" i="8"/>
  <c r="I335" i="7"/>
  <c r="T15" i="7"/>
  <c r="S334" i="7"/>
  <c r="S325" i="8"/>
  <c r="Q326" i="8"/>
  <c r="Q335" i="7"/>
  <c r="AP15" i="7"/>
  <c r="AV15" i="7" s="1"/>
  <c r="Y18" i="7"/>
  <c r="B329" i="8"/>
  <c r="B19" i="7"/>
  <c r="A18" i="7"/>
  <c r="C18" i="7"/>
  <c r="B338" i="7"/>
  <c r="J14" i="7"/>
  <c r="AG14" i="7"/>
  <c r="Z14" i="7"/>
  <c r="AD14" i="7"/>
  <c r="AH14" i="7"/>
  <c r="BY14" i="7"/>
  <c r="BS14" i="7"/>
  <c r="A599" i="7"/>
  <c r="T336" i="7"/>
  <c r="B599" i="7" s="1"/>
  <c r="BR15" i="7"/>
  <c r="BQ15" i="7"/>
  <c r="BN15" i="7"/>
  <c r="BO15" i="7"/>
  <c r="CB14" i="7"/>
  <c r="CC14" i="7" s="1"/>
  <c r="CD14" i="7" s="1"/>
  <c r="BP14" i="7"/>
  <c r="BM16" i="7"/>
  <c r="BJ16" i="7"/>
  <c r="BL16" i="7"/>
  <c r="AR16" i="7"/>
  <c r="AO16" i="7"/>
  <c r="AQ16" i="7" s="1"/>
  <c r="BH16" i="7"/>
  <c r="BB16" i="7"/>
  <c r="AN16" i="7" s="1"/>
  <c r="BI16" i="7"/>
  <c r="BK16" i="7"/>
  <c r="CG14" i="7"/>
  <c r="CH14" i="7" s="1"/>
  <c r="CE15" i="7"/>
  <c r="CF15" i="7"/>
  <c r="S14" i="7"/>
  <c r="A328" i="8"/>
  <c r="T328" i="8" s="1"/>
  <c r="A337" i="7"/>
  <c r="T337" i="7" s="1"/>
  <c r="AK17" i="7"/>
  <c r="H17" i="7" s="1"/>
  <c r="A591" i="8"/>
  <c r="D39" i="7" s="1"/>
  <c r="T327" i="8"/>
  <c r="B591" i="8" s="1"/>
  <c r="F39" i="7" s="1"/>
  <c r="AS15" i="7"/>
  <c r="AU15" i="7"/>
  <c r="AJ15" i="7"/>
  <c r="AI15" i="7"/>
  <c r="BZ15" i="7"/>
  <c r="BX15" i="7"/>
  <c r="BW15" i="7"/>
  <c r="CA15" i="7"/>
  <c r="I16" i="7" l="1"/>
  <c r="CD13" i="7"/>
  <c r="CG15" i="7"/>
  <c r="CH15" i="7" s="1"/>
  <c r="S335" i="7"/>
  <c r="S326" i="8"/>
  <c r="I327" i="8"/>
  <c r="I336" i="7"/>
  <c r="T16" i="7"/>
  <c r="BP15" i="7"/>
  <c r="BY15" i="7"/>
  <c r="BJ17" i="7"/>
  <c r="BH17" i="7"/>
  <c r="BL17" i="7"/>
  <c r="BI17" i="7"/>
  <c r="BB17" i="7"/>
  <c r="AN17" i="7" s="1"/>
  <c r="BK17" i="7"/>
  <c r="BM17" i="7"/>
  <c r="AO17" i="7"/>
  <c r="AQ17" i="7" s="1"/>
  <c r="AR17" i="7"/>
  <c r="AP16" i="7"/>
  <c r="AV16" i="7" s="1"/>
  <c r="Q327" i="8"/>
  <c r="W327" i="8" s="1"/>
  <c r="Q336" i="7"/>
  <c r="W336" i="7" s="1"/>
  <c r="AW14" i="7"/>
  <c r="BR16" i="7"/>
  <c r="BN16" i="7"/>
  <c r="BO16" i="7"/>
  <c r="BQ16" i="7"/>
  <c r="CA16" i="7"/>
  <c r="BX16" i="7"/>
  <c r="BW16" i="7"/>
  <c r="BZ16" i="7"/>
  <c r="C19" i="7"/>
  <c r="B20" i="7"/>
  <c r="B339" i="7"/>
  <c r="B330" i="8"/>
  <c r="A19" i="7"/>
  <c r="Y19" i="7"/>
  <c r="J15" i="7"/>
  <c r="Z15" i="7"/>
  <c r="AD15" i="7"/>
  <c r="AG15" i="7"/>
  <c r="AH15" i="7"/>
  <c r="AI16" i="7"/>
  <c r="AU16" i="7"/>
  <c r="AS16" i="7"/>
  <c r="AJ16" i="7"/>
  <c r="BT14" i="7"/>
  <c r="BU14" i="7" s="1"/>
  <c r="BV14" i="7" s="1"/>
  <c r="U14" i="7" s="1"/>
  <c r="CB15" i="7"/>
  <c r="CF16" i="7"/>
  <c r="CE16" i="7"/>
  <c r="BS15" i="7"/>
  <c r="A338" i="7"/>
  <c r="T338" i="7" s="1"/>
  <c r="A329" i="8"/>
  <c r="T329" i="8" s="1"/>
  <c r="AK18" i="7"/>
  <c r="H18" i="7" s="1"/>
  <c r="AW15" i="7"/>
  <c r="S15" i="7"/>
  <c r="I17" i="7" l="1"/>
  <c r="BT15" i="7"/>
  <c r="CB16" i="7"/>
  <c r="BS16" i="7"/>
  <c r="S336" i="7"/>
  <c r="S327" i="8"/>
  <c r="I328" i="8"/>
  <c r="I337" i="7"/>
  <c r="T17" i="7"/>
  <c r="BP16" i="7"/>
  <c r="A330" i="8"/>
  <c r="A339" i="7"/>
  <c r="AK19" i="7"/>
  <c r="H19" i="7" s="1"/>
  <c r="X327" i="8"/>
  <c r="D591" i="8"/>
  <c r="CE17" i="7"/>
  <c r="CF17" i="7"/>
  <c r="S16" i="7"/>
  <c r="AW16" i="7"/>
  <c r="BQ17" i="7"/>
  <c r="BR17" i="7"/>
  <c r="BN17" i="7"/>
  <c r="BO17" i="7"/>
  <c r="BJ18" i="7"/>
  <c r="AR18" i="7"/>
  <c r="BL18" i="7"/>
  <c r="AO18" i="7"/>
  <c r="AQ18" i="7" s="1"/>
  <c r="BB18" i="7"/>
  <c r="AN18" i="7" s="1"/>
  <c r="I18" i="7" s="1"/>
  <c r="BI18" i="7"/>
  <c r="BK18" i="7"/>
  <c r="BM18" i="7"/>
  <c r="BH18" i="7"/>
  <c r="AS17" i="7"/>
  <c r="AU17" i="7"/>
  <c r="AI17" i="7"/>
  <c r="AJ17" i="7"/>
  <c r="CA17" i="7"/>
  <c r="BZ17" i="7"/>
  <c r="BX17" i="7"/>
  <c r="BW17" i="7"/>
  <c r="CG16" i="7"/>
  <c r="CH16" i="7" s="1"/>
  <c r="AG16" i="7"/>
  <c r="AH16" i="7"/>
  <c r="J16" i="7"/>
  <c r="Z16" i="7"/>
  <c r="AD16" i="7"/>
  <c r="C20" i="7"/>
  <c r="B340" i="7"/>
  <c r="B21" i="7"/>
  <c r="B331" i="8"/>
  <c r="A20" i="7"/>
  <c r="Y20" i="7"/>
  <c r="BY16" i="7"/>
  <c r="X336" i="7"/>
  <c r="D599" i="7"/>
  <c r="Q337" i="7"/>
  <c r="W337" i="7" s="1"/>
  <c r="X337" i="7" s="1"/>
  <c r="Q328" i="8"/>
  <c r="W328" i="8" s="1"/>
  <c r="X328" i="8" s="1"/>
  <c r="AP17" i="7"/>
  <c r="AV17" i="7" s="1"/>
  <c r="CC15" i="7"/>
  <c r="CD15" i="7" s="1"/>
  <c r="CC16" i="7" l="1"/>
  <c r="BT16" i="7"/>
  <c r="BU16" i="7" s="1"/>
  <c r="BV16" i="7" s="1"/>
  <c r="U16" i="7" s="1"/>
  <c r="I329" i="8"/>
  <c r="I338" i="7"/>
  <c r="T18" i="7"/>
  <c r="CG17" i="7"/>
  <c r="CH17" i="7" s="1"/>
  <c r="S337" i="7"/>
  <c r="S328" i="8"/>
  <c r="BY17" i="7"/>
  <c r="E39" i="7"/>
  <c r="CD16" i="7"/>
  <c r="Q338" i="7"/>
  <c r="W338" i="7" s="1"/>
  <c r="X338" i="7" s="1"/>
  <c r="Q329" i="8"/>
  <c r="W329" i="8" s="1"/>
  <c r="X329" i="8" s="1"/>
  <c r="AP18" i="7"/>
  <c r="S17" i="7"/>
  <c r="AW17" i="7"/>
  <c r="CF18" i="7"/>
  <c r="CE18" i="7"/>
  <c r="BP17" i="7"/>
  <c r="BL19" i="7"/>
  <c r="BH19" i="7"/>
  <c r="BK19" i="7"/>
  <c r="BJ19" i="7"/>
  <c r="BM19" i="7"/>
  <c r="BB19" i="7"/>
  <c r="AN19" i="7" s="1"/>
  <c r="BI19" i="7"/>
  <c r="AR19" i="7"/>
  <c r="AO19" i="7"/>
  <c r="AQ19" i="7" s="1"/>
  <c r="Y21" i="7"/>
  <c r="B22" i="7"/>
  <c r="A21" i="7"/>
  <c r="C21" i="7"/>
  <c r="B341" i="7"/>
  <c r="B332" i="8"/>
  <c r="CB17" i="7"/>
  <c r="AH17" i="7"/>
  <c r="Z17" i="7"/>
  <c r="AD17" i="7"/>
  <c r="J17" i="7"/>
  <c r="AG17" i="7"/>
  <c r="AU18" i="7"/>
  <c r="AS18" i="7"/>
  <c r="AJ18" i="7"/>
  <c r="AI18" i="7"/>
  <c r="A331" i="8"/>
  <c r="A340" i="7"/>
  <c r="AK20" i="7"/>
  <c r="H20" i="7" s="1"/>
  <c r="BN18" i="7"/>
  <c r="BR18" i="7"/>
  <c r="BO18" i="7"/>
  <c r="BQ18" i="7"/>
  <c r="BZ18" i="7"/>
  <c r="BW18" i="7"/>
  <c r="BX18" i="7"/>
  <c r="CA18" i="7"/>
  <c r="BS17" i="7"/>
  <c r="BU15" i="7"/>
  <c r="BV15" i="7" s="1"/>
  <c r="I19" i="7" l="1"/>
  <c r="S18" i="7"/>
  <c r="AV18" i="7"/>
  <c r="G39" i="7"/>
  <c r="V39" i="7" s="1"/>
  <c r="L39" i="7" s="1"/>
  <c r="A53" i="7"/>
  <c r="U15" i="7"/>
  <c r="CC17" i="7"/>
  <c r="CD17" i="7" s="1"/>
  <c r="I330" i="8"/>
  <c r="T330" i="8" s="1"/>
  <c r="I339" i="7"/>
  <c r="T339" i="7" s="1"/>
  <c r="T19" i="7"/>
  <c r="S329" i="8"/>
  <c r="S338" i="7"/>
  <c r="BY18" i="7"/>
  <c r="Q330" i="8"/>
  <c r="W330" i="8" s="1"/>
  <c r="X330" i="8" s="1"/>
  <c r="Q339" i="7"/>
  <c r="W339" i="7" s="1"/>
  <c r="X339" i="7" s="1"/>
  <c r="AP19" i="7"/>
  <c r="AV19" i="7" s="1"/>
  <c r="CF19" i="7"/>
  <c r="CE19" i="7"/>
  <c r="CB18" i="7"/>
  <c r="BI20" i="7"/>
  <c r="BK20" i="7"/>
  <c r="BH20" i="7"/>
  <c r="BB20" i="7"/>
  <c r="AN20" i="7" s="1"/>
  <c r="AO20" i="7"/>
  <c r="AQ20" i="7" s="1"/>
  <c r="AR20" i="7"/>
  <c r="AS20" i="7" s="1"/>
  <c r="Z20" i="7" s="1"/>
  <c r="BM20" i="7"/>
  <c r="BL20" i="7"/>
  <c r="BJ20" i="7"/>
  <c r="A332" i="8"/>
  <c r="A341" i="7"/>
  <c r="AK21" i="7"/>
  <c r="H21" i="7" s="1"/>
  <c r="AU19" i="7"/>
  <c r="AS19" i="7"/>
  <c r="AJ19" i="7"/>
  <c r="AI19" i="7"/>
  <c r="BW19" i="7"/>
  <c r="CA19" i="7"/>
  <c r="BX19" i="7"/>
  <c r="BZ19" i="7"/>
  <c r="BT17" i="7"/>
  <c r="BP18" i="7"/>
  <c r="J18" i="7"/>
  <c r="AG18" i="7"/>
  <c r="AH18" i="7"/>
  <c r="Z18" i="7"/>
  <c r="AD18" i="7"/>
  <c r="A22" i="7"/>
  <c r="Y22" i="7"/>
  <c r="B342" i="7"/>
  <c r="C22" i="7"/>
  <c r="B23" i="7"/>
  <c r="B333" i="8"/>
  <c r="BS18" i="7"/>
  <c r="BN19" i="7"/>
  <c r="BQ19" i="7"/>
  <c r="BR19" i="7"/>
  <c r="BO19" i="7"/>
  <c r="CG18" i="7"/>
  <c r="CH18" i="7" s="1"/>
  <c r="AW18" i="7"/>
  <c r="I20" i="7" l="1"/>
  <c r="AH20" i="7"/>
  <c r="S19" i="7"/>
  <c r="BU17" i="7"/>
  <c r="BV17" i="7" s="1"/>
  <c r="U17" i="7" s="1"/>
  <c r="CC18" i="7"/>
  <c r="CD18" i="7" s="1"/>
  <c r="I331" i="8"/>
  <c r="T331" i="8" s="1"/>
  <c r="I340" i="7"/>
  <c r="T340" i="7" s="1"/>
  <c r="T20" i="7"/>
  <c r="S330" i="8"/>
  <c r="S339" i="7"/>
  <c r="AD20" i="7"/>
  <c r="AG20" i="7"/>
  <c r="BY19" i="7"/>
  <c r="J20" i="7"/>
  <c r="CG19" i="7"/>
  <c r="CH19" i="7" s="1"/>
  <c r="BP19" i="7"/>
  <c r="CA20" i="7"/>
  <c r="BX20" i="7"/>
  <c r="BW20" i="7"/>
  <c r="BZ20" i="7"/>
  <c r="Q340" i="7"/>
  <c r="W340" i="7" s="1"/>
  <c r="X340" i="7" s="1"/>
  <c r="AP20" i="7"/>
  <c r="AV20" i="7" s="1"/>
  <c r="Q331" i="8"/>
  <c r="W331" i="8" s="1"/>
  <c r="X331" i="8" s="1"/>
  <c r="AW19" i="7"/>
  <c r="AU20" i="7"/>
  <c r="AI20" i="7"/>
  <c r="AJ20" i="7"/>
  <c r="B343" i="7"/>
  <c r="B334" i="8"/>
  <c r="Y23" i="7"/>
  <c r="A23" i="7"/>
  <c r="B24" i="7"/>
  <c r="C23" i="7"/>
  <c r="A333" i="8"/>
  <c r="A342" i="7"/>
  <c r="AK22" i="7"/>
  <c r="H22" i="7" s="1"/>
  <c r="BT18" i="7"/>
  <c r="CB19" i="7"/>
  <c r="AG19" i="7"/>
  <c r="Z19" i="7"/>
  <c r="J19" i="7"/>
  <c r="AD19" i="7"/>
  <c r="AH19" i="7"/>
  <c r="CE20" i="7"/>
  <c r="CF20" i="7"/>
  <c r="AO21" i="7"/>
  <c r="AQ21" i="7" s="1"/>
  <c r="BM21" i="7"/>
  <c r="BJ21" i="7"/>
  <c r="BK21" i="7"/>
  <c r="BL21" i="7"/>
  <c r="BB21" i="7"/>
  <c r="AN21" i="7" s="1"/>
  <c r="BH21" i="7"/>
  <c r="BI21" i="7"/>
  <c r="AR21" i="7"/>
  <c r="BS19" i="7"/>
  <c r="BQ20" i="7"/>
  <c r="BO20" i="7"/>
  <c r="BN20" i="7"/>
  <c r="BR20" i="7"/>
  <c r="BU18" i="7" l="1"/>
  <c r="BV18" i="7" s="1"/>
  <c r="U18" i="7" s="1"/>
  <c r="I21" i="7"/>
  <c r="BT19" i="7"/>
  <c r="S340" i="7"/>
  <c r="S331" i="8"/>
  <c r="CC19" i="7"/>
  <c r="CD19" i="7" s="1"/>
  <c r="I332" i="8"/>
  <c r="T332" i="8" s="1"/>
  <c r="I341" i="7"/>
  <c r="T341" i="7" s="1"/>
  <c r="T21" i="7"/>
  <c r="CG20" i="7"/>
  <c r="CH20" i="7" s="1"/>
  <c r="BP20" i="7"/>
  <c r="BY20" i="7"/>
  <c r="BN21" i="7"/>
  <c r="BR21" i="7"/>
  <c r="BQ21" i="7"/>
  <c r="BO21" i="7"/>
  <c r="BZ21" i="7"/>
  <c r="BW21" i="7"/>
  <c r="CA21" i="7"/>
  <c r="BX21" i="7"/>
  <c r="BM22" i="7"/>
  <c r="BK22" i="7"/>
  <c r="BL22" i="7"/>
  <c r="AR22" i="7"/>
  <c r="BB22" i="7"/>
  <c r="AN22" i="7" s="1"/>
  <c r="BI22" i="7"/>
  <c r="BH22" i="7"/>
  <c r="AO22" i="7"/>
  <c r="AQ22" i="7" s="1"/>
  <c r="BJ22" i="7"/>
  <c r="B335" i="8"/>
  <c r="C24" i="7"/>
  <c r="Y24" i="7"/>
  <c r="B25" i="7"/>
  <c r="B344" i="7"/>
  <c r="A24" i="7"/>
  <c r="CB20" i="7"/>
  <c r="CC20" i="7" s="1"/>
  <c r="CD20" i="7" s="1"/>
  <c r="S20" i="7"/>
  <c r="AW20" i="7"/>
  <c r="BS20" i="7"/>
  <c r="T342" i="7"/>
  <c r="W342" i="7"/>
  <c r="X342" i="7" s="1"/>
  <c r="A334" i="8"/>
  <c r="AK23" i="7"/>
  <c r="H23" i="7" s="1"/>
  <c r="A343" i="7"/>
  <c r="AJ21" i="7"/>
  <c r="AI21" i="7"/>
  <c r="AS21" i="7"/>
  <c r="AU21" i="7"/>
  <c r="CF21" i="7"/>
  <c r="CE21" i="7"/>
  <c r="Q332" i="8"/>
  <c r="W332" i="8" s="1"/>
  <c r="X332" i="8" s="1"/>
  <c r="AP21" i="7"/>
  <c r="S21" i="7" s="1"/>
  <c r="Q341" i="7"/>
  <c r="W341" i="7" s="1"/>
  <c r="X341" i="7" s="1"/>
  <c r="W333" i="8"/>
  <c r="X333" i="8" s="1"/>
  <c r="T333" i="8"/>
  <c r="BU19" i="7" l="1"/>
  <c r="BV19" i="7" s="1"/>
  <c r="U19" i="7" s="1"/>
  <c r="AV21" i="7"/>
  <c r="BT20" i="7"/>
  <c r="BU20" i="7" s="1"/>
  <c r="BV20" i="7" s="1"/>
  <c r="I22" i="7"/>
  <c r="I333" i="8" s="1"/>
  <c r="I342" i="7"/>
  <c r="S341" i="7"/>
  <c r="S332" i="8"/>
  <c r="BP21" i="7"/>
  <c r="CB21" i="7"/>
  <c r="BY21" i="7"/>
  <c r="A592" i="8"/>
  <c r="T334" i="8"/>
  <c r="B592" i="8" s="1"/>
  <c r="AK24" i="7"/>
  <c r="H24" i="7" s="1"/>
  <c r="A335" i="8"/>
  <c r="T335" i="8" s="1"/>
  <c r="A344" i="7"/>
  <c r="T344" i="7" s="1"/>
  <c r="BR22" i="7"/>
  <c r="BQ22" i="7"/>
  <c r="BN22" i="7"/>
  <c r="BO22" i="7"/>
  <c r="CF22" i="7"/>
  <c r="CE22" i="7"/>
  <c r="AI22" i="7"/>
  <c r="AS22" i="7"/>
  <c r="AU22" i="7"/>
  <c r="AJ22" i="7"/>
  <c r="CG21" i="7"/>
  <c r="CH21" i="7" s="1"/>
  <c r="BS21" i="7"/>
  <c r="J21" i="7"/>
  <c r="AG21" i="7"/>
  <c r="AH21" i="7"/>
  <c r="AD21" i="7"/>
  <c r="Z21" i="7"/>
  <c r="AR23" i="7"/>
  <c r="BH23" i="7"/>
  <c r="BK23" i="7"/>
  <c r="BL23" i="7"/>
  <c r="BM23" i="7"/>
  <c r="AO23" i="7"/>
  <c r="AQ23" i="7" s="1"/>
  <c r="BI23" i="7"/>
  <c r="BB23" i="7"/>
  <c r="AN23" i="7" s="1"/>
  <c r="BJ23" i="7"/>
  <c r="Q333" i="8"/>
  <c r="AP22" i="7"/>
  <c r="AV22" i="7" s="1"/>
  <c r="Q342" i="7"/>
  <c r="T343" i="7"/>
  <c r="B600" i="7" s="1"/>
  <c r="A600" i="7"/>
  <c r="B26" i="7"/>
  <c r="C25" i="7"/>
  <c r="Y25" i="7"/>
  <c r="B336" i="8"/>
  <c r="B345" i="7"/>
  <c r="A25" i="7"/>
  <c r="CA22" i="7"/>
  <c r="BX22" i="7"/>
  <c r="BZ22" i="7"/>
  <c r="BW22" i="7"/>
  <c r="CC21" i="7" l="1"/>
  <c r="CD21" i="7" s="1"/>
  <c r="I23" i="7"/>
  <c r="T22" i="7"/>
  <c r="U20" i="7"/>
  <c r="BT21" i="7"/>
  <c r="BU21" i="7" s="1"/>
  <c r="BV21" i="7" s="1"/>
  <c r="U21" i="7" s="1"/>
  <c r="I343" i="7"/>
  <c r="I334" i="8"/>
  <c r="T23" i="7"/>
  <c r="S342" i="7"/>
  <c r="S333" i="8"/>
  <c r="CG22" i="7"/>
  <c r="CH22" i="7" s="1"/>
  <c r="BS22" i="7"/>
  <c r="F40" i="7"/>
  <c r="D40" i="7"/>
  <c r="S22" i="7"/>
  <c r="BW23" i="7"/>
  <c r="BX23" i="7"/>
  <c r="CA23" i="7"/>
  <c r="BZ23" i="7"/>
  <c r="BY22" i="7"/>
  <c r="CF23" i="7"/>
  <c r="CE23" i="7"/>
  <c r="AO24" i="7"/>
  <c r="AQ24" i="7" s="1"/>
  <c r="AR24" i="7"/>
  <c r="BI24" i="7"/>
  <c r="BM24" i="7"/>
  <c r="BK24" i="7"/>
  <c r="BJ24" i="7"/>
  <c r="BH24" i="7"/>
  <c r="BB24" i="7"/>
  <c r="AN24" i="7" s="1"/>
  <c r="BL24" i="7"/>
  <c r="Y26" i="7"/>
  <c r="B27" i="7"/>
  <c r="B337" i="8"/>
  <c r="B346" i="7"/>
  <c r="A26" i="7"/>
  <c r="C26" i="7"/>
  <c r="AU23" i="7"/>
  <c r="AI23" i="7"/>
  <c r="AJ23" i="7"/>
  <c r="AS23" i="7"/>
  <c r="CB22" i="7"/>
  <c r="AH22" i="7"/>
  <c r="J22" i="7"/>
  <c r="AG22" i="7"/>
  <c r="Z22" i="7"/>
  <c r="AD22" i="7"/>
  <c r="A336" i="8"/>
  <c r="T336" i="8" s="1"/>
  <c r="AK25" i="7"/>
  <c r="H25" i="7" s="1"/>
  <c r="A345" i="7"/>
  <c r="T345" i="7" s="1"/>
  <c r="AW21" i="7"/>
  <c r="AW22" i="7"/>
  <c r="AP23" i="7"/>
  <c r="AV23" i="7" s="1"/>
  <c r="Q334" i="8"/>
  <c r="W334" i="8" s="1"/>
  <c r="Q343" i="7"/>
  <c r="W343" i="7" s="1"/>
  <c r="BR23" i="7"/>
  <c r="BN23" i="7"/>
  <c r="BQ23" i="7"/>
  <c r="BO23" i="7"/>
  <c r="BP22" i="7"/>
  <c r="I24" i="7" l="1"/>
  <c r="CC22" i="7"/>
  <c r="CD22" i="7" s="1"/>
  <c r="BT22" i="7"/>
  <c r="BS23" i="7"/>
  <c r="S343" i="7"/>
  <c r="S334" i="8"/>
  <c r="I335" i="8"/>
  <c r="I344" i="7"/>
  <c r="T24" i="7"/>
  <c r="BY23" i="7"/>
  <c r="X334" i="8"/>
  <c r="D592" i="8"/>
  <c r="CE24" i="7"/>
  <c r="CF24" i="7"/>
  <c r="Q344" i="7"/>
  <c r="W344" i="7" s="1"/>
  <c r="X344" i="7" s="1"/>
  <c r="AP24" i="7"/>
  <c r="AV24" i="7" s="1"/>
  <c r="Q335" i="8"/>
  <c r="W335" i="8" s="1"/>
  <c r="X335" i="8" s="1"/>
  <c r="AW23" i="7"/>
  <c r="S23" i="7"/>
  <c r="BJ25" i="7"/>
  <c r="BH25" i="7"/>
  <c r="BB25" i="7"/>
  <c r="AN25" i="7" s="1"/>
  <c r="BI25" i="7"/>
  <c r="AR25" i="7"/>
  <c r="BK25" i="7"/>
  <c r="AO25" i="7"/>
  <c r="AQ25" i="7" s="1"/>
  <c r="BL25" i="7"/>
  <c r="BM25" i="7"/>
  <c r="BU22" i="7"/>
  <c r="BV22" i="7" s="1"/>
  <c r="U22" i="7" s="1"/>
  <c r="CB23" i="7"/>
  <c r="Z23" i="7"/>
  <c r="AD23" i="7"/>
  <c r="J23" i="7"/>
  <c r="AG23" i="7"/>
  <c r="AH23" i="7"/>
  <c r="Y27" i="7"/>
  <c r="C27" i="7"/>
  <c r="B338" i="8"/>
  <c r="B347" i="7"/>
  <c r="B28" i="7"/>
  <c r="A27" i="7"/>
  <c r="BO24" i="7"/>
  <c r="BR24" i="7"/>
  <c r="BN24" i="7"/>
  <c r="BQ24" i="7"/>
  <c r="CG23" i="7"/>
  <c r="CH23" i="7" s="1"/>
  <c r="BP23" i="7"/>
  <c r="D600" i="7"/>
  <c r="E40" i="7" s="1"/>
  <c r="G40" i="7" s="1"/>
  <c r="V40" i="7" s="1"/>
  <c r="L40" i="7" s="1"/>
  <c r="X343" i="7"/>
  <c r="A337" i="8"/>
  <c r="AK26" i="7"/>
  <c r="H26" i="7" s="1"/>
  <c r="A346" i="7"/>
  <c r="CA24" i="7"/>
  <c r="BW24" i="7"/>
  <c r="BZ24" i="7"/>
  <c r="BX24" i="7"/>
  <c r="AS24" i="7"/>
  <c r="AI24" i="7"/>
  <c r="AU24" i="7"/>
  <c r="AJ24" i="7"/>
  <c r="I25" i="7" l="1"/>
  <c r="CC23" i="7"/>
  <c r="BT23" i="7"/>
  <c r="BU23" i="7" s="1"/>
  <c r="BV23" i="7" s="1"/>
  <c r="U23" i="7" s="1"/>
  <c r="I345" i="7"/>
  <c r="I336" i="8"/>
  <c r="T25" i="7"/>
  <c r="S335" i="8"/>
  <c r="S344" i="7"/>
  <c r="BY24" i="7"/>
  <c r="S24" i="7"/>
  <c r="CB24" i="7"/>
  <c r="CG24" i="7"/>
  <c r="CH24" i="7" s="1"/>
  <c r="AG24" i="7"/>
  <c r="AD24" i="7"/>
  <c r="J24" i="7"/>
  <c r="AH24" i="7"/>
  <c r="Z24" i="7"/>
  <c r="A338" i="8"/>
  <c r="AK27" i="7"/>
  <c r="H27" i="7" s="1"/>
  <c r="A347" i="7"/>
  <c r="BO25" i="7"/>
  <c r="BR25" i="7"/>
  <c r="BQ25" i="7"/>
  <c r="BN25" i="7"/>
  <c r="B29" i="7"/>
  <c r="Y28" i="7"/>
  <c r="B339" i="8"/>
  <c r="C28" i="7"/>
  <c r="A28" i="7"/>
  <c r="B348" i="7"/>
  <c r="AU25" i="7"/>
  <c r="AS25" i="7"/>
  <c r="AJ25" i="7"/>
  <c r="AI25" i="7"/>
  <c r="CA25" i="7"/>
  <c r="BX25" i="7"/>
  <c r="BW25" i="7"/>
  <c r="BZ25" i="7"/>
  <c r="BI26" i="7"/>
  <c r="BM26" i="7"/>
  <c r="BB26" i="7"/>
  <c r="AN26" i="7" s="1"/>
  <c r="AR26" i="7"/>
  <c r="BL26" i="7"/>
  <c r="BJ26" i="7"/>
  <c r="BK26" i="7"/>
  <c r="AO26" i="7"/>
  <c r="AQ26" i="7" s="1"/>
  <c r="BH26" i="7"/>
  <c r="BS24" i="7"/>
  <c r="CE25" i="7"/>
  <c r="CF25" i="7"/>
  <c r="AW24" i="7"/>
  <c r="BP24" i="7"/>
  <c r="CD23" i="7"/>
  <c r="AP25" i="7"/>
  <c r="AV25" i="7" s="1"/>
  <c r="Q336" i="8"/>
  <c r="W336" i="8" s="1"/>
  <c r="X336" i="8" s="1"/>
  <c r="Q345" i="7"/>
  <c r="W345" i="7" s="1"/>
  <c r="X345" i="7" s="1"/>
  <c r="I26" i="7" l="1"/>
  <c r="BY25" i="7"/>
  <c r="CC24" i="7"/>
  <c r="CD24" i="7" s="1"/>
  <c r="I337" i="8"/>
  <c r="T337" i="8" s="1"/>
  <c r="I346" i="7"/>
  <c r="T346" i="7" s="1"/>
  <c r="T26" i="7"/>
  <c r="S336" i="8"/>
  <c r="S345" i="7"/>
  <c r="CB25" i="7"/>
  <c r="BT24" i="7"/>
  <c r="CA26" i="7"/>
  <c r="BZ26" i="7"/>
  <c r="BX26" i="7"/>
  <c r="BW26" i="7"/>
  <c r="AG25" i="7"/>
  <c r="AD25" i="7"/>
  <c r="AH25" i="7"/>
  <c r="J25" i="7"/>
  <c r="Z25" i="7"/>
  <c r="S25" i="7"/>
  <c r="AW25" i="7"/>
  <c r="BO26" i="7"/>
  <c r="BR26" i="7"/>
  <c r="BQ26" i="7"/>
  <c r="BN26" i="7"/>
  <c r="CF26" i="7"/>
  <c r="CE26" i="7"/>
  <c r="BH27" i="7"/>
  <c r="BL27" i="7"/>
  <c r="BI27" i="7"/>
  <c r="AO27" i="7"/>
  <c r="AQ27" i="7" s="1"/>
  <c r="BM27" i="7"/>
  <c r="AR27" i="7"/>
  <c r="BJ27" i="7"/>
  <c r="BK27" i="7"/>
  <c r="BB27" i="7"/>
  <c r="AN27" i="7" s="1"/>
  <c r="CG25" i="7"/>
  <c r="CH25" i="7" s="1"/>
  <c r="Q337" i="8"/>
  <c r="W337" i="8" s="1"/>
  <c r="X337" i="8" s="1"/>
  <c r="AP26" i="7"/>
  <c r="AV26" i="7" s="1"/>
  <c r="Q346" i="7"/>
  <c r="W346" i="7" s="1"/>
  <c r="X346" i="7" s="1"/>
  <c r="AS26" i="7"/>
  <c r="AU26" i="7"/>
  <c r="AJ26" i="7"/>
  <c r="AI26" i="7"/>
  <c r="BS25" i="7"/>
  <c r="AK28" i="7"/>
  <c r="H28" i="7" s="1"/>
  <c r="A348" i="7"/>
  <c r="A339" i="8"/>
  <c r="B30" i="7"/>
  <c r="B349" i="7"/>
  <c r="C29" i="7"/>
  <c r="A29" i="7"/>
  <c r="Y29" i="7"/>
  <c r="B340" i="8"/>
  <c r="BP25" i="7"/>
  <c r="I27" i="7" l="1"/>
  <c r="CC25" i="7"/>
  <c r="CD25" i="7" s="1"/>
  <c r="BU24" i="7"/>
  <c r="BV24" i="7" s="1"/>
  <c r="U24" i="7" s="1"/>
  <c r="S337" i="8"/>
  <c r="S346" i="7"/>
  <c r="I338" i="8"/>
  <c r="T338" i="8" s="1"/>
  <c r="I347" i="7"/>
  <c r="T347" i="7" s="1"/>
  <c r="T27" i="7"/>
  <c r="BS26" i="7"/>
  <c r="BP26" i="7"/>
  <c r="BY26" i="7"/>
  <c r="B350" i="7"/>
  <c r="Y30" i="7"/>
  <c r="C30" i="7"/>
  <c r="B31" i="7"/>
  <c r="B341" i="8"/>
  <c r="A30" i="7"/>
  <c r="S26" i="7"/>
  <c r="AW26" i="7"/>
  <c r="AP27" i="7"/>
  <c r="AV27" i="7" s="1"/>
  <c r="Q347" i="7"/>
  <c r="W347" i="7" s="1"/>
  <c r="X347" i="7" s="1"/>
  <c r="Q338" i="8"/>
  <c r="W338" i="8" s="1"/>
  <c r="X338" i="8" s="1"/>
  <c r="A349" i="7"/>
  <c r="AK29" i="7"/>
  <c r="H29" i="7" s="1"/>
  <c r="A340" i="8"/>
  <c r="BX27" i="7"/>
  <c r="BW27" i="7"/>
  <c r="CG26" i="7"/>
  <c r="CH26" i="7" s="1"/>
  <c r="BT25" i="7"/>
  <c r="BU25" i="7" s="1"/>
  <c r="BV25" i="7" s="1"/>
  <c r="U25" i="7" s="1"/>
  <c r="Z26" i="7"/>
  <c r="AG26" i="7"/>
  <c r="J26" i="7"/>
  <c r="AH26" i="7"/>
  <c r="AD26" i="7"/>
  <c r="AS27" i="7"/>
  <c r="AI27" i="7"/>
  <c r="AJ27" i="7"/>
  <c r="AU27" i="7"/>
  <c r="CE27" i="7"/>
  <c r="CF27" i="7"/>
  <c r="CB26" i="7"/>
  <c r="AO28" i="7"/>
  <c r="AQ28" i="7" s="1"/>
  <c r="BM28" i="7"/>
  <c r="BI28" i="7"/>
  <c r="BB28" i="7"/>
  <c r="AN28" i="7" s="1"/>
  <c r="BJ28" i="7"/>
  <c r="BL28" i="7"/>
  <c r="AR28" i="7"/>
  <c r="BK28" i="7"/>
  <c r="BH28" i="7"/>
  <c r="BN27" i="7"/>
  <c r="BO27" i="7"/>
  <c r="BR27" i="7"/>
  <c r="BQ27" i="7"/>
  <c r="I28" i="7" l="1"/>
  <c r="AA28" i="7" s="1"/>
  <c r="CC26" i="7"/>
  <c r="BT26" i="7"/>
  <c r="AE28" i="7"/>
  <c r="I348" i="7"/>
  <c r="T348" i="7" s="1"/>
  <c r="I339" i="8"/>
  <c r="T339" i="8" s="1"/>
  <c r="T28" i="7"/>
  <c r="S338" i="8"/>
  <c r="S347" i="7"/>
  <c r="CE28" i="7"/>
  <c r="CF28" i="7"/>
  <c r="J27" i="7"/>
  <c r="AG27" i="7"/>
  <c r="AH27" i="7"/>
  <c r="Z27" i="7"/>
  <c r="AD27" i="7"/>
  <c r="T349" i="7"/>
  <c r="W349" i="7"/>
  <c r="X349" i="7" s="1"/>
  <c r="A31" i="7"/>
  <c r="B32" i="7"/>
  <c r="Y31" i="7"/>
  <c r="B342" i="8"/>
  <c r="B351" i="7"/>
  <c r="C31" i="7"/>
  <c r="BR28" i="7"/>
  <c r="BN28" i="7"/>
  <c r="BO28" i="7"/>
  <c r="BQ28" i="7"/>
  <c r="BX28" i="7"/>
  <c r="BW28" i="7"/>
  <c r="AP28" i="7"/>
  <c r="S28" i="7" s="1"/>
  <c r="Q339" i="8"/>
  <c r="W339" i="8" s="1"/>
  <c r="X339" i="8" s="1"/>
  <c r="Q348" i="7"/>
  <c r="W348" i="7" s="1"/>
  <c r="X348" i="7" s="1"/>
  <c r="BS27" i="7"/>
  <c r="CD26" i="7"/>
  <c r="W340" i="8"/>
  <c r="X340" i="8" s="1"/>
  <c r="T340" i="8"/>
  <c r="AK30" i="7"/>
  <c r="H30" i="7" s="1"/>
  <c r="A341" i="8"/>
  <c r="A350" i="7"/>
  <c r="BP27" i="7"/>
  <c r="CA27" i="7" s="1"/>
  <c r="BZ27" i="7"/>
  <c r="AJ28" i="7"/>
  <c r="AU28" i="7"/>
  <c r="AI28" i="7"/>
  <c r="AS28" i="7"/>
  <c r="CG27" i="7"/>
  <c r="CH27" i="7" s="1"/>
  <c r="BY27" i="7"/>
  <c r="BH29" i="7"/>
  <c r="BJ29" i="7"/>
  <c r="BB29" i="7"/>
  <c r="AN29" i="7" s="1"/>
  <c r="AR29" i="7"/>
  <c r="BK29" i="7"/>
  <c r="AO29" i="7"/>
  <c r="AQ29" i="7" s="1"/>
  <c r="BM29" i="7"/>
  <c r="BI29" i="7"/>
  <c r="BL29" i="7"/>
  <c r="S27" i="7"/>
  <c r="AW27" i="7"/>
  <c r="BU26" i="7" l="1"/>
  <c r="BV26" i="7" s="1"/>
  <c r="U26" i="7" s="1"/>
  <c r="AV28" i="7"/>
  <c r="I29" i="7"/>
  <c r="AA29" i="7" s="1"/>
  <c r="AE29" i="7" s="1"/>
  <c r="CG28" i="7"/>
  <c r="CH28" i="7" s="1"/>
  <c r="S348" i="7"/>
  <c r="S339" i="8"/>
  <c r="I340" i="8"/>
  <c r="I349" i="7"/>
  <c r="T29" i="7"/>
  <c r="BY28" i="7"/>
  <c r="AJ29" i="7"/>
  <c r="AI29" i="7"/>
  <c r="AU29" i="7"/>
  <c r="AS29" i="7"/>
  <c r="A601" i="7"/>
  <c r="T350" i="7"/>
  <c r="B601" i="7" s="1"/>
  <c r="BS28" i="7"/>
  <c r="A593" i="8"/>
  <c r="T341" i="8"/>
  <c r="B593" i="8" s="1"/>
  <c r="B33" i="7"/>
  <c r="B352" i="7"/>
  <c r="Y32" i="7"/>
  <c r="A32" i="7"/>
  <c r="C32" i="7"/>
  <c r="B343" i="8"/>
  <c r="Q349" i="7"/>
  <c r="AP29" i="7"/>
  <c r="AV29" i="7" s="1"/>
  <c r="Q340" i="8"/>
  <c r="BW29" i="7"/>
  <c r="BX29" i="7"/>
  <c r="J28" i="7"/>
  <c r="AG28" i="7"/>
  <c r="AD28" i="7"/>
  <c r="AH28" i="7"/>
  <c r="Z28" i="7"/>
  <c r="BM30" i="7"/>
  <c r="BB30" i="7"/>
  <c r="AN30" i="7" s="1"/>
  <c r="BK30" i="7"/>
  <c r="AR30" i="7"/>
  <c r="BJ30" i="7"/>
  <c r="BL30" i="7"/>
  <c r="BH30" i="7"/>
  <c r="BI30" i="7"/>
  <c r="AO30" i="7"/>
  <c r="AQ30" i="7" s="1"/>
  <c r="AW28" i="7"/>
  <c r="BZ28" i="7"/>
  <c r="BP28" i="7"/>
  <c r="CA28" i="7" s="1"/>
  <c r="AK31" i="7"/>
  <c r="H31" i="7" s="1"/>
  <c r="A342" i="8"/>
  <c r="T342" i="8" s="1"/>
  <c r="A351" i="7"/>
  <c r="T351" i="7" s="1"/>
  <c r="CF29" i="7"/>
  <c r="CE29" i="7"/>
  <c r="BR29" i="7"/>
  <c r="BN29" i="7"/>
  <c r="BQ29" i="7"/>
  <c r="BO29" i="7"/>
  <c r="CB27" i="7"/>
  <c r="CC27" i="7" s="1"/>
  <c r="BT27" i="7"/>
  <c r="I30" i="7" l="1"/>
  <c r="AA30" i="7" s="1"/>
  <c r="AE30" i="7" s="1"/>
  <c r="D41" i="7"/>
  <c r="F41" i="7"/>
  <c r="I341" i="8"/>
  <c r="I350" i="7"/>
  <c r="T30" i="7"/>
  <c r="S349" i="7"/>
  <c r="S340" i="8"/>
  <c r="CG29" i="7"/>
  <c r="CH29" i="7" s="1"/>
  <c r="CB28" i="7"/>
  <c r="CC28" i="7" s="1"/>
  <c r="CD28" i="7" s="1"/>
  <c r="S29" i="7"/>
  <c r="BY29" i="7"/>
  <c r="AW29" i="7"/>
  <c r="CD27" i="7"/>
  <c r="BU27" i="7"/>
  <c r="BV27" i="7" s="1"/>
  <c r="U27" i="7" s="1"/>
  <c r="BS29" i="7"/>
  <c r="BN30" i="7"/>
  <c r="BO30" i="7"/>
  <c r="BR30" i="7"/>
  <c r="BQ30" i="7"/>
  <c r="AG29" i="7"/>
  <c r="J29" i="7"/>
  <c r="AD29" i="7"/>
  <c r="Z29" i="7"/>
  <c r="AH29" i="7"/>
  <c r="BZ29" i="7"/>
  <c r="BP29" i="7"/>
  <c r="CA29" i="7" s="1"/>
  <c r="BI31" i="7"/>
  <c r="AR31" i="7"/>
  <c r="AS31" i="7" s="1"/>
  <c r="Z31" i="7" s="1"/>
  <c r="BK31" i="7"/>
  <c r="AO31" i="7"/>
  <c r="AQ31" i="7" s="1"/>
  <c r="BJ31" i="7"/>
  <c r="BM31" i="7"/>
  <c r="BL31" i="7"/>
  <c r="BB31" i="7"/>
  <c r="AN31" i="7" s="1"/>
  <c r="BH31" i="7"/>
  <c r="CE30" i="7"/>
  <c r="CF30" i="7"/>
  <c r="BT28" i="7"/>
  <c r="Q350" i="7"/>
  <c r="W350" i="7" s="1"/>
  <c r="AP30" i="7"/>
  <c r="AV30" i="7" s="1"/>
  <c r="Q341" i="8"/>
  <c r="W341" i="8" s="1"/>
  <c r="BW30" i="7"/>
  <c r="BX30" i="7"/>
  <c r="B3" i="8"/>
  <c r="Y33" i="7"/>
  <c r="C33" i="7"/>
  <c r="B353" i="7"/>
  <c r="B344" i="8"/>
  <c r="A33" i="7"/>
  <c r="AU30" i="7"/>
  <c r="AS30" i="7"/>
  <c r="AI30" i="7"/>
  <c r="AJ30" i="7"/>
  <c r="A343" i="8"/>
  <c r="T343" i="8" s="1"/>
  <c r="A352" i="7"/>
  <c r="T352" i="7" s="1"/>
  <c r="AK32" i="7"/>
  <c r="H32" i="7" s="1"/>
  <c r="W351" i="7"/>
  <c r="X351" i="7" s="1"/>
  <c r="I31" i="7" l="1"/>
  <c r="T31" i="7" s="1"/>
  <c r="I351" i="7"/>
  <c r="I342" i="8"/>
  <c r="AG31" i="7"/>
  <c r="AH31" i="7"/>
  <c r="AD31" i="7"/>
  <c r="J31" i="7"/>
  <c r="BU28" i="7"/>
  <c r="BV28" i="7" s="1"/>
  <c r="U28" i="7" s="1"/>
  <c r="S341" i="8"/>
  <c r="S350" i="7"/>
  <c r="S351" i="7"/>
  <c r="S342" i="8"/>
  <c r="CB29" i="7"/>
  <c r="CC29" i="7" s="1"/>
  <c r="CD29" i="7" s="1"/>
  <c r="BS30" i="7"/>
  <c r="BM32" i="7"/>
  <c r="BL32" i="7"/>
  <c r="BI32" i="7"/>
  <c r="BK32" i="7"/>
  <c r="AR32" i="7"/>
  <c r="BH32" i="7"/>
  <c r="AO32" i="7"/>
  <c r="AQ32" i="7" s="1"/>
  <c r="BB32" i="7"/>
  <c r="AN32" i="7" s="1"/>
  <c r="BJ32" i="7"/>
  <c r="B345" i="8"/>
  <c r="A1" i="8"/>
  <c r="A9" i="2" s="1"/>
  <c r="B354" i="7"/>
  <c r="A3" i="8"/>
  <c r="Y3" i="8"/>
  <c r="B4" i="8"/>
  <c r="C3" i="8"/>
  <c r="S30" i="7"/>
  <c r="AW30" i="7"/>
  <c r="AU31" i="7"/>
  <c r="AJ31" i="7"/>
  <c r="AI31" i="7"/>
  <c r="AG30" i="7"/>
  <c r="Z30" i="7"/>
  <c r="J30" i="7"/>
  <c r="AD30" i="7"/>
  <c r="AH30" i="7"/>
  <c r="BY30" i="7"/>
  <c r="X350" i="7"/>
  <c r="D601" i="7"/>
  <c r="BN31" i="7"/>
  <c r="BR31" i="7"/>
  <c r="BQ31" i="7"/>
  <c r="BO31" i="7"/>
  <c r="BX31" i="7"/>
  <c r="BW31" i="7"/>
  <c r="BT29" i="7"/>
  <c r="Q351" i="7"/>
  <c r="AP31" i="7"/>
  <c r="AV31" i="7" s="1"/>
  <c r="Q342" i="8"/>
  <c r="W342" i="8" s="1"/>
  <c r="X342" i="8" s="1"/>
  <c r="A353" i="7"/>
  <c r="A344" i="8"/>
  <c r="AK33" i="7"/>
  <c r="H33" i="7" s="1"/>
  <c r="X341" i="8"/>
  <c r="D593" i="8"/>
  <c r="CG30" i="7"/>
  <c r="CH30" i="7" s="1"/>
  <c r="CE31" i="7"/>
  <c r="CF31" i="7"/>
  <c r="BP30" i="7"/>
  <c r="BZ30" i="7"/>
  <c r="U29" i="7"/>
  <c r="W352" i="7"/>
  <c r="I32" i="7" l="1"/>
  <c r="AA32" i="7" s="1"/>
  <c r="AE32" i="7"/>
  <c r="AE34" i="7" s="1"/>
  <c r="J8" i="2" s="1"/>
  <c r="AA34" i="7"/>
  <c r="H41" i="7" s="1"/>
  <c r="I343" i="8"/>
  <c r="I352" i="7"/>
  <c r="T33" i="7"/>
  <c r="T32" i="7"/>
  <c r="BU29" i="7"/>
  <c r="BV29" i="7" s="1"/>
  <c r="CG31" i="7"/>
  <c r="CH31" i="7" s="1"/>
  <c r="BS31" i="7"/>
  <c r="E41" i="7"/>
  <c r="G41" i="7" s="1"/>
  <c r="V41" i="7" s="1"/>
  <c r="L41" i="7" s="1"/>
  <c r="BJ33" i="7"/>
  <c r="BL33" i="7"/>
  <c r="BB33" i="7"/>
  <c r="BI33" i="7"/>
  <c r="BK33" i="7"/>
  <c r="BH33" i="7"/>
  <c r="AO33" i="7"/>
  <c r="AQ33" i="7" s="1"/>
  <c r="BM33" i="7"/>
  <c r="AR33" i="7"/>
  <c r="AR34" i="7" s="1"/>
  <c r="S31" i="7"/>
  <c r="AW31" i="7"/>
  <c r="BY31" i="7"/>
  <c r="Y4" i="8"/>
  <c r="B355" i="7"/>
  <c r="A4" i="8"/>
  <c r="C4" i="8"/>
  <c r="B5" i="8"/>
  <c r="B346" i="8"/>
  <c r="A52" i="14"/>
  <c r="A52" i="11"/>
  <c r="A52" i="12"/>
  <c r="A52" i="13"/>
  <c r="A52" i="10"/>
  <c r="A52" i="9"/>
  <c r="A52" i="8"/>
  <c r="Q343" i="8"/>
  <c r="W343" i="8" s="1"/>
  <c r="X343" i="8" s="1"/>
  <c r="Q352" i="7"/>
  <c r="AP32" i="7"/>
  <c r="AV32" i="7" s="1"/>
  <c r="T344" i="8"/>
  <c r="B594" i="8"/>
  <c r="BP31" i="7"/>
  <c r="CA31" i="7" s="1"/>
  <c r="BZ31" i="7"/>
  <c r="A594" i="8"/>
  <c r="BQ32" i="7"/>
  <c r="BO32" i="7"/>
  <c r="BR32" i="7"/>
  <c r="BN32" i="7"/>
  <c r="CF32" i="7"/>
  <c r="CE32" i="7"/>
  <c r="CA30" i="7"/>
  <c r="CB30" i="7" s="1"/>
  <c r="CC30" i="7" s="1"/>
  <c r="BT30" i="7"/>
  <c r="A602" i="7"/>
  <c r="T353" i="7"/>
  <c r="B602" i="7" s="1"/>
  <c r="AK3" i="8"/>
  <c r="H3" i="8" s="1"/>
  <c r="A354" i="7"/>
  <c r="A345" i="8"/>
  <c r="BW32" i="7"/>
  <c r="BX32" i="7"/>
  <c r="AS32" i="7"/>
  <c r="AI32" i="7"/>
  <c r="AJ32" i="7"/>
  <c r="AU32" i="7"/>
  <c r="X352" i="7"/>
  <c r="L51" i="14" l="1"/>
  <c r="L51" i="10"/>
  <c r="L51" i="13"/>
  <c r="L51" i="12"/>
  <c r="L51" i="9"/>
  <c r="L51" i="8"/>
  <c r="L51" i="7"/>
  <c r="L52" i="7" s="1"/>
  <c r="L51" i="11"/>
  <c r="S352" i="7"/>
  <c r="S343" i="8"/>
  <c r="F42" i="7"/>
  <c r="F43" i="7" s="1"/>
  <c r="S353" i="7"/>
  <c r="S344" i="8"/>
  <c r="BY32" i="7"/>
  <c r="D42" i="7"/>
  <c r="CB31" i="7"/>
  <c r="CC31" i="7" s="1"/>
  <c r="CD31" i="7" s="1"/>
  <c r="BP32" i="7"/>
  <c r="CA32" i="7" s="1"/>
  <c r="BZ32" i="7"/>
  <c r="AK4" i="8"/>
  <c r="H4" i="8" s="1"/>
  <c r="A355" i="7"/>
  <c r="A346" i="8"/>
  <c r="AP33" i="7"/>
  <c r="AV33" i="7" s="1"/>
  <c r="Q344" i="8"/>
  <c r="W344" i="8" s="1"/>
  <c r="Q353" i="7"/>
  <c r="W353" i="7" s="1"/>
  <c r="AH32" i="7"/>
  <c r="J32" i="7"/>
  <c r="Z32" i="7"/>
  <c r="AG32" i="7"/>
  <c r="AD32" i="7"/>
  <c r="CG32" i="7"/>
  <c r="CH32" i="7" s="1"/>
  <c r="BO33" i="7"/>
  <c r="BQ33" i="7"/>
  <c r="BN33" i="7"/>
  <c r="BR33" i="7"/>
  <c r="CE33" i="7"/>
  <c r="CF33" i="7"/>
  <c r="BJ3" i="8"/>
  <c r="BB3" i="8"/>
  <c r="AN3" i="8" s="1"/>
  <c r="AO3" i="8"/>
  <c r="AQ3" i="8" s="1"/>
  <c r="BK3" i="8"/>
  <c r="BH3" i="8"/>
  <c r="BL3" i="8"/>
  <c r="BM3" i="8"/>
  <c r="AR3" i="8"/>
  <c r="BI3" i="8"/>
  <c r="B347" i="8"/>
  <c r="B356" i="7"/>
  <c r="B6" i="8"/>
  <c r="C5" i="8"/>
  <c r="Y5" i="8"/>
  <c r="A5" i="8"/>
  <c r="AU33" i="7"/>
  <c r="AU34" i="7" s="1"/>
  <c r="AJ33" i="7"/>
  <c r="AJ34" i="7" s="1"/>
  <c r="B39" i="7" s="1"/>
  <c r="H8" i="2" s="1"/>
  <c r="AI33" i="7"/>
  <c r="AI34" i="7" s="1"/>
  <c r="B38" i="7" s="1"/>
  <c r="G8" i="2" s="1"/>
  <c r="AS33" i="7"/>
  <c r="BX33" i="7"/>
  <c r="BW33" i="7"/>
  <c r="CD30" i="7"/>
  <c r="BU30" i="7"/>
  <c r="BV30" i="7" s="1"/>
  <c r="U30" i="7" s="1"/>
  <c r="BS32" i="7"/>
  <c r="S32" i="7"/>
  <c r="BT31" i="7"/>
  <c r="U31" i="7"/>
  <c r="X344" i="8" l="1"/>
  <c r="D594" i="8"/>
  <c r="X353" i="7"/>
  <c r="D602" i="7"/>
  <c r="E42" i="7" s="1"/>
  <c r="E43" i="7" s="1"/>
  <c r="I3" i="8"/>
  <c r="I345" i="8" s="1"/>
  <c r="T345" i="8" s="1"/>
  <c r="CB32" i="7"/>
  <c r="CC32" i="7" s="1"/>
  <c r="CD32" i="7" s="1"/>
  <c r="T3" i="8"/>
  <c r="I354" i="7"/>
  <c r="T354" i="7" s="1"/>
  <c r="BU31" i="7"/>
  <c r="BV31" i="7" s="1"/>
  <c r="BT32" i="7"/>
  <c r="CG33" i="7"/>
  <c r="CH33" i="7" s="1"/>
  <c r="CH35" i="7" s="1"/>
  <c r="BY33" i="7"/>
  <c r="BS33" i="7"/>
  <c r="AG33" i="7"/>
  <c r="AG34" i="7" s="1"/>
  <c r="AH33" i="7"/>
  <c r="AH34" i="7" s="1"/>
  <c r="J33" i="7"/>
  <c r="J34" i="7" s="1"/>
  <c r="Z33" i="7"/>
  <c r="Z34" i="7" s="1"/>
  <c r="AD33" i="7"/>
  <c r="AD34" i="7" s="1"/>
  <c r="L8" i="2" s="1"/>
  <c r="A347" i="8"/>
  <c r="A356" i="7"/>
  <c r="AK5" i="8"/>
  <c r="H5" i="8" s="1"/>
  <c r="Q345" i="8"/>
  <c r="W345" i="8" s="1"/>
  <c r="X345" i="8" s="1"/>
  <c r="AP3" i="8"/>
  <c r="AV3" i="8" s="1"/>
  <c r="Q354" i="7"/>
  <c r="W354" i="7" s="1"/>
  <c r="X354" i="7" s="1"/>
  <c r="BZ33" i="7"/>
  <c r="BP33" i="7"/>
  <c r="AW32" i="7"/>
  <c r="H51" i="11"/>
  <c r="H51" i="9"/>
  <c r="H51" i="8"/>
  <c r="H51" i="13"/>
  <c r="H51" i="14"/>
  <c r="H51" i="10"/>
  <c r="H51" i="12"/>
  <c r="H51" i="7"/>
  <c r="H52" i="7" s="1"/>
  <c r="CF3" i="8"/>
  <c r="CE3" i="8"/>
  <c r="AR4" i="8"/>
  <c r="BM4" i="8"/>
  <c r="BI4" i="8"/>
  <c r="AO4" i="8"/>
  <c r="AQ4" i="8" s="1"/>
  <c r="BK4" i="8"/>
  <c r="BB4" i="8"/>
  <c r="AN4" i="8" s="1"/>
  <c r="BH4" i="8"/>
  <c r="BJ4" i="8"/>
  <c r="BL4" i="8"/>
  <c r="I51" i="9"/>
  <c r="I51" i="8"/>
  <c r="I51" i="7"/>
  <c r="I52" i="7" s="1"/>
  <c r="I51" i="11"/>
  <c r="I51" i="13"/>
  <c r="I51" i="12"/>
  <c r="I51" i="10"/>
  <c r="I51" i="14"/>
  <c r="BO3" i="8"/>
  <c r="BN3" i="8"/>
  <c r="BQ3" i="8"/>
  <c r="BR3" i="8"/>
  <c r="BW3" i="8"/>
  <c r="CA3" i="8"/>
  <c r="BX3" i="8"/>
  <c r="BZ3" i="8"/>
  <c r="AW33" i="7"/>
  <c r="S33" i="7"/>
  <c r="I37" i="7" s="1"/>
  <c r="B8" i="2" s="1"/>
  <c r="B348" i="8"/>
  <c r="B7" i="8"/>
  <c r="Y6" i="8"/>
  <c r="B357" i="7"/>
  <c r="C6" i="8"/>
  <c r="A6" i="8"/>
  <c r="AU3" i="8"/>
  <c r="AJ3" i="8"/>
  <c r="AS3" i="8"/>
  <c r="AI3" i="8"/>
  <c r="AS34" i="7"/>
  <c r="B36" i="7" s="1"/>
  <c r="U32" i="7"/>
  <c r="G42" i="7" l="1"/>
  <c r="B40" i="7"/>
  <c r="E8" i="2" s="1"/>
  <c r="F51" i="10" s="1"/>
  <c r="I4" i="8"/>
  <c r="BU32" i="7"/>
  <c r="BV32" i="7" s="1"/>
  <c r="I346" i="8"/>
  <c r="T346" i="8" s="1"/>
  <c r="I355" i="7"/>
  <c r="T355" i="7" s="1"/>
  <c r="H78" i="7"/>
  <c r="T4" i="8"/>
  <c r="BY3" i="8"/>
  <c r="BS3" i="8"/>
  <c r="F51" i="8"/>
  <c r="F51" i="9"/>
  <c r="F51" i="7"/>
  <c r="F52" i="7" s="1"/>
  <c r="F51" i="12"/>
  <c r="BP3" i="8"/>
  <c r="AK6" i="8"/>
  <c r="H6" i="8" s="1"/>
  <c r="A348" i="8"/>
  <c r="A357" i="7"/>
  <c r="B358" i="7"/>
  <c r="B8" i="8"/>
  <c r="A7" i="8"/>
  <c r="Y7" i="8"/>
  <c r="C7" i="8"/>
  <c r="B349" i="8"/>
  <c r="CF4" i="8"/>
  <c r="CE4" i="8"/>
  <c r="AJ4" i="8"/>
  <c r="AI4" i="8"/>
  <c r="AU4" i="8"/>
  <c r="AS4" i="8"/>
  <c r="BJ5" i="8"/>
  <c r="BI5" i="8"/>
  <c r="BH5" i="8"/>
  <c r="AR5" i="8"/>
  <c r="BL5" i="8"/>
  <c r="BK5" i="8"/>
  <c r="BB5" i="8"/>
  <c r="AN5" i="8" s="1"/>
  <c r="BM5" i="8"/>
  <c r="AO5" i="8"/>
  <c r="AQ5" i="8" s="1"/>
  <c r="AH3" i="8"/>
  <c r="J3" i="8"/>
  <c r="AG3" i="8"/>
  <c r="Z3" i="8"/>
  <c r="AD3" i="8"/>
  <c r="BZ4" i="8"/>
  <c r="BX4" i="8"/>
  <c r="CA4" i="8"/>
  <c r="BW4" i="8"/>
  <c r="Q355" i="7"/>
  <c r="W355" i="7" s="1"/>
  <c r="X355" i="7" s="1"/>
  <c r="AP4" i="8"/>
  <c r="AV4" i="8" s="1"/>
  <c r="Q346" i="8"/>
  <c r="W346" i="8" s="1"/>
  <c r="X346" i="8" s="1"/>
  <c r="T356" i="7"/>
  <c r="W356" i="7"/>
  <c r="X356" i="7" s="1"/>
  <c r="B51" i="11"/>
  <c r="B51" i="14"/>
  <c r="B51" i="7"/>
  <c r="B52" i="7" s="1"/>
  <c r="B51" i="8"/>
  <c r="B51" i="10"/>
  <c r="B51" i="13"/>
  <c r="B51" i="12"/>
  <c r="B51" i="9"/>
  <c r="CB3" i="8"/>
  <c r="BN4" i="8"/>
  <c r="BR4" i="8"/>
  <c r="BQ4" i="8"/>
  <c r="BO4" i="8"/>
  <c r="CG3" i="8"/>
  <c r="CH3" i="8" s="1"/>
  <c r="S3" i="8"/>
  <c r="S4" i="8"/>
  <c r="W347" i="8"/>
  <c r="X347" i="8" s="1"/>
  <c r="T347" i="8"/>
  <c r="CA33" i="7"/>
  <c r="CB33" i="7" s="1"/>
  <c r="CC33" i="7" s="1"/>
  <c r="BT33" i="7"/>
  <c r="K51" i="14"/>
  <c r="P51" i="8"/>
  <c r="P51" i="9"/>
  <c r="K51" i="7"/>
  <c r="K52" i="7" s="1"/>
  <c r="P51" i="11"/>
  <c r="P51" i="14"/>
  <c r="K51" i="10"/>
  <c r="K51" i="8"/>
  <c r="K51" i="11"/>
  <c r="K51" i="12"/>
  <c r="P51" i="13"/>
  <c r="P51" i="10"/>
  <c r="P51" i="7"/>
  <c r="P52" i="7" s="1"/>
  <c r="P51" i="12"/>
  <c r="K51" i="13"/>
  <c r="K51" i="9"/>
  <c r="B37" i="7"/>
  <c r="F8" i="2" s="1"/>
  <c r="U33" i="7"/>
  <c r="F51" i="14" l="1"/>
  <c r="F51" i="13"/>
  <c r="F51" i="11"/>
  <c r="G43" i="7"/>
  <c r="V42" i="7"/>
  <c r="L42" i="7" s="1"/>
  <c r="BT3" i="8"/>
  <c r="I5" i="8"/>
  <c r="I356" i="7" s="1"/>
  <c r="CC3" i="8"/>
  <c r="CD3" i="8" s="1"/>
  <c r="I347" i="8"/>
  <c r="T5" i="8"/>
  <c r="BY4" i="8"/>
  <c r="BP4" i="8"/>
  <c r="AU5" i="8"/>
  <c r="AS5" i="8"/>
  <c r="AI5" i="8"/>
  <c r="AJ5" i="8"/>
  <c r="J4" i="8"/>
  <c r="Z4" i="8"/>
  <c r="AG4" i="8"/>
  <c r="AH4" i="8"/>
  <c r="AD4" i="8"/>
  <c r="BN5" i="8"/>
  <c r="BR5" i="8"/>
  <c r="BQ5" i="8"/>
  <c r="BO5" i="8"/>
  <c r="CG4" i="8"/>
  <c r="CH4" i="8" s="1"/>
  <c r="AW3" i="8"/>
  <c r="BS4" i="8"/>
  <c r="AK7" i="8"/>
  <c r="H7" i="8" s="1"/>
  <c r="A349" i="8"/>
  <c r="A358" i="7"/>
  <c r="AW4" i="8"/>
  <c r="BU33" i="7"/>
  <c r="BV33" i="7" s="1"/>
  <c r="BV35" i="7" s="1"/>
  <c r="CD33" i="7"/>
  <c r="CD35" i="7" s="1"/>
  <c r="G51" i="7"/>
  <c r="G52" i="7" s="1"/>
  <c r="B64" i="7" s="1"/>
  <c r="G51" i="8"/>
  <c r="G51" i="12"/>
  <c r="G51" i="11"/>
  <c r="G51" i="9"/>
  <c r="G51" i="10"/>
  <c r="G51" i="14"/>
  <c r="G51" i="13"/>
  <c r="CB4" i="8"/>
  <c r="AP5" i="8"/>
  <c r="AV5" i="8" s="1"/>
  <c r="Q347" i="8"/>
  <c r="Q356" i="7"/>
  <c r="CF5" i="8"/>
  <c r="CE5" i="8"/>
  <c r="BX5" i="8"/>
  <c r="BW5" i="8"/>
  <c r="BZ5" i="8"/>
  <c r="CA5" i="8"/>
  <c r="Y8" i="8"/>
  <c r="C8" i="8"/>
  <c r="B359" i="7"/>
  <c r="A8" i="8"/>
  <c r="B350" i="8"/>
  <c r="B9" i="8"/>
  <c r="AO6" i="8"/>
  <c r="AQ6" i="8" s="1"/>
  <c r="BK6" i="8"/>
  <c r="AR6" i="8"/>
  <c r="BB6" i="8"/>
  <c r="AN6" i="8" s="1"/>
  <c r="BJ6" i="8"/>
  <c r="BL6" i="8"/>
  <c r="BM6" i="8"/>
  <c r="BH6" i="8"/>
  <c r="BI6" i="8"/>
  <c r="BU3" i="8" l="1"/>
  <c r="BV3" i="8" s="1"/>
  <c r="I6" i="8"/>
  <c r="AA6" i="8" s="1"/>
  <c r="AV6" i="8"/>
  <c r="T6" i="8"/>
  <c r="AE6" i="8"/>
  <c r="I348" i="8"/>
  <c r="T348" i="8" s="1"/>
  <c r="I357" i="7"/>
  <c r="T357" i="7" s="1"/>
  <c r="D78" i="7"/>
  <c r="U3" i="8"/>
  <c r="F78" i="7"/>
  <c r="CC4" i="8"/>
  <c r="CD4" i="8" s="1"/>
  <c r="BT4" i="8"/>
  <c r="CB5" i="8"/>
  <c r="BY5" i="8"/>
  <c r="BS5" i="8"/>
  <c r="AI6" i="8"/>
  <c r="AU6" i="8"/>
  <c r="AJ6" i="8"/>
  <c r="AS6" i="8"/>
  <c r="CF6" i="8"/>
  <c r="CE6" i="8"/>
  <c r="A350" i="8"/>
  <c r="T350" i="8" s="1"/>
  <c r="AK8" i="8"/>
  <c r="H8" i="8" s="1"/>
  <c r="A359" i="7"/>
  <c r="T359" i="7" s="1"/>
  <c r="S5" i="8"/>
  <c r="T349" i="8"/>
  <c r="J5" i="8"/>
  <c r="Z5" i="8"/>
  <c r="AD5" i="8"/>
  <c r="AH5" i="8"/>
  <c r="AG5" i="8"/>
  <c r="T358" i="7"/>
  <c r="BZ6" i="8"/>
  <c r="BX6" i="8"/>
  <c r="CA6" i="8"/>
  <c r="BW6" i="8"/>
  <c r="Q357" i="7"/>
  <c r="W357" i="7" s="1"/>
  <c r="X357" i="7" s="1"/>
  <c r="AP6" i="8"/>
  <c r="Q348" i="8"/>
  <c r="W348" i="8" s="1"/>
  <c r="X348" i="8" s="1"/>
  <c r="CG5" i="8"/>
  <c r="CH5" i="8" s="1"/>
  <c r="BI7" i="8"/>
  <c r="AR7" i="8"/>
  <c r="BJ7" i="8"/>
  <c r="AO7" i="8"/>
  <c r="AQ7" i="8" s="1"/>
  <c r="BB7" i="8"/>
  <c r="AN7" i="8" s="1"/>
  <c r="BH7" i="8"/>
  <c r="BK7" i="8"/>
  <c r="BL7" i="8"/>
  <c r="BM7" i="8"/>
  <c r="BP5" i="8"/>
  <c r="BN6" i="8"/>
  <c r="BR6" i="8"/>
  <c r="BQ6" i="8"/>
  <c r="BO6" i="8"/>
  <c r="A9" i="8"/>
  <c r="B10" i="8"/>
  <c r="B360" i="7"/>
  <c r="B351" i="8"/>
  <c r="C9" i="8"/>
  <c r="Y9" i="8"/>
  <c r="AW5" i="8"/>
  <c r="I7" i="8" l="1"/>
  <c r="AW6" i="8"/>
  <c r="CC5" i="8"/>
  <c r="D76" i="7"/>
  <c r="I34" i="7" s="1"/>
  <c r="M8" i="2" s="1"/>
  <c r="BU4" i="8"/>
  <c r="BV4" i="8" s="1"/>
  <c r="I358" i="7"/>
  <c r="I349" i="8"/>
  <c r="T7" i="8"/>
  <c r="BT5" i="8"/>
  <c r="BU5" i="8" s="1"/>
  <c r="BV5" i="8" s="1"/>
  <c r="U5" i="8" s="1"/>
  <c r="BP6" i="8"/>
  <c r="BS6" i="8"/>
  <c r="S6" i="8"/>
  <c r="A351" i="8"/>
  <c r="A360" i="7"/>
  <c r="AK9" i="8"/>
  <c r="H9" i="8" s="1"/>
  <c r="CA7" i="8"/>
  <c r="BZ7" i="8"/>
  <c r="BX7" i="8"/>
  <c r="BW7" i="8"/>
  <c r="CG6" i="8"/>
  <c r="CH6" i="8" s="1"/>
  <c r="Y10" i="8"/>
  <c r="B11" i="8"/>
  <c r="B352" i="8"/>
  <c r="C10" i="8"/>
  <c r="B361" i="7"/>
  <c r="A10" i="8"/>
  <c r="AP7" i="8"/>
  <c r="AV7" i="8" s="1"/>
  <c r="Q358" i="7"/>
  <c r="W358" i="7" s="1"/>
  <c r="X358" i="7" s="1"/>
  <c r="Q349" i="8"/>
  <c r="W349" i="8" s="1"/>
  <c r="X349" i="8" s="1"/>
  <c r="BN7" i="8"/>
  <c r="BO7" i="8"/>
  <c r="BQ7" i="8"/>
  <c r="BR7" i="8"/>
  <c r="AU7" i="8"/>
  <c r="AI7" i="8"/>
  <c r="AJ7" i="8"/>
  <c r="AS7" i="8"/>
  <c r="CB6" i="8"/>
  <c r="BM8" i="8"/>
  <c r="BI8" i="8"/>
  <c r="BB8" i="8"/>
  <c r="AN8" i="8" s="1"/>
  <c r="BJ8" i="8"/>
  <c r="AR8" i="8"/>
  <c r="AO8" i="8"/>
  <c r="AQ8" i="8" s="1"/>
  <c r="BL8" i="8"/>
  <c r="BK8" i="8"/>
  <c r="BH8" i="8"/>
  <c r="AG6" i="8"/>
  <c r="Z6" i="8"/>
  <c r="J6" i="8"/>
  <c r="AH6" i="8"/>
  <c r="AD6" i="8"/>
  <c r="CE7" i="8"/>
  <c r="CF7" i="8"/>
  <c r="CD5" i="8"/>
  <c r="BY6" i="8"/>
  <c r="I36" i="7" l="1"/>
  <c r="CL18" i="7" s="1"/>
  <c r="U4" i="8"/>
  <c r="CL12" i="7"/>
  <c r="CL28" i="7"/>
  <c r="BT6" i="8"/>
  <c r="BP7" i="8"/>
  <c r="BY7" i="8"/>
  <c r="A605" i="7"/>
  <c r="R51" i="9"/>
  <c r="R51" i="11"/>
  <c r="R51" i="7"/>
  <c r="R52" i="7" s="1"/>
  <c r="R51" i="14"/>
  <c r="R51" i="10"/>
  <c r="R51" i="12"/>
  <c r="R51" i="13"/>
  <c r="R51" i="8"/>
  <c r="A596" i="8"/>
  <c r="BN8" i="8"/>
  <c r="BR8" i="8"/>
  <c r="BO8" i="8"/>
  <c r="BQ8" i="8"/>
  <c r="AS8" i="8"/>
  <c r="AI8" i="8"/>
  <c r="AJ8" i="8"/>
  <c r="AU8" i="8"/>
  <c r="CB7" i="8"/>
  <c r="CG7" i="8"/>
  <c r="CH7" i="8" s="1"/>
  <c r="CA8" i="8"/>
  <c r="BW8" i="8"/>
  <c r="BZ8" i="8"/>
  <c r="BX8" i="8"/>
  <c r="CC6" i="8"/>
  <c r="S7" i="8"/>
  <c r="AO9" i="8"/>
  <c r="AQ9" i="8" s="1"/>
  <c r="AR9" i="8"/>
  <c r="BH9" i="8"/>
  <c r="BI9" i="8"/>
  <c r="BK9" i="8"/>
  <c r="BL9" i="8"/>
  <c r="BB9" i="8"/>
  <c r="AN9" i="8" s="1"/>
  <c r="BM9" i="8"/>
  <c r="BJ9" i="8"/>
  <c r="CE8" i="8"/>
  <c r="CF8" i="8"/>
  <c r="I8" i="8"/>
  <c r="AA8" i="8" s="1"/>
  <c r="Z7" i="8"/>
  <c r="AD7" i="8"/>
  <c r="AH7" i="8"/>
  <c r="J7" i="8"/>
  <c r="AG7" i="8"/>
  <c r="BS7" i="8"/>
  <c r="AK10" i="8"/>
  <c r="H10" i="8" s="1"/>
  <c r="A352" i="8"/>
  <c r="A361" i="7"/>
  <c r="B353" i="8"/>
  <c r="C11" i="8"/>
  <c r="Y11" i="8"/>
  <c r="A11" i="8"/>
  <c r="B12" i="8"/>
  <c r="B362" i="7"/>
  <c r="Q359" i="7"/>
  <c r="W359" i="7" s="1"/>
  <c r="X359" i="7" s="1"/>
  <c r="Q350" i="8"/>
  <c r="W350" i="8" s="1"/>
  <c r="X350" i="8" s="1"/>
  <c r="AP8" i="8"/>
  <c r="S8" i="8" s="1"/>
  <c r="CL16" i="7" l="1"/>
  <c r="AV8" i="8"/>
  <c r="I9" i="8"/>
  <c r="AE8" i="8"/>
  <c r="BT7" i="8"/>
  <c r="CL8" i="7"/>
  <c r="C8" i="2"/>
  <c r="O8" i="2" s="1"/>
  <c r="CL31" i="7"/>
  <c r="I38" i="7"/>
  <c r="CL3" i="7"/>
  <c r="R3" i="7" s="1"/>
  <c r="CL23" i="7"/>
  <c r="CL33" i="7"/>
  <c r="CL22" i="7"/>
  <c r="CL32" i="7"/>
  <c r="CL7" i="7"/>
  <c r="CL24" i="7"/>
  <c r="CL13" i="7"/>
  <c r="CL20" i="7"/>
  <c r="CL4" i="7"/>
  <c r="CL29" i="7"/>
  <c r="CL14" i="7"/>
  <c r="CL17" i="7"/>
  <c r="CL19" i="7"/>
  <c r="CL21" i="7"/>
  <c r="CL10" i="7"/>
  <c r="CL5" i="7"/>
  <c r="CL15" i="7"/>
  <c r="CL30" i="7"/>
  <c r="CL26" i="7"/>
  <c r="CL6" i="7"/>
  <c r="CL25" i="7"/>
  <c r="CL27" i="7"/>
  <c r="CL11" i="7"/>
  <c r="CL9" i="7"/>
  <c r="D38" i="8"/>
  <c r="CC7" i="8"/>
  <c r="CD7" i="8" s="1"/>
  <c r="CB8" i="8"/>
  <c r="BP8" i="8"/>
  <c r="CE9" i="8"/>
  <c r="CF9" i="8"/>
  <c r="AI9" i="8"/>
  <c r="AS9" i="8"/>
  <c r="AJ9" i="8"/>
  <c r="AU9" i="8"/>
  <c r="AW8" i="8"/>
  <c r="BX9" i="8"/>
  <c r="BZ9" i="8"/>
  <c r="BW9" i="8"/>
  <c r="CA9" i="8"/>
  <c r="Q351" i="8"/>
  <c r="W351" i="8" s="1"/>
  <c r="Q360" i="7"/>
  <c r="W360" i="7" s="1"/>
  <c r="AP9" i="8"/>
  <c r="S9" i="8" s="1"/>
  <c r="BU6" i="8"/>
  <c r="BV6" i="8" s="1"/>
  <c r="CD6" i="8"/>
  <c r="AK11" i="8"/>
  <c r="H11" i="8" s="1"/>
  <c r="A353" i="8"/>
  <c r="A362" i="7"/>
  <c r="BB10" i="8"/>
  <c r="AN10" i="8" s="1"/>
  <c r="BI10" i="8"/>
  <c r="AR10" i="8"/>
  <c r="AO10" i="8"/>
  <c r="AQ10" i="8" s="1"/>
  <c r="BM10" i="8"/>
  <c r="BL10" i="8"/>
  <c r="BH10" i="8"/>
  <c r="BK10" i="8"/>
  <c r="BJ10" i="8"/>
  <c r="I359" i="7"/>
  <c r="I350" i="8"/>
  <c r="T8" i="8"/>
  <c r="T9" i="8"/>
  <c r="BY8" i="8"/>
  <c r="BS8" i="8"/>
  <c r="B13" i="8"/>
  <c r="Y12" i="8"/>
  <c r="A12" i="8"/>
  <c r="C12" i="8"/>
  <c r="B363" i="7"/>
  <c r="B354" i="8"/>
  <c r="CG8" i="8"/>
  <c r="CH8" i="8" s="1"/>
  <c r="I360" i="7"/>
  <c r="I351" i="8"/>
  <c r="BO9" i="8"/>
  <c r="BN9" i="8"/>
  <c r="BQ9" i="8"/>
  <c r="BR9" i="8"/>
  <c r="AW7" i="8"/>
  <c r="AG8" i="8"/>
  <c r="J8" i="8"/>
  <c r="Z8" i="8"/>
  <c r="AH8" i="8"/>
  <c r="AD8" i="8"/>
  <c r="AV9" i="8" l="1"/>
  <c r="P8" i="2"/>
  <c r="D8" i="2" s="1"/>
  <c r="R4" i="7"/>
  <c r="R5" i="7" s="1"/>
  <c r="R6" i="7" s="1"/>
  <c r="R7" i="7" s="1"/>
  <c r="R8" i="7" s="1"/>
  <c r="R9" i="7" s="1"/>
  <c r="R10" i="7" s="1"/>
  <c r="R11" i="7" s="1"/>
  <c r="R12" i="7" s="1"/>
  <c r="R13" i="7" s="1"/>
  <c r="R14" i="7" s="1"/>
  <c r="R15" i="7" s="1"/>
  <c r="R16" i="7" s="1"/>
  <c r="R17" i="7" s="1"/>
  <c r="R18" i="7" s="1"/>
  <c r="R19" i="7" s="1"/>
  <c r="R20" i="7" s="1"/>
  <c r="R21" i="7" s="1"/>
  <c r="R22" i="7" s="1"/>
  <c r="R23" i="7" s="1"/>
  <c r="R24" i="7" s="1"/>
  <c r="R25" i="7" s="1"/>
  <c r="R26" i="7" s="1"/>
  <c r="R27" i="7" s="1"/>
  <c r="R28" i="7" s="1"/>
  <c r="R29" i="7" s="1"/>
  <c r="R30" i="7" s="1"/>
  <c r="R31" i="7" s="1"/>
  <c r="R32" i="7" s="1"/>
  <c r="R33" i="7" s="1"/>
  <c r="I39" i="7" s="1"/>
  <c r="R35" i="7" s="1"/>
  <c r="D51" i="10"/>
  <c r="D51" i="7"/>
  <c r="D52" i="7" s="1"/>
  <c r="D51" i="12"/>
  <c r="D51" i="8"/>
  <c r="D51" i="11"/>
  <c r="BU7" i="8"/>
  <c r="BV7" i="8" s="1"/>
  <c r="U7" i="8" s="1"/>
  <c r="D51" i="9"/>
  <c r="D51" i="14"/>
  <c r="D51" i="13"/>
  <c r="U6" i="8"/>
  <c r="CC8" i="8"/>
  <c r="CD8" i="8" s="1"/>
  <c r="BY9" i="8"/>
  <c r="G194" i="7"/>
  <c r="BT8" i="8"/>
  <c r="T360" i="7"/>
  <c r="B605" i="7" s="1"/>
  <c r="X360" i="7"/>
  <c r="D605" i="7"/>
  <c r="X351" i="8"/>
  <c r="D596" i="8"/>
  <c r="CB9" i="8"/>
  <c r="CC9" i="8" s="1"/>
  <c r="T351" i="8"/>
  <c r="B596" i="8" s="1"/>
  <c r="CG9" i="8"/>
  <c r="CH9" i="8" s="1"/>
  <c r="AK12" i="8"/>
  <c r="H12" i="8" s="1"/>
  <c r="A363" i="7"/>
  <c r="T363" i="7" s="1"/>
  <c r="A354" i="8"/>
  <c r="T354" i="8" s="1"/>
  <c r="AP10" i="8"/>
  <c r="S10" i="8" s="1"/>
  <c r="Q361" i="7"/>
  <c r="W361" i="7" s="1"/>
  <c r="X361" i="7" s="1"/>
  <c r="Q352" i="8"/>
  <c r="W352" i="8" s="1"/>
  <c r="X352" i="8" s="1"/>
  <c r="Z9" i="8"/>
  <c r="AD9" i="8"/>
  <c r="AG9" i="8"/>
  <c r="AH9" i="8"/>
  <c r="J9" i="8"/>
  <c r="BP9" i="8"/>
  <c r="BN10" i="8"/>
  <c r="BR10" i="8"/>
  <c r="BQ10" i="8"/>
  <c r="BO10" i="8"/>
  <c r="AJ10" i="8"/>
  <c r="AI10" i="8"/>
  <c r="AU10" i="8"/>
  <c r="AS10" i="8"/>
  <c r="BS9" i="8"/>
  <c r="B364" i="7"/>
  <c r="C13" i="8"/>
  <c r="A13" i="8"/>
  <c r="Y13" i="8"/>
  <c r="B355" i="8"/>
  <c r="B14" i="8"/>
  <c r="CE10" i="8"/>
  <c r="CF10" i="8"/>
  <c r="BL11" i="8"/>
  <c r="BM11" i="8"/>
  <c r="BH11" i="8"/>
  <c r="BK11" i="8"/>
  <c r="AO11" i="8"/>
  <c r="AQ11" i="8" s="1"/>
  <c r="AR11" i="8"/>
  <c r="BB11" i="8"/>
  <c r="AN11" i="8" s="1"/>
  <c r="BJ11" i="8"/>
  <c r="BI11" i="8"/>
  <c r="BX10" i="8"/>
  <c r="CA10" i="8"/>
  <c r="BW10" i="8"/>
  <c r="BZ10" i="8"/>
  <c r="I10" i="8"/>
  <c r="AV10" i="8" l="1"/>
  <c r="AW10" i="8" s="1"/>
  <c r="BU8" i="8"/>
  <c r="BV8" i="8" s="1"/>
  <c r="F38" i="8"/>
  <c r="E38" i="8"/>
  <c r="BS10" i="8"/>
  <c r="I361" i="7"/>
  <c r="I352" i="8"/>
  <c r="T10" i="8"/>
  <c r="BY10" i="8"/>
  <c r="BW11" i="8"/>
  <c r="CA11" i="8"/>
  <c r="BZ11" i="8"/>
  <c r="BX11" i="8"/>
  <c r="CG10" i="8"/>
  <c r="CH10" i="8" s="1"/>
  <c r="I11" i="8"/>
  <c r="T11" i="8" s="1"/>
  <c r="BQ11" i="8"/>
  <c r="BN11" i="8"/>
  <c r="BO11" i="8"/>
  <c r="BR11" i="8"/>
  <c r="A355" i="8"/>
  <c r="AK13" i="8"/>
  <c r="H13" i="8" s="1"/>
  <c r="A364" i="7"/>
  <c r="CD9" i="8"/>
  <c r="AR12" i="8"/>
  <c r="BK12" i="8"/>
  <c r="BM12" i="8"/>
  <c r="BI12" i="8"/>
  <c r="BB12" i="8"/>
  <c r="AN12" i="8" s="1"/>
  <c r="AO12" i="8"/>
  <c r="AQ12" i="8" s="1"/>
  <c r="BL12" i="8"/>
  <c r="BJ12" i="8"/>
  <c r="BH12" i="8"/>
  <c r="AW9" i="8"/>
  <c r="AJ11" i="8"/>
  <c r="AU11" i="8"/>
  <c r="AS11" i="8"/>
  <c r="AI11" i="8"/>
  <c r="B356" i="8"/>
  <c r="B365" i="7"/>
  <c r="Y14" i="8"/>
  <c r="A14" i="8"/>
  <c r="C14" i="8"/>
  <c r="B15" i="8"/>
  <c r="Z10" i="8"/>
  <c r="AG10" i="8"/>
  <c r="AH10" i="8"/>
  <c r="J10" i="8"/>
  <c r="AD10" i="8"/>
  <c r="BP10" i="8"/>
  <c r="BT9" i="8"/>
  <c r="BU9" i="8" s="1"/>
  <c r="BV9" i="8" s="1"/>
  <c r="U9" i="8" s="1"/>
  <c r="CB10" i="8"/>
  <c r="Q362" i="7"/>
  <c r="W362" i="7" s="1"/>
  <c r="X362" i="7" s="1"/>
  <c r="AP11" i="8"/>
  <c r="S11" i="8" s="1"/>
  <c r="Q353" i="8"/>
  <c r="W353" i="8" s="1"/>
  <c r="X353" i="8" s="1"/>
  <c r="CF11" i="8"/>
  <c r="CE11" i="8"/>
  <c r="AV11" i="8" l="1"/>
  <c r="E51" i="10"/>
  <c r="E51" i="7"/>
  <c r="E52" i="7" s="1"/>
  <c r="E53" i="7" s="1"/>
  <c r="E51" i="8"/>
  <c r="E51" i="13"/>
  <c r="E51" i="14"/>
  <c r="E51" i="9"/>
  <c r="E51" i="11"/>
  <c r="E51" i="12"/>
  <c r="G38" i="8"/>
  <c r="V38" i="8" s="1"/>
  <c r="L38" i="8" s="1"/>
  <c r="U8" i="8"/>
  <c r="T361" i="7"/>
  <c r="T352" i="8"/>
  <c r="CB11" i="8"/>
  <c r="CC10" i="8"/>
  <c r="CD10" i="8" s="1"/>
  <c r="BT10" i="8"/>
  <c r="BY11" i="8"/>
  <c r="B366" i="7"/>
  <c r="Y15" i="8"/>
  <c r="A15" i="8"/>
  <c r="B357" i="8"/>
  <c r="B16" i="8"/>
  <c r="C15" i="8"/>
  <c r="BN12" i="8"/>
  <c r="BR12" i="8"/>
  <c r="BO12" i="8"/>
  <c r="BQ12" i="8"/>
  <c r="I12" i="8"/>
  <c r="AA12" i="8" s="1"/>
  <c r="AS12" i="8"/>
  <c r="AJ12" i="8"/>
  <c r="AU12" i="8"/>
  <c r="AI12" i="8"/>
  <c r="BB13" i="8"/>
  <c r="AN13" i="8" s="1"/>
  <c r="BK13" i="8"/>
  <c r="AR13" i="8"/>
  <c r="AO13" i="8"/>
  <c r="AQ13" i="8" s="1"/>
  <c r="BJ13" i="8"/>
  <c r="BH13" i="8"/>
  <c r="BL13" i="8"/>
  <c r="BM13" i="8"/>
  <c r="BI13" i="8"/>
  <c r="BW12" i="8"/>
  <c r="BX12" i="8"/>
  <c r="BZ12" i="8"/>
  <c r="CA12" i="8"/>
  <c r="AK14" i="8"/>
  <c r="H14" i="8" s="1"/>
  <c r="A356" i="8"/>
  <c r="A365" i="7"/>
  <c r="CE12" i="8"/>
  <c r="CF12" i="8"/>
  <c r="BS11" i="8"/>
  <c r="AW11" i="8"/>
  <c r="CG11" i="8"/>
  <c r="CH11" i="8" s="1"/>
  <c r="AD11" i="8"/>
  <c r="AG11" i="8"/>
  <c r="AH11" i="8"/>
  <c r="Z11" i="8"/>
  <c r="J11" i="8"/>
  <c r="Q354" i="8"/>
  <c r="W354" i="8" s="1"/>
  <c r="X354" i="8" s="1"/>
  <c r="Q363" i="7"/>
  <c r="W363" i="7" s="1"/>
  <c r="X363" i="7" s="1"/>
  <c r="AP12" i="8"/>
  <c r="S12" i="8" s="1"/>
  <c r="BP11" i="8"/>
  <c r="I362" i="7"/>
  <c r="T362" i="7" s="1"/>
  <c r="I353" i="8"/>
  <c r="T353" i="8" s="1"/>
  <c r="AV12" i="8" l="1"/>
  <c r="AE12" i="8"/>
  <c r="BU10" i="8"/>
  <c r="BV10" i="8" s="1"/>
  <c r="CC11" i="8"/>
  <c r="CD11" i="8" s="1"/>
  <c r="CB12" i="8"/>
  <c r="BT11" i="8"/>
  <c r="BY12" i="8"/>
  <c r="Q364" i="7"/>
  <c r="W364" i="7" s="1"/>
  <c r="X364" i="7" s="1"/>
  <c r="Q355" i="8"/>
  <c r="W355" i="8" s="1"/>
  <c r="X355" i="8" s="1"/>
  <c r="AP13" i="8"/>
  <c r="S13" i="8" s="1"/>
  <c r="AW12" i="8"/>
  <c r="BS12" i="8"/>
  <c r="CG12" i="8"/>
  <c r="CH12" i="8" s="1"/>
  <c r="BJ14" i="8"/>
  <c r="BI14" i="8"/>
  <c r="BM14" i="8"/>
  <c r="BK14" i="8"/>
  <c r="BB14" i="8"/>
  <c r="AN14" i="8" s="1"/>
  <c r="BL14" i="8"/>
  <c r="AR14" i="8"/>
  <c r="AO14" i="8"/>
  <c r="AQ14" i="8" s="1"/>
  <c r="BH14" i="8"/>
  <c r="CF13" i="8"/>
  <c r="CE13" i="8"/>
  <c r="AI13" i="8"/>
  <c r="AU13" i="8"/>
  <c r="AS13" i="8"/>
  <c r="AJ13" i="8"/>
  <c r="I354" i="8"/>
  <c r="I363" i="7"/>
  <c r="T12" i="8"/>
  <c r="AK15" i="8"/>
  <c r="H15" i="8" s="1"/>
  <c r="A357" i="8"/>
  <c r="T357" i="8" s="1"/>
  <c r="A366" i="7"/>
  <c r="BQ13" i="8"/>
  <c r="BN13" i="8"/>
  <c r="BO13" i="8"/>
  <c r="BR13" i="8"/>
  <c r="CA13" i="8"/>
  <c r="BZ13" i="8"/>
  <c r="BW13" i="8"/>
  <c r="BX13" i="8"/>
  <c r="I13" i="8"/>
  <c r="AD12" i="8"/>
  <c r="Z12" i="8"/>
  <c r="J12" i="8"/>
  <c r="AG12" i="8"/>
  <c r="AH12" i="8"/>
  <c r="BP12" i="8"/>
  <c r="B358" i="8"/>
  <c r="Y16" i="8"/>
  <c r="C16" i="8"/>
  <c r="B17" i="8"/>
  <c r="A16" i="8"/>
  <c r="B367" i="7"/>
  <c r="AV13" i="8" l="1"/>
  <c r="BU11" i="8"/>
  <c r="BV11" i="8" s="1"/>
  <c r="U11" i="8" s="1"/>
  <c r="CC12" i="8"/>
  <c r="CD12" i="8" s="1"/>
  <c r="U10" i="8"/>
  <c r="AW13" i="8"/>
  <c r="CB13" i="8"/>
  <c r="BY13" i="8"/>
  <c r="BS13" i="8"/>
  <c r="BP13" i="8"/>
  <c r="B18" i="8"/>
  <c r="C17" i="8"/>
  <c r="B368" i="7"/>
  <c r="A17" i="8"/>
  <c r="Y17" i="8"/>
  <c r="B359" i="8"/>
  <c r="BL15" i="8"/>
  <c r="AR15" i="8"/>
  <c r="BK15" i="8"/>
  <c r="BM15" i="8"/>
  <c r="BH15" i="8"/>
  <c r="BB15" i="8"/>
  <c r="AN15" i="8" s="1"/>
  <c r="BJ15" i="8"/>
  <c r="BI15" i="8"/>
  <c r="AO15" i="8"/>
  <c r="AQ15" i="8" s="1"/>
  <c r="Q356" i="8"/>
  <c r="W356" i="8" s="1"/>
  <c r="X356" i="8" s="1"/>
  <c r="Q365" i="7"/>
  <c r="W365" i="7" s="1"/>
  <c r="X365" i="7" s="1"/>
  <c r="AP14" i="8"/>
  <c r="S14" i="8" s="1"/>
  <c r="AS14" i="8"/>
  <c r="AI14" i="8"/>
  <c r="AU14" i="8"/>
  <c r="AJ14" i="8"/>
  <c r="BT12" i="8"/>
  <c r="BU12" i="8" s="1"/>
  <c r="BV12" i="8" s="1"/>
  <c r="U12" i="8" s="1"/>
  <c r="T366" i="7"/>
  <c r="W366" i="7"/>
  <c r="X366" i="7" s="1"/>
  <c r="AG13" i="8"/>
  <c r="AH13" i="8"/>
  <c r="Z13" i="8"/>
  <c r="AD13" i="8"/>
  <c r="J13" i="8"/>
  <c r="CG13" i="8"/>
  <c r="CH13" i="8" s="1"/>
  <c r="CE14" i="8"/>
  <c r="CF14" i="8"/>
  <c r="AK16" i="8"/>
  <c r="H16" i="8" s="1"/>
  <c r="A367" i="7"/>
  <c r="A358" i="8"/>
  <c r="T13" i="8"/>
  <c r="I355" i="8"/>
  <c r="T355" i="8" s="1"/>
  <c r="I364" i="7"/>
  <c r="T364" i="7" s="1"/>
  <c r="BO14" i="8"/>
  <c r="BR14" i="8"/>
  <c r="BQ14" i="8"/>
  <c r="BN14" i="8"/>
  <c r="I14" i="8"/>
  <c r="AA14" i="8" s="1"/>
  <c r="BX14" i="8"/>
  <c r="BW14" i="8"/>
  <c r="CA14" i="8"/>
  <c r="BZ14" i="8"/>
  <c r="AV14" i="8" l="1"/>
  <c r="AE14" i="8"/>
  <c r="AE34" i="8" s="1"/>
  <c r="J9" i="2" s="1"/>
  <c r="AA34" i="8"/>
  <c r="H41" i="8" s="1"/>
  <c r="BT13" i="8"/>
  <c r="CC13" i="8"/>
  <c r="CD13" i="8" s="1"/>
  <c r="AW14" i="8"/>
  <c r="A597" i="8"/>
  <c r="BY14" i="8"/>
  <c r="A606" i="7"/>
  <c r="BS14" i="8"/>
  <c r="BZ15" i="8"/>
  <c r="BW15" i="8"/>
  <c r="BX15" i="8"/>
  <c r="CA15" i="8"/>
  <c r="I15" i="8"/>
  <c r="AJ15" i="8"/>
  <c r="AS15" i="8"/>
  <c r="AU15" i="8"/>
  <c r="AI15" i="8"/>
  <c r="CB14" i="8"/>
  <c r="I365" i="7"/>
  <c r="T365" i="7" s="1"/>
  <c r="I356" i="8"/>
  <c r="T356" i="8" s="1"/>
  <c r="BP14" i="8"/>
  <c r="BK16" i="8"/>
  <c r="BM16" i="8"/>
  <c r="BL16" i="8"/>
  <c r="AO16" i="8"/>
  <c r="AQ16" i="8" s="1"/>
  <c r="BH16" i="8"/>
  <c r="AR16" i="8"/>
  <c r="BI16" i="8"/>
  <c r="BJ16" i="8"/>
  <c r="BB16" i="8"/>
  <c r="AN16" i="8" s="1"/>
  <c r="Z14" i="8"/>
  <c r="J14" i="8"/>
  <c r="AD14" i="8"/>
  <c r="AH14" i="8"/>
  <c r="AG14" i="8"/>
  <c r="AP15" i="8"/>
  <c r="AV15" i="8" s="1"/>
  <c r="Q366" i="7"/>
  <c r="Q357" i="8"/>
  <c r="W357" i="8" s="1"/>
  <c r="X357" i="8" s="1"/>
  <c r="BO15" i="8"/>
  <c r="BR15" i="8"/>
  <c r="BN15" i="8"/>
  <c r="BQ15" i="8"/>
  <c r="CE15" i="8"/>
  <c r="CF15" i="8"/>
  <c r="B19" i="8"/>
  <c r="B360" i="8"/>
  <c r="C18" i="8"/>
  <c r="A18" i="8"/>
  <c r="Y18" i="8"/>
  <c r="B369" i="7"/>
  <c r="BU13" i="8"/>
  <c r="BV13" i="8" s="1"/>
  <c r="U13" i="8" s="1"/>
  <c r="CG14" i="8"/>
  <c r="CH14" i="8" s="1"/>
  <c r="A368" i="7"/>
  <c r="A359" i="8"/>
  <c r="AK17" i="8"/>
  <c r="H17" i="8" s="1"/>
  <c r="T14" i="8"/>
  <c r="L52" i="10" l="1"/>
  <c r="L52" i="8"/>
  <c r="L53" i="8" s="1"/>
  <c r="L52" i="14"/>
  <c r="L52" i="13"/>
  <c r="L52" i="11"/>
  <c r="L52" i="12"/>
  <c r="L52" i="9"/>
  <c r="CC14" i="8"/>
  <c r="CD14" i="8" s="1"/>
  <c r="AW15" i="8"/>
  <c r="BY15" i="8"/>
  <c r="D39" i="8"/>
  <c r="CG15" i="8"/>
  <c r="CH15" i="8" s="1"/>
  <c r="CB15" i="8"/>
  <c r="S15" i="8"/>
  <c r="BT14" i="8"/>
  <c r="I16" i="8"/>
  <c r="BO16" i="8"/>
  <c r="BQ16" i="8"/>
  <c r="BN16" i="8"/>
  <c r="BR16" i="8"/>
  <c r="BJ17" i="8"/>
  <c r="BK17" i="8"/>
  <c r="BH17" i="8"/>
  <c r="AO17" i="8"/>
  <c r="AQ17" i="8" s="1"/>
  <c r="BM17" i="8"/>
  <c r="BI17" i="8"/>
  <c r="BL17" i="8"/>
  <c r="AR17" i="8"/>
  <c r="BB17" i="8"/>
  <c r="Y19" i="8"/>
  <c r="A19" i="8"/>
  <c r="C19" i="8"/>
  <c r="B370" i="7"/>
  <c r="B20" i="8"/>
  <c r="B361" i="8"/>
  <c r="CA16" i="8"/>
  <c r="BX16" i="8"/>
  <c r="BZ16" i="8"/>
  <c r="BW16" i="8"/>
  <c r="Q367" i="7"/>
  <c r="W367" i="7" s="1"/>
  <c r="Q358" i="8"/>
  <c r="W358" i="8" s="1"/>
  <c r="AP16" i="8"/>
  <c r="S16" i="8" s="1"/>
  <c r="A369" i="7"/>
  <c r="G195" i="7" s="1"/>
  <c r="AK18" i="8"/>
  <c r="H18" i="8" s="1"/>
  <c r="A360" i="8"/>
  <c r="BS15" i="8"/>
  <c r="CE16" i="8"/>
  <c r="CF16" i="8"/>
  <c r="I366" i="7"/>
  <c r="I357" i="8"/>
  <c r="T15" i="8"/>
  <c r="BP15" i="8"/>
  <c r="AU16" i="8"/>
  <c r="AJ16" i="8"/>
  <c r="AI16" i="8"/>
  <c r="AS16" i="8"/>
  <c r="AD15" i="8"/>
  <c r="Z15" i="8"/>
  <c r="J15" i="8"/>
  <c r="AG15" i="8"/>
  <c r="AH15" i="8"/>
  <c r="AV16" i="8" l="1"/>
  <c r="CC15" i="8"/>
  <c r="CD15" i="8" s="1"/>
  <c r="BU14" i="8"/>
  <c r="BV14" i="8" s="1"/>
  <c r="U14" i="8" s="1"/>
  <c r="BT15" i="8"/>
  <c r="BU15" i="8" s="1"/>
  <c r="BV15" i="8" s="1"/>
  <c r="U15" i="8" s="1"/>
  <c r="CB16" i="8"/>
  <c r="X367" i="7"/>
  <c r="D606" i="7"/>
  <c r="X358" i="8"/>
  <c r="D597" i="8"/>
  <c r="BY16" i="8"/>
  <c r="BP16" i="8"/>
  <c r="CG16" i="8"/>
  <c r="CH16" i="8" s="1"/>
  <c r="B21" i="8"/>
  <c r="C20" i="8"/>
  <c r="B362" i="8"/>
  <c r="Y20" i="8"/>
  <c r="A20" i="8"/>
  <c r="B371" i="7"/>
  <c r="AH16" i="8"/>
  <c r="Z16" i="8"/>
  <c r="J16" i="8"/>
  <c r="AG16" i="8"/>
  <c r="AD16" i="8"/>
  <c r="BI18" i="8"/>
  <c r="AO18" i="8"/>
  <c r="AQ18" i="8" s="1"/>
  <c r="BB18" i="8"/>
  <c r="AN18" i="8" s="1"/>
  <c r="BJ18" i="8"/>
  <c r="BH18" i="8"/>
  <c r="AR18" i="8"/>
  <c r="BL18" i="8"/>
  <c r="BM18" i="8"/>
  <c r="BK18" i="8"/>
  <c r="BZ17" i="8"/>
  <c r="BW17" i="8"/>
  <c r="BX17" i="8"/>
  <c r="CA17" i="8"/>
  <c r="AI17" i="8"/>
  <c r="AU17" i="8"/>
  <c r="AS17" i="8"/>
  <c r="AJ17" i="8"/>
  <c r="AP17" i="8"/>
  <c r="Q359" i="8"/>
  <c r="W359" i="8" s="1"/>
  <c r="X359" i="8" s="1"/>
  <c r="Q368" i="7"/>
  <c r="W368" i="7" s="1"/>
  <c r="X368" i="7" s="1"/>
  <c r="BS16" i="8"/>
  <c r="AW16" i="8"/>
  <c r="A370" i="7"/>
  <c r="T370" i="7" s="1"/>
  <c r="AK19" i="8"/>
  <c r="H19" i="8" s="1"/>
  <c r="A361" i="8"/>
  <c r="T361" i="8" s="1"/>
  <c r="CE17" i="8"/>
  <c r="CF17" i="8"/>
  <c r="BR17" i="8"/>
  <c r="BQ17" i="8"/>
  <c r="BO17" i="8"/>
  <c r="BN17" i="8"/>
  <c r="I358" i="8"/>
  <c r="T359" i="8" s="1"/>
  <c r="I367" i="7"/>
  <c r="T368" i="7" s="1"/>
  <c r="T17" i="8"/>
  <c r="T16" i="8"/>
  <c r="S17" i="8" l="1"/>
  <c r="AV17" i="8"/>
  <c r="AW17" i="8" s="1"/>
  <c r="I18" i="8"/>
  <c r="T18" i="8" s="1"/>
  <c r="CC16" i="8"/>
  <c r="CD16" i="8" s="1"/>
  <c r="I360" i="8"/>
  <c r="T360" i="8" s="1"/>
  <c r="I369" i="7"/>
  <c r="T369" i="7" s="1"/>
  <c r="BT16" i="8"/>
  <c r="E39" i="8"/>
  <c r="CG17" i="8"/>
  <c r="CH17" i="8" s="1"/>
  <c r="T358" i="8"/>
  <c r="B597" i="8" s="1"/>
  <c r="BS17" i="8"/>
  <c r="T367" i="7"/>
  <c r="B606" i="7" s="1"/>
  <c r="BI19" i="8"/>
  <c r="BL19" i="8"/>
  <c r="AO19" i="8"/>
  <c r="AQ19" i="8" s="1"/>
  <c r="BM19" i="8"/>
  <c r="BK19" i="8"/>
  <c r="BH19" i="8"/>
  <c r="BJ19" i="8"/>
  <c r="BB19" i="8"/>
  <c r="AN19" i="8" s="1"/>
  <c r="I19" i="8" s="1"/>
  <c r="AR19" i="8"/>
  <c r="AH17" i="8"/>
  <c r="AD17" i="8"/>
  <c r="Z17" i="8"/>
  <c r="AG17" i="8"/>
  <c r="J17" i="8"/>
  <c r="AJ18" i="8"/>
  <c r="AS18" i="8"/>
  <c r="AU18" i="8"/>
  <c r="AI18" i="8"/>
  <c r="AP18" i="8"/>
  <c r="S18" i="8" s="1"/>
  <c r="Q360" i="8"/>
  <c r="W360" i="8" s="1"/>
  <c r="X360" i="8" s="1"/>
  <c r="Q369" i="7"/>
  <c r="W369" i="7" s="1"/>
  <c r="X369" i="7" s="1"/>
  <c r="A362" i="8"/>
  <c r="A371" i="7"/>
  <c r="AK20" i="8"/>
  <c r="H20" i="8" s="1"/>
  <c r="B22" i="8"/>
  <c r="C21" i="8"/>
  <c r="Y21" i="8"/>
  <c r="A21" i="8"/>
  <c r="B363" i="8"/>
  <c r="B372" i="7"/>
  <c r="CB17" i="8"/>
  <c r="BO18" i="8"/>
  <c r="BQ18" i="8"/>
  <c r="BN18" i="8"/>
  <c r="BR18" i="8"/>
  <c r="BP17" i="8"/>
  <c r="BY17" i="8"/>
  <c r="BW18" i="8"/>
  <c r="BX18" i="8"/>
  <c r="BZ18" i="8"/>
  <c r="CA18" i="8"/>
  <c r="CF18" i="8"/>
  <c r="CE18" i="8"/>
  <c r="AV18" i="8" l="1"/>
  <c r="AW18" i="8" s="1"/>
  <c r="BU16" i="8"/>
  <c r="BV16" i="8" s="1"/>
  <c r="U16" i="8" s="1"/>
  <c r="I370" i="7"/>
  <c r="I361" i="8"/>
  <c r="T19" i="8"/>
  <c r="BY18" i="8"/>
  <c r="BT17" i="8"/>
  <c r="F39" i="8"/>
  <c r="G39" i="8" s="1"/>
  <c r="V39" i="8" s="1"/>
  <c r="L39" i="8" s="1"/>
  <c r="CB18" i="8"/>
  <c r="BS18" i="8"/>
  <c r="CC17" i="8"/>
  <c r="BW19" i="8"/>
  <c r="BZ19" i="8"/>
  <c r="CA19" i="8"/>
  <c r="BX19" i="8"/>
  <c r="Q361" i="8"/>
  <c r="W361" i="8" s="1"/>
  <c r="X361" i="8" s="1"/>
  <c r="Q370" i="7"/>
  <c r="W370" i="7" s="1"/>
  <c r="X370" i="7" s="1"/>
  <c r="AP19" i="8"/>
  <c r="AV19" i="8" s="1"/>
  <c r="BR19" i="8"/>
  <c r="BQ19" i="8"/>
  <c r="BN19" i="8"/>
  <c r="BO19" i="8"/>
  <c r="CF19" i="8"/>
  <c r="CE19" i="8"/>
  <c r="A22" i="8"/>
  <c r="B364" i="8"/>
  <c r="B23" i="8"/>
  <c r="C22" i="8"/>
  <c r="Y22" i="8"/>
  <c r="B373" i="7"/>
  <c r="AJ19" i="8"/>
  <c r="AS19" i="8"/>
  <c r="AU19" i="8"/>
  <c r="AI19" i="8"/>
  <c r="CG18" i="8"/>
  <c r="CH18" i="8" s="1"/>
  <c r="BP18" i="8"/>
  <c r="AK21" i="8"/>
  <c r="H21" i="8" s="1"/>
  <c r="A372" i="7"/>
  <c r="A363" i="8"/>
  <c r="BI20" i="8"/>
  <c r="BB20" i="8"/>
  <c r="AN20" i="8" s="1"/>
  <c r="AR20" i="8"/>
  <c r="BL20" i="8"/>
  <c r="BJ20" i="8"/>
  <c r="BM20" i="8"/>
  <c r="BH20" i="8"/>
  <c r="BK20" i="8"/>
  <c r="AO20" i="8"/>
  <c r="AQ20" i="8" s="1"/>
  <c r="AG18" i="8"/>
  <c r="AD18" i="8"/>
  <c r="Z18" i="8"/>
  <c r="J18" i="8"/>
  <c r="AH18" i="8"/>
  <c r="I20" i="8" l="1"/>
  <c r="I362" i="8" s="1"/>
  <c r="T362" i="8" s="1"/>
  <c r="CC18" i="8"/>
  <c r="CD18" i="8" s="1"/>
  <c r="CB19" i="8"/>
  <c r="BB21" i="8"/>
  <c r="AN21" i="8" s="1"/>
  <c r="BJ21" i="8"/>
  <c r="BL21" i="8"/>
  <c r="BH21" i="8"/>
  <c r="AO21" i="8"/>
  <c r="AQ21" i="8" s="1"/>
  <c r="AR21" i="8"/>
  <c r="BK21" i="8"/>
  <c r="BI21" i="8"/>
  <c r="BM21" i="8"/>
  <c r="A364" i="8"/>
  <c r="T364" i="8" s="1"/>
  <c r="AK22" i="8"/>
  <c r="H22" i="8" s="1"/>
  <c r="A373" i="7"/>
  <c r="T373" i="7" s="1"/>
  <c r="BP19" i="8"/>
  <c r="AW19" i="8"/>
  <c r="Q362" i="8"/>
  <c r="W362" i="8" s="1"/>
  <c r="X362" i="8" s="1"/>
  <c r="AP20" i="8"/>
  <c r="S20" i="8" s="1"/>
  <c r="Q371" i="7"/>
  <c r="W371" i="7" s="1"/>
  <c r="X371" i="7" s="1"/>
  <c r="CA20" i="8"/>
  <c r="BX20" i="8"/>
  <c r="BW20" i="8"/>
  <c r="BZ20" i="8"/>
  <c r="AH19" i="8"/>
  <c r="AD19" i="8"/>
  <c r="AG19" i="8"/>
  <c r="J19" i="8"/>
  <c r="Z19" i="8"/>
  <c r="CD17" i="8"/>
  <c r="BU17" i="8"/>
  <c r="BV17" i="8" s="1"/>
  <c r="U17" i="8" s="1"/>
  <c r="CE20" i="8"/>
  <c r="CF20" i="8"/>
  <c r="Y23" i="8"/>
  <c r="B24" i="8"/>
  <c r="B374" i="7"/>
  <c r="A23" i="8"/>
  <c r="B365" i="8"/>
  <c r="C23" i="8"/>
  <c r="BT18" i="8"/>
  <c r="BQ20" i="8"/>
  <c r="BN20" i="8"/>
  <c r="BO20" i="8"/>
  <c r="BR20" i="8"/>
  <c r="AS20" i="8"/>
  <c r="AJ20" i="8"/>
  <c r="AU20" i="8"/>
  <c r="AI20" i="8"/>
  <c r="CG19" i="8"/>
  <c r="CH19" i="8" s="1"/>
  <c r="BS19" i="8"/>
  <c r="BY19" i="8"/>
  <c r="CC19" i="8" s="1"/>
  <c r="S19" i="8"/>
  <c r="AV20" i="8" l="1"/>
  <c r="T20" i="8"/>
  <c r="I371" i="7"/>
  <c r="T371" i="7" s="1"/>
  <c r="BU18" i="8"/>
  <c r="BV18" i="8" s="1"/>
  <c r="U18" i="8" s="1"/>
  <c r="BP20" i="8"/>
  <c r="BS20" i="8"/>
  <c r="BT19" i="8"/>
  <c r="BU19" i="8" s="1"/>
  <c r="BV19" i="8" s="1"/>
  <c r="U19" i="8" s="1"/>
  <c r="BY20" i="8"/>
  <c r="CD19" i="8"/>
  <c r="C24" i="8"/>
  <c r="A24" i="8"/>
  <c r="B366" i="8"/>
  <c r="B375" i="7"/>
  <c r="Y24" i="8"/>
  <c r="B25" i="8"/>
  <c r="CB20" i="8"/>
  <c r="BQ21" i="8"/>
  <c r="BN21" i="8"/>
  <c r="BO21" i="8"/>
  <c r="BR21" i="8"/>
  <c r="BL22" i="8"/>
  <c r="AR22" i="8"/>
  <c r="BH22" i="8"/>
  <c r="BM22" i="8"/>
  <c r="AO22" i="8"/>
  <c r="AQ22" i="8" s="1"/>
  <c r="BJ22" i="8"/>
  <c r="BK22" i="8"/>
  <c r="BB22" i="8"/>
  <c r="AN22" i="8" s="1"/>
  <c r="BI22" i="8"/>
  <c r="CF21" i="8"/>
  <c r="CE21" i="8"/>
  <c r="Z20" i="8"/>
  <c r="AG20" i="8"/>
  <c r="J20" i="8"/>
  <c r="AD20" i="8"/>
  <c r="AH20" i="8"/>
  <c r="A365" i="8"/>
  <c r="A598" i="8" s="1"/>
  <c r="AK23" i="8"/>
  <c r="H23" i="8" s="1"/>
  <c r="A374" i="7"/>
  <c r="CG20" i="8"/>
  <c r="CH20" i="8" s="1"/>
  <c r="AW20" i="8"/>
  <c r="AS21" i="8"/>
  <c r="AJ21" i="8"/>
  <c r="AI21" i="8"/>
  <c r="AU21" i="8"/>
  <c r="BZ21" i="8"/>
  <c r="BW21" i="8"/>
  <c r="BX21" i="8"/>
  <c r="CA21" i="8"/>
  <c r="Q372" i="7"/>
  <c r="W372" i="7" s="1"/>
  <c r="X372" i="7" s="1"/>
  <c r="AP21" i="8"/>
  <c r="S21" i="8" s="1"/>
  <c r="Q363" i="8"/>
  <c r="W363" i="8" s="1"/>
  <c r="X363" i="8" s="1"/>
  <c r="I21" i="8"/>
  <c r="BT20" i="8" l="1"/>
  <c r="AV21" i="8"/>
  <c r="CC20" i="8"/>
  <c r="CD20" i="8" s="1"/>
  <c r="CB21" i="8"/>
  <c r="CG21" i="8"/>
  <c r="CH21" i="8" s="1"/>
  <c r="BY21" i="8"/>
  <c r="A607" i="7"/>
  <c r="D40" i="8" s="1"/>
  <c r="T21" i="8"/>
  <c r="I363" i="8"/>
  <c r="T363" i="8" s="1"/>
  <c r="I372" i="7"/>
  <c r="T372" i="7" s="1"/>
  <c r="AG21" i="8"/>
  <c r="Z21" i="8"/>
  <c r="AD21" i="8"/>
  <c r="AH21" i="8"/>
  <c r="J21" i="8"/>
  <c r="BQ22" i="8"/>
  <c r="BO22" i="8"/>
  <c r="BR22" i="8"/>
  <c r="BN22" i="8"/>
  <c r="BP21" i="8"/>
  <c r="C25" i="8"/>
  <c r="B367" i="8"/>
  <c r="A25" i="8"/>
  <c r="Y25" i="8"/>
  <c r="B26" i="8"/>
  <c r="B376" i="7"/>
  <c r="A366" i="8"/>
  <c r="AK24" i="8"/>
  <c r="H24" i="8" s="1"/>
  <c r="A375" i="7"/>
  <c r="BB23" i="8"/>
  <c r="BK23" i="8"/>
  <c r="AO23" i="8"/>
  <c r="AQ23" i="8" s="1"/>
  <c r="BH23" i="8"/>
  <c r="AR23" i="8"/>
  <c r="BM23" i="8"/>
  <c r="BI23" i="8"/>
  <c r="BJ23" i="8"/>
  <c r="BL23" i="8"/>
  <c r="BZ22" i="8"/>
  <c r="BW22" i="8"/>
  <c r="BX22" i="8"/>
  <c r="CA22" i="8"/>
  <c r="AI22" i="8"/>
  <c r="AU22" i="8"/>
  <c r="AJ22" i="8"/>
  <c r="AS22" i="8"/>
  <c r="AP22" i="8"/>
  <c r="S22" i="8" s="1"/>
  <c r="Q373" i="7"/>
  <c r="W373" i="7" s="1"/>
  <c r="X373" i="7" s="1"/>
  <c r="Q364" i="8"/>
  <c r="W364" i="8" s="1"/>
  <c r="X364" i="8" s="1"/>
  <c r="CF22" i="8"/>
  <c r="CE22" i="8"/>
  <c r="AW21" i="8"/>
  <c r="I22" i="8"/>
  <c r="BS21" i="8"/>
  <c r="AV22" i="8" l="1"/>
  <c r="CC21" i="8"/>
  <c r="CD21" i="8" s="1"/>
  <c r="BU20" i="8"/>
  <c r="BV20" i="8" s="1"/>
  <c r="U20" i="8" s="1"/>
  <c r="AW22" i="8"/>
  <c r="CB22" i="8"/>
  <c r="I364" i="8"/>
  <c r="T365" i="8" s="1"/>
  <c r="B598" i="8" s="1"/>
  <c r="I373" i="7"/>
  <c r="T374" i="7" s="1"/>
  <c r="B607" i="7" s="1"/>
  <c r="Q365" i="8"/>
  <c r="W365" i="8" s="1"/>
  <c r="Q374" i="7"/>
  <c r="W374" i="7" s="1"/>
  <c r="AP23" i="8"/>
  <c r="BJ24" i="8"/>
  <c r="BI24" i="8"/>
  <c r="BM24" i="8"/>
  <c r="AO24" i="8"/>
  <c r="AQ24" i="8" s="1"/>
  <c r="BK24" i="8"/>
  <c r="BB24" i="8"/>
  <c r="AN24" i="8" s="1"/>
  <c r="AR24" i="8"/>
  <c r="BH24" i="8"/>
  <c r="BL24" i="8"/>
  <c r="BT21" i="8"/>
  <c r="BU21" i="8" s="1"/>
  <c r="BV21" i="8" s="1"/>
  <c r="U21" i="8" s="1"/>
  <c r="T23" i="8"/>
  <c r="A367" i="8"/>
  <c r="AK25" i="8"/>
  <c r="H25" i="8" s="1"/>
  <c r="A376" i="7"/>
  <c r="G196" i="7" s="1"/>
  <c r="AG22" i="8"/>
  <c r="J22" i="8"/>
  <c r="Z22" i="8"/>
  <c r="AD22" i="8"/>
  <c r="AH22" i="8"/>
  <c r="CF23" i="8"/>
  <c r="CE23" i="8"/>
  <c r="AS23" i="8"/>
  <c r="AU23" i="8"/>
  <c r="AJ23" i="8"/>
  <c r="AI23" i="8"/>
  <c r="BS22" i="8"/>
  <c r="CG22" i="8"/>
  <c r="CH22" i="8" s="1"/>
  <c r="BY22" i="8"/>
  <c r="BX23" i="8"/>
  <c r="CA23" i="8"/>
  <c r="BZ23" i="8"/>
  <c r="BW23" i="8"/>
  <c r="BO23" i="8"/>
  <c r="BQ23" i="8"/>
  <c r="BR23" i="8"/>
  <c r="BN23" i="8"/>
  <c r="C26" i="8"/>
  <c r="A26" i="8"/>
  <c r="B368" i="8"/>
  <c r="Y26" i="8"/>
  <c r="B27" i="8"/>
  <c r="B377" i="7"/>
  <c r="BP22" i="8"/>
  <c r="T22" i="8"/>
  <c r="S23" i="8" l="1"/>
  <c r="AV23" i="8"/>
  <c r="I24" i="8"/>
  <c r="T24" i="8" s="1"/>
  <c r="CC22" i="8"/>
  <c r="CD22" i="8" s="1"/>
  <c r="CB23" i="8"/>
  <c r="CG23" i="8"/>
  <c r="CH23" i="8" s="1"/>
  <c r="I375" i="7"/>
  <c r="T375" i="7" s="1"/>
  <c r="I366" i="8"/>
  <c r="T366" i="8" s="1"/>
  <c r="BP23" i="8"/>
  <c r="BY23" i="8"/>
  <c r="CC23" i="8" s="1"/>
  <c r="F40" i="8"/>
  <c r="X374" i="7"/>
  <c r="D607" i="7"/>
  <c r="X365" i="8"/>
  <c r="D598" i="8"/>
  <c r="E40" i="8" s="1"/>
  <c r="A54" i="8" s="1"/>
  <c r="AU24" i="8"/>
  <c r="AI24" i="8"/>
  <c r="AS24" i="8"/>
  <c r="AJ24" i="8"/>
  <c r="BI25" i="8"/>
  <c r="BB25" i="8"/>
  <c r="AN25" i="8" s="1"/>
  <c r="BH25" i="8"/>
  <c r="BK25" i="8"/>
  <c r="BJ25" i="8"/>
  <c r="AR25" i="8"/>
  <c r="AO25" i="8"/>
  <c r="AQ25" i="8" s="1"/>
  <c r="BL25" i="8"/>
  <c r="BM25" i="8"/>
  <c r="A377" i="7"/>
  <c r="A368" i="8"/>
  <c r="T368" i="8" s="1"/>
  <c r="AK26" i="8"/>
  <c r="H26" i="8" s="1"/>
  <c r="BT22" i="8"/>
  <c r="BU22" i="8" s="1"/>
  <c r="BV22" i="8" s="1"/>
  <c r="U22" i="8" s="1"/>
  <c r="J23" i="8"/>
  <c r="AH23" i="8"/>
  <c r="Z23" i="8"/>
  <c r="AG23" i="8"/>
  <c r="AD23" i="8"/>
  <c r="CE24" i="8"/>
  <c r="CF24" i="8"/>
  <c r="BX24" i="8"/>
  <c r="BW24" i="8"/>
  <c r="BZ24" i="8"/>
  <c r="CA24" i="8"/>
  <c r="B28" i="8"/>
  <c r="Y27" i="8"/>
  <c r="B369" i="8"/>
  <c r="A27" i="8"/>
  <c r="C27" i="8"/>
  <c r="B378" i="7"/>
  <c r="BS23" i="8"/>
  <c r="BR24" i="8"/>
  <c r="BO24" i="8"/>
  <c r="BN24" i="8"/>
  <c r="BQ24" i="8"/>
  <c r="Q375" i="7"/>
  <c r="W375" i="7" s="1"/>
  <c r="X375" i="7" s="1"/>
  <c r="AP24" i="8"/>
  <c r="AV24" i="8" s="1"/>
  <c r="Q366" i="8"/>
  <c r="W366" i="8" s="1"/>
  <c r="X366" i="8" s="1"/>
  <c r="AW23" i="8"/>
  <c r="BT23" i="8" l="1"/>
  <c r="T377" i="7"/>
  <c r="G40" i="8"/>
  <c r="V40" i="8" s="1"/>
  <c r="L40" i="8" s="1"/>
  <c r="AP25" i="8"/>
  <c r="S25" i="8" s="1"/>
  <c r="Q376" i="7"/>
  <c r="W376" i="7" s="1"/>
  <c r="X376" i="7" s="1"/>
  <c r="Q367" i="8"/>
  <c r="W367" i="8" s="1"/>
  <c r="X367" i="8" s="1"/>
  <c r="BR25" i="8"/>
  <c r="BQ25" i="8"/>
  <c r="BN25" i="8"/>
  <c r="BO25" i="8"/>
  <c r="AD24" i="8"/>
  <c r="AG24" i="8"/>
  <c r="J24" i="8"/>
  <c r="AH24" i="8"/>
  <c r="Z24" i="8"/>
  <c r="AS25" i="8"/>
  <c r="AI25" i="8"/>
  <c r="AU25" i="8"/>
  <c r="AJ25" i="8"/>
  <c r="I25" i="8"/>
  <c r="A28" i="8"/>
  <c r="B29" i="8"/>
  <c r="C28" i="8"/>
  <c r="Y28" i="8"/>
  <c r="B370" i="8"/>
  <c r="B379" i="7"/>
  <c r="BY24" i="8"/>
  <c r="CA25" i="8"/>
  <c r="BW25" i="8"/>
  <c r="BX25" i="8"/>
  <c r="BZ25" i="8"/>
  <c r="AW24" i="8"/>
  <c r="BP24" i="8"/>
  <c r="S24" i="8"/>
  <c r="BS24" i="8"/>
  <c r="A369" i="8"/>
  <c r="A378" i="7"/>
  <c r="AK27" i="8"/>
  <c r="H27" i="8" s="1"/>
  <c r="CB24" i="8"/>
  <c r="CC24" i="8" s="1"/>
  <c r="CD24" i="8" s="1"/>
  <c r="CG24" i="8"/>
  <c r="CH24" i="8" s="1"/>
  <c r="BH26" i="8"/>
  <c r="BB26" i="8"/>
  <c r="AN26" i="8" s="1"/>
  <c r="AO26" i="8"/>
  <c r="AQ26" i="8" s="1"/>
  <c r="AR26" i="8"/>
  <c r="BK26" i="8"/>
  <c r="BM26" i="8"/>
  <c r="BI26" i="8"/>
  <c r="BJ26" i="8"/>
  <c r="BL26" i="8"/>
  <c r="CE25" i="8"/>
  <c r="CF25" i="8"/>
  <c r="CD23" i="8"/>
  <c r="BU23" i="8"/>
  <c r="BV23" i="8" s="1"/>
  <c r="U23" i="8" s="1"/>
  <c r="AV25" i="8" l="1"/>
  <c r="BT24" i="8"/>
  <c r="BS25" i="8"/>
  <c r="BP25" i="8"/>
  <c r="CG25" i="8"/>
  <c r="CH25" i="8" s="1"/>
  <c r="CB25" i="8"/>
  <c r="CF26" i="8"/>
  <c r="CE26" i="8"/>
  <c r="BR26" i="8"/>
  <c r="BO26" i="8"/>
  <c r="BN26" i="8"/>
  <c r="BQ26" i="8"/>
  <c r="BY25" i="8"/>
  <c r="B30" i="8"/>
  <c r="C29" i="8"/>
  <c r="Y29" i="8"/>
  <c r="A29" i="8"/>
  <c r="B371" i="8"/>
  <c r="B380" i="7"/>
  <c r="BZ26" i="8"/>
  <c r="BW26" i="8"/>
  <c r="CA26" i="8"/>
  <c r="BX26" i="8"/>
  <c r="AJ26" i="8"/>
  <c r="AS26" i="8"/>
  <c r="AU26" i="8"/>
  <c r="AI26" i="8"/>
  <c r="A379" i="7"/>
  <c r="AK28" i="8"/>
  <c r="H28" i="8" s="1"/>
  <c r="A370" i="8"/>
  <c r="Q368" i="8"/>
  <c r="W368" i="8" s="1"/>
  <c r="X368" i="8" s="1"/>
  <c r="AP26" i="8"/>
  <c r="AV26" i="8" s="1"/>
  <c r="Q377" i="7"/>
  <c r="W377" i="7" s="1"/>
  <c r="X377" i="7" s="1"/>
  <c r="BU24" i="8"/>
  <c r="BV24" i="8" s="1"/>
  <c r="U24" i="8" s="1"/>
  <c r="AW25" i="8"/>
  <c r="I26" i="8"/>
  <c r="T26" i="8" s="1"/>
  <c r="BK27" i="8"/>
  <c r="BB27" i="8"/>
  <c r="AN27" i="8" s="1"/>
  <c r="BI27" i="8"/>
  <c r="AR27" i="8"/>
  <c r="BJ27" i="8"/>
  <c r="BL27" i="8"/>
  <c r="BH27" i="8"/>
  <c r="BM27" i="8"/>
  <c r="AO27" i="8"/>
  <c r="AQ27" i="8" s="1"/>
  <c r="I367" i="8"/>
  <c r="T367" i="8" s="1"/>
  <c r="I376" i="7"/>
  <c r="T376" i="7" s="1"/>
  <c r="T25" i="8"/>
  <c r="AG25" i="8"/>
  <c r="Z25" i="8"/>
  <c r="J25" i="8"/>
  <c r="AD25" i="8"/>
  <c r="AH25" i="8"/>
  <c r="BT25" i="8" l="1"/>
  <c r="AW26" i="8"/>
  <c r="S26" i="8"/>
  <c r="CC25" i="8"/>
  <c r="CD25" i="8" s="1"/>
  <c r="CB26" i="8"/>
  <c r="BP26" i="8"/>
  <c r="BS26" i="8"/>
  <c r="BQ27" i="8"/>
  <c r="BR27" i="8"/>
  <c r="BN27" i="8"/>
  <c r="BO27" i="8"/>
  <c r="I377" i="7"/>
  <c r="I368" i="8"/>
  <c r="BL28" i="8"/>
  <c r="BK28" i="8"/>
  <c r="BH28" i="8"/>
  <c r="BI28" i="8"/>
  <c r="AO28" i="8"/>
  <c r="AQ28" i="8" s="1"/>
  <c r="AR28" i="8"/>
  <c r="BM28" i="8"/>
  <c r="BB28" i="8"/>
  <c r="AN28" i="8" s="1"/>
  <c r="BJ28" i="8"/>
  <c r="Z26" i="8"/>
  <c r="AH26" i="8"/>
  <c r="AD26" i="8"/>
  <c r="J26" i="8"/>
  <c r="AG26" i="8"/>
  <c r="B372" i="8"/>
  <c r="B381" i="7"/>
  <c r="C30" i="8"/>
  <c r="Y30" i="8"/>
  <c r="A30" i="8"/>
  <c r="B31" i="8"/>
  <c r="CF27" i="8"/>
  <c r="CE27" i="8"/>
  <c r="I27" i="8"/>
  <c r="A371" i="8"/>
  <c r="AK29" i="8"/>
  <c r="H29" i="8" s="1"/>
  <c r="A380" i="7"/>
  <c r="T380" i="7" s="1"/>
  <c r="AP27" i="8"/>
  <c r="Q378" i="7"/>
  <c r="W378" i="7" s="1"/>
  <c r="X378" i="7" s="1"/>
  <c r="Q369" i="8"/>
  <c r="W369" i="8" s="1"/>
  <c r="X369" i="8" s="1"/>
  <c r="BW27" i="8"/>
  <c r="BX27" i="8"/>
  <c r="BY26" i="8"/>
  <c r="AJ27" i="8"/>
  <c r="AS27" i="8"/>
  <c r="AU27" i="8"/>
  <c r="AI27" i="8"/>
  <c r="CG26" i="8"/>
  <c r="CH26" i="8" s="1"/>
  <c r="AV27" i="8" l="1"/>
  <c r="AW27" i="8" s="1"/>
  <c r="BU25" i="8"/>
  <c r="BV25" i="8" s="1"/>
  <c r="U25" i="8" s="1"/>
  <c r="CC26" i="8"/>
  <c r="CD26" i="8" s="1"/>
  <c r="BT26" i="8"/>
  <c r="CG27" i="8"/>
  <c r="CH27" i="8" s="1"/>
  <c r="S27" i="8"/>
  <c r="T371" i="8"/>
  <c r="BS27" i="8"/>
  <c r="BU26" i="8"/>
  <c r="BV26" i="8" s="1"/>
  <c r="U26" i="8" s="1"/>
  <c r="BX28" i="8"/>
  <c r="BW28" i="8"/>
  <c r="Q379" i="7"/>
  <c r="W379" i="7" s="1"/>
  <c r="X379" i="7" s="1"/>
  <c r="Q370" i="8"/>
  <c r="W370" i="8" s="1"/>
  <c r="X370" i="8" s="1"/>
  <c r="AP28" i="8"/>
  <c r="S28" i="8" s="1"/>
  <c r="CE28" i="8"/>
  <c r="CF28" i="8"/>
  <c r="BP27" i="8"/>
  <c r="CA27" i="8" s="1"/>
  <c r="BZ27" i="8"/>
  <c r="B32" i="8"/>
  <c r="B373" i="8"/>
  <c r="Y31" i="8"/>
  <c r="B382" i="7"/>
  <c r="A31" i="8"/>
  <c r="C31" i="8"/>
  <c r="I28" i="8"/>
  <c r="AD27" i="8"/>
  <c r="Z27" i="8"/>
  <c r="AH27" i="8"/>
  <c r="AG27" i="8"/>
  <c r="J27" i="8"/>
  <c r="BL29" i="8"/>
  <c r="AR29" i="8"/>
  <c r="BI29" i="8"/>
  <c r="AO29" i="8"/>
  <c r="AQ29" i="8" s="1"/>
  <c r="BM29" i="8"/>
  <c r="BK29" i="8"/>
  <c r="BB29" i="8"/>
  <c r="AN29" i="8" s="1"/>
  <c r="BH29" i="8"/>
  <c r="BJ29" i="8"/>
  <c r="I378" i="7"/>
  <c r="T378" i="7" s="1"/>
  <c r="I369" i="8"/>
  <c r="T369" i="8" s="1"/>
  <c r="T27" i="8"/>
  <c r="A372" i="8"/>
  <c r="A599" i="8" s="1"/>
  <c r="A381" i="7"/>
  <c r="A608" i="7" s="1"/>
  <c r="AK30" i="8"/>
  <c r="H30" i="8" s="1"/>
  <c r="BQ28" i="8"/>
  <c r="BR28" i="8"/>
  <c r="BO28" i="8"/>
  <c r="BN28" i="8"/>
  <c r="BY27" i="8"/>
  <c r="AS28" i="8"/>
  <c r="AJ28" i="8"/>
  <c r="AU28" i="8"/>
  <c r="AI28" i="8"/>
  <c r="AV28" i="8" l="1"/>
  <c r="AW28" i="8" s="1"/>
  <c r="BS28" i="8"/>
  <c r="CG28" i="8"/>
  <c r="CH28" i="8" s="1"/>
  <c r="D41" i="8"/>
  <c r="BY28" i="8"/>
  <c r="CB27" i="8"/>
  <c r="CC27" i="8" s="1"/>
  <c r="BT27" i="8"/>
  <c r="BQ29" i="8"/>
  <c r="BN29" i="8"/>
  <c r="BR29" i="8"/>
  <c r="BO29" i="8"/>
  <c r="Q380" i="7"/>
  <c r="W380" i="7" s="1"/>
  <c r="X380" i="7" s="1"/>
  <c r="Q371" i="8"/>
  <c r="W371" i="8" s="1"/>
  <c r="X371" i="8" s="1"/>
  <c r="AP29" i="8"/>
  <c r="AV29" i="8" s="1"/>
  <c r="A373" i="8"/>
  <c r="AK31" i="8"/>
  <c r="H31" i="8" s="1"/>
  <c r="A382" i="7"/>
  <c r="B3" i="9"/>
  <c r="A32" i="8"/>
  <c r="B374" i="8"/>
  <c r="C32" i="8"/>
  <c r="B383" i="7"/>
  <c r="Y32" i="8"/>
  <c r="AD28" i="8"/>
  <c r="J28" i="8"/>
  <c r="AH28" i="8"/>
  <c r="Z28" i="8"/>
  <c r="AG28" i="8"/>
  <c r="BJ30" i="8"/>
  <c r="BK30" i="8"/>
  <c r="BM30" i="8"/>
  <c r="BH30" i="8"/>
  <c r="BL30" i="8"/>
  <c r="AR30" i="8"/>
  <c r="AO30" i="8"/>
  <c r="AQ30" i="8" s="1"/>
  <c r="BI30" i="8"/>
  <c r="BB30" i="8"/>
  <c r="I29" i="8"/>
  <c r="BP28" i="8"/>
  <c r="CA28" i="8" s="1"/>
  <c r="BZ28" i="8"/>
  <c r="AS29" i="8"/>
  <c r="AU29" i="8"/>
  <c r="AI29" i="8"/>
  <c r="AJ29" i="8"/>
  <c r="I379" i="7"/>
  <c r="T379" i="7" s="1"/>
  <c r="I370" i="8"/>
  <c r="T370" i="8" s="1"/>
  <c r="BW29" i="8"/>
  <c r="BX29" i="8"/>
  <c r="CE29" i="8"/>
  <c r="CF29" i="8"/>
  <c r="T28" i="8"/>
  <c r="U28" i="8"/>
  <c r="AW29" i="8" l="1"/>
  <c r="S29" i="8"/>
  <c r="CB28" i="8"/>
  <c r="CC28" i="8" s="1"/>
  <c r="CD28" i="8" s="1"/>
  <c r="BS29" i="8"/>
  <c r="Z29" i="8"/>
  <c r="J29" i="8"/>
  <c r="AH29" i="8"/>
  <c r="AG29" i="8"/>
  <c r="AD29" i="8"/>
  <c r="AP30" i="8"/>
  <c r="AV30" i="8" s="1"/>
  <c r="Q372" i="8"/>
  <c r="W372" i="8" s="1"/>
  <c r="Q381" i="7"/>
  <c r="W381" i="7" s="1"/>
  <c r="AK32" i="8"/>
  <c r="H32" i="8" s="1"/>
  <c r="A383" i="7"/>
  <c r="A609" i="7" s="1"/>
  <c r="A374" i="8"/>
  <c r="BP29" i="8"/>
  <c r="CA29" i="8" s="1"/>
  <c r="BZ29" i="8"/>
  <c r="CG29" i="8"/>
  <c r="CH29" i="8" s="1"/>
  <c r="BT28" i="8"/>
  <c r="BU28" i="8" s="1"/>
  <c r="BV28" i="8" s="1"/>
  <c r="I371" i="8"/>
  <c r="T373" i="8" s="1"/>
  <c r="I380" i="7"/>
  <c r="T381" i="7" s="1"/>
  <c r="B608" i="7" s="1"/>
  <c r="T29" i="8"/>
  <c r="T31" i="8"/>
  <c r="T30" i="8"/>
  <c r="AS30" i="8"/>
  <c r="AJ30" i="8"/>
  <c r="AI30" i="8"/>
  <c r="AU30" i="8"/>
  <c r="Y3" i="9"/>
  <c r="C3" i="9"/>
  <c r="A1" i="9"/>
  <c r="A10" i="2" s="1"/>
  <c r="A3" i="9"/>
  <c r="B384" i="7"/>
  <c r="B4" i="9"/>
  <c r="B375" i="8"/>
  <c r="S30" i="8"/>
  <c r="CD27" i="8"/>
  <c r="BU27" i="8"/>
  <c r="BV27" i="8" s="1"/>
  <c r="U27" i="8" s="1"/>
  <c r="CF30" i="8"/>
  <c r="CE30" i="8"/>
  <c r="BW30" i="8"/>
  <c r="BX30" i="8"/>
  <c r="G197" i="7"/>
  <c r="G198" i="7" s="1"/>
  <c r="BY29" i="8"/>
  <c r="BR30" i="8"/>
  <c r="BO30" i="8"/>
  <c r="BN30" i="8"/>
  <c r="BQ30" i="8"/>
  <c r="BB31" i="8"/>
  <c r="BK31" i="8"/>
  <c r="BH31" i="8"/>
  <c r="BL31" i="8"/>
  <c r="AO31" i="8"/>
  <c r="AQ31" i="8" s="1"/>
  <c r="BJ31" i="8"/>
  <c r="AR31" i="8"/>
  <c r="BM31" i="8"/>
  <c r="BI31" i="8"/>
  <c r="T382" i="7" l="1"/>
  <c r="BS30" i="8"/>
  <c r="A600" i="8"/>
  <c r="D42" i="8" s="1"/>
  <c r="BT29" i="8"/>
  <c r="X381" i="7"/>
  <c r="D608" i="7"/>
  <c r="X372" i="8"/>
  <c r="D599" i="8"/>
  <c r="T372" i="8"/>
  <c r="B599" i="8" s="1"/>
  <c r="F41" i="8" s="1"/>
  <c r="BX31" i="8"/>
  <c r="BW31" i="8"/>
  <c r="BZ30" i="8"/>
  <c r="BP30" i="8"/>
  <c r="CA30" i="8" s="1"/>
  <c r="A375" i="8"/>
  <c r="T375" i="8" s="1"/>
  <c r="AK3" i="9"/>
  <c r="A384" i="7"/>
  <c r="Q373" i="8"/>
  <c r="W373" i="8" s="1"/>
  <c r="AP31" i="8"/>
  <c r="Q382" i="7"/>
  <c r="W382" i="7" s="1"/>
  <c r="A53" i="13"/>
  <c r="A53" i="14"/>
  <c r="A53" i="10"/>
  <c r="A53" i="12"/>
  <c r="A53" i="11"/>
  <c r="A53" i="9"/>
  <c r="CB29" i="8"/>
  <c r="CC29" i="8" s="1"/>
  <c r="CF31" i="8"/>
  <c r="CE31" i="8"/>
  <c r="CG30" i="8"/>
  <c r="CH30" i="8" s="1"/>
  <c r="B376" i="8"/>
  <c r="B385" i="7"/>
  <c r="B5" i="9"/>
  <c r="C4" i="9"/>
  <c r="Y4" i="9"/>
  <c r="A4" i="9"/>
  <c r="AW30" i="8"/>
  <c r="AU31" i="8"/>
  <c r="AJ31" i="8"/>
  <c r="AI31" i="8"/>
  <c r="AS31" i="8"/>
  <c r="BN31" i="8"/>
  <c r="BO31" i="8"/>
  <c r="BR31" i="8"/>
  <c r="BQ31" i="8"/>
  <c r="BY30" i="8"/>
  <c r="AH30" i="8"/>
  <c r="J30" i="8"/>
  <c r="Z30" i="8"/>
  <c r="AG30" i="8"/>
  <c r="AD30" i="8"/>
  <c r="AR32" i="8"/>
  <c r="AR34" i="8" s="1"/>
  <c r="AO32" i="8"/>
  <c r="AQ32" i="8" s="1"/>
  <c r="BB32" i="8"/>
  <c r="AN32" i="8" s="1"/>
  <c r="BM32" i="8"/>
  <c r="BI32" i="8"/>
  <c r="BJ32" i="8"/>
  <c r="BK32" i="8"/>
  <c r="BH32" i="8"/>
  <c r="BL32" i="8"/>
  <c r="S31" i="8" l="1"/>
  <c r="AV31" i="8"/>
  <c r="I32" i="8"/>
  <c r="AV32" i="8"/>
  <c r="I374" i="8"/>
  <c r="T374" i="8" s="1"/>
  <c r="B600" i="8" s="1"/>
  <c r="I383" i="7"/>
  <c r="T383" i="7" s="1"/>
  <c r="T32" i="8"/>
  <c r="B609" i="7"/>
  <c r="F42" i="8" s="1"/>
  <c r="F43" i="8" s="1"/>
  <c r="E41" i="8"/>
  <c r="G41" i="8" s="1"/>
  <c r="V41" i="8" s="1"/>
  <c r="L41" i="8" s="1"/>
  <c r="BT30" i="8"/>
  <c r="BS31" i="8"/>
  <c r="CB30" i="8"/>
  <c r="CC30" i="8" s="1"/>
  <c r="BX32" i="8"/>
  <c r="BW32" i="8"/>
  <c r="AP32" i="8"/>
  <c r="Q374" i="8"/>
  <c r="W374" i="8" s="1"/>
  <c r="X374" i="8" s="1"/>
  <c r="Q383" i="7"/>
  <c r="W383" i="7" s="1"/>
  <c r="X383" i="7" s="1"/>
  <c r="CD29" i="8"/>
  <c r="BU29" i="8"/>
  <c r="BV29" i="8" s="1"/>
  <c r="U29" i="8" s="1"/>
  <c r="X382" i="7"/>
  <c r="BI3" i="9"/>
  <c r="BL3" i="9"/>
  <c r="BM3" i="9"/>
  <c r="BH3" i="9"/>
  <c r="AR3" i="9"/>
  <c r="AO3" i="9"/>
  <c r="AQ3" i="9" s="1"/>
  <c r="BK3" i="9"/>
  <c r="BJ3" i="9"/>
  <c r="BB3" i="9"/>
  <c r="AN3" i="9" s="1"/>
  <c r="CF32" i="8"/>
  <c r="CE32" i="8"/>
  <c r="AI32" i="8"/>
  <c r="AI34" i="8" s="1"/>
  <c r="B38" i="8" s="1"/>
  <c r="G9" i="2" s="1"/>
  <c r="AS32" i="8"/>
  <c r="AS34" i="8" s="1"/>
  <c r="B36" i="8" s="1"/>
  <c r="AU32" i="8"/>
  <c r="AU34" i="8" s="1"/>
  <c r="AJ32" i="8"/>
  <c r="AJ34" i="8" s="1"/>
  <c r="B39" i="8" s="1"/>
  <c r="H9" i="2" s="1"/>
  <c r="AD31" i="8"/>
  <c r="AH31" i="8"/>
  <c r="J31" i="8"/>
  <c r="AG31" i="8"/>
  <c r="Z31" i="8"/>
  <c r="S32" i="8"/>
  <c r="I37" i="8" s="1"/>
  <c r="B9" i="2" s="1"/>
  <c r="B52" i="11" s="1"/>
  <c r="BY31" i="8"/>
  <c r="BO32" i="8"/>
  <c r="BQ32" i="8"/>
  <c r="BN32" i="8"/>
  <c r="BR32" i="8"/>
  <c r="BZ31" i="8"/>
  <c r="BP31" i="8"/>
  <c r="CA31" i="8" s="1"/>
  <c r="C5" i="9"/>
  <c r="B6" i="9"/>
  <c r="B386" i="7"/>
  <c r="A5" i="9"/>
  <c r="Y5" i="9"/>
  <c r="B377" i="8"/>
  <c r="X373" i="8"/>
  <c r="D600" i="8"/>
  <c r="A376" i="8"/>
  <c r="T376" i="8" s="1"/>
  <c r="A385" i="7"/>
  <c r="T385" i="7" s="1"/>
  <c r="AK4" i="9"/>
  <c r="CG31" i="8"/>
  <c r="CH31" i="8" s="1"/>
  <c r="T384" i="7"/>
  <c r="U32" i="8"/>
  <c r="I3" i="9" l="1"/>
  <c r="T3" i="9" s="1"/>
  <c r="B52" i="14"/>
  <c r="I375" i="8"/>
  <c r="I384" i="7"/>
  <c r="D609" i="7"/>
  <c r="B52" i="13"/>
  <c r="B52" i="12"/>
  <c r="B52" i="9"/>
  <c r="E42" i="8"/>
  <c r="E43" i="8" s="1"/>
  <c r="B52" i="8"/>
  <c r="B53" i="8" s="1"/>
  <c r="B52" i="10"/>
  <c r="CG32" i="8"/>
  <c r="CH32" i="8" s="1"/>
  <c r="CH35" i="8" s="1"/>
  <c r="AR4" i="9"/>
  <c r="AO4" i="9"/>
  <c r="AQ4" i="9" s="1"/>
  <c r="BK4" i="9"/>
  <c r="BJ4" i="9"/>
  <c r="BL4" i="9"/>
  <c r="BB4" i="9"/>
  <c r="AN4" i="9" s="1"/>
  <c r="BM4" i="9"/>
  <c r="BI4" i="9"/>
  <c r="BH4" i="9"/>
  <c r="A386" i="7"/>
  <c r="A377" i="8"/>
  <c r="T377" i="8" s="1"/>
  <c r="AK5" i="9"/>
  <c r="CB31" i="8"/>
  <c r="CC31" i="8" s="1"/>
  <c r="AW31" i="8"/>
  <c r="AW32" i="8"/>
  <c r="AW33" i="8"/>
  <c r="I52" i="9"/>
  <c r="I52" i="11"/>
  <c r="I52" i="8"/>
  <c r="I53" i="8" s="1"/>
  <c r="I52" i="13"/>
  <c r="I52" i="12"/>
  <c r="I52" i="10"/>
  <c r="I52" i="14"/>
  <c r="BP32" i="8"/>
  <c r="CA32" i="8" s="1"/>
  <c r="BZ32" i="8"/>
  <c r="AP3" i="9"/>
  <c r="AV3" i="9" s="1"/>
  <c r="Q375" i="8"/>
  <c r="W375" i="8" s="1"/>
  <c r="Q384" i="7"/>
  <c r="W384" i="7" s="1"/>
  <c r="CE3" i="9"/>
  <c r="CF3" i="9"/>
  <c r="B378" i="8"/>
  <c r="A6" i="9"/>
  <c r="Y6" i="9"/>
  <c r="B387" i="7"/>
  <c r="B7" i="9"/>
  <c r="C6" i="9"/>
  <c r="BS32" i="8"/>
  <c r="Z32" i="8"/>
  <c r="Z34" i="8" s="1"/>
  <c r="AH32" i="8"/>
  <c r="AH34" i="8" s="1"/>
  <c r="J32" i="8"/>
  <c r="J34" i="8" s="1"/>
  <c r="AD32" i="8"/>
  <c r="AD34" i="8" s="1"/>
  <c r="L9" i="2" s="1"/>
  <c r="AG32" i="8"/>
  <c r="T560" i="8" s="1"/>
  <c r="AS3" i="9"/>
  <c r="AU3" i="9"/>
  <c r="AJ3" i="9"/>
  <c r="AI3" i="9"/>
  <c r="CD30" i="8"/>
  <c r="BU30" i="8"/>
  <c r="BV30" i="8" s="1"/>
  <c r="BT31" i="8"/>
  <c r="H52" i="11"/>
  <c r="H52" i="13"/>
  <c r="H52" i="9"/>
  <c r="H52" i="12"/>
  <c r="H52" i="14"/>
  <c r="H52" i="10"/>
  <c r="H52" i="8"/>
  <c r="H53" i="8" s="1"/>
  <c r="BZ3" i="9"/>
  <c r="CA3" i="9"/>
  <c r="BW3" i="9"/>
  <c r="BX3" i="9"/>
  <c r="BO3" i="9"/>
  <c r="BR3" i="9"/>
  <c r="BQ3" i="9"/>
  <c r="BN3" i="9"/>
  <c r="BY32" i="8"/>
  <c r="I4" i="9" l="1"/>
  <c r="AA4" i="9" s="1"/>
  <c r="AE4" i="9" s="1"/>
  <c r="I385" i="7"/>
  <c r="CB32" i="8"/>
  <c r="CC32" i="8" s="1"/>
  <c r="H78" i="8"/>
  <c r="T4" i="9"/>
  <c r="AG34" i="8"/>
  <c r="B40" i="8" s="1"/>
  <c r="E9" i="2" s="1"/>
  <c r="G42" i="8"/>
  <c r="V42" i="8" s="1"/>
  <c r="L42" i="8" s="1"/>
  <c r="CB3" i="9"/>
  <c r="BY3" i="9"/>
  <c r="BT32" i="8"/>
  <c r="T386" i="7"/>
  <c r="P52" i="12"/>
  <c r="P52" i="13"/>
  <c r="K52" i="12"/>
  <c r="K52" i="8"/>
  <c r="K53" i="8" s="1"/>
  <c r="P52" i="9"/>
  <c r="K52" i="11"/>
  <c r="K52" i="13"/>
  <c r="P52" i="8"/>
  <c r="P53" i="8" s="1"/>
  <c r="K52" i="10"/>
  <c r="P52" i="11"/>
  <c r="P52" i="14"/>
  <c r="K52" i="14"/>
  <c r="K52" i="9"/>
  <c r="P52" i="10"/>
  <c r="BX4" i="9"/>
  <c r="BZ4" i="9"/>
  <c r="CA4" i="9"/>
  <c r="BW4" i="9"/>
  <c r="U30" i="8"/>
  <c r="A378" i="8"/>
  <c r="A387" i="7"/>
  <c r="AK6" i="9"/>
  <c r="X384" i="7"/>
  <c r="CD31" i="8"/>
  <c r="BU31" i="8"/>
  <c r="BV31" i="8" s="1"/>
  <c r="U31" i="8" s="1"/>
  <c r="BS3" i="9"/>
  <c r="AH3" i="9"/>
  <c r="AD3" i="9"/>
  <c r="J3" i="9"/>
  <c r="AG3" i="9"/>
  <c r="Z3" i="9"/>
  <c r="Y7" i="9"/>
  <c r="C7" i="9"/>
  <c r="B8" i="9"/>
  <c r="B388" i="7"/>
  <c r="A7" i="9"/>
  <c r="B379" i="8"/>
  <c r="X375" i="8"/>
  <c r="BJ5" i="9"/>
  <c r="AR5" i="9"/>
  <c r="BB5" i="9"/>
  <c r="AN5" i="9" s="1"/>
  <c r="AO5" i="9"/>
  <c r="AQ5" i="9" s="1"/>
  <c r="BL5" i="9"/>
  <c r="BH5" i="9"/>
  <c r="BK5" i="9"/>
  <c r="BI5" i="9"/>
  <c r="BM5" i="9"/>
  <c r="Q385" i="7"/>
  <c r="W385" i="7" s="1"/>
  <c r="X385" i="7" s="1"/>
  <c r="AP4" i="9"/>
  <c r="S4" i="9" s="1"/>
  <c r="Q376" i="8"/>
  <c r="W376" i="8" s="1"/>
  <c r="X376" i="8" s="1"/>
  <c r="BP3" i="9"/>
  <c r="CG3" i="9"/>
  <c r="CH3" i="9" s="1"/>
  <c r="S3" i="9"/>
  <c r="BN4" i="9"/>
  <c r="BQ4" i="9"/>
  <c r="BO4" i="9"/>
  <c r="BR4" i="9"/>
  <c r="CF4" i="9"/>
  <c r="CE4" i="9"/>
  <c r="AJ4" i="9"/>
  <c r="AU4" i="9"/>
  <c r="AI4" i="9"/>
  <c r="AS4" i="9"/>
  <c r="I376" i="8" l="1"/>
  <c r="AV4" i="9"/>
  <c r="I5" i="9"/>
  <c r="B37" i="8"/>
  <c r="F9" i="2" s="1"/>
  <c r="G52" i="12" s="1"/>
  <c r="G43" i="8"/>
  <c r="I386" i="7"/>
  <c r="I377" i="8"/>
  <c r="T5" i="9"/>
  <c r="CC3" i="9"/>
  <c r="CD3" i="9" s="1"/>
  <c r="BS4" i="9"/>
  <c r="BP4" i="9"/>
  <c r="CF5" i="9"/>
  <c r="CE5" i="9"/>
  <c r="CA5" i="9"/>
  <c r="BX5" i="9"/>
  <c r="BZ5" i="9"/>
  <c r="BW5" i="9"/>
  <c r="BT3" i="9"/>
  <c r="AW3" i="9"/>
  <c r="Q377" i="8"/>
  <c r="W377" i="8" s="1"/>
  <c r="X377" i="8" s="1"/>
  <c r="Q386" i="7"/>
  <c r="W386" i="7" s="1"/>
  <c r="X386" i="7" s="1"/>
  <c r="AP5" i="9"/>
  <c r="S5" i="9" s="1"/>
  <c r="BU32" i="8"/>
  <c r="BV32" i="8" s="1"/>
  <c r="BV35" i="8" s="1"/>
  <c r="CD32" i="8"/>
  <c r="CD35" i="8" s="1"/>
  <c r="A388" i="7"/>
  <c r="AK7" i="9"/>
  <c r="A379" i="8"/>
  <c r="CB4" i="9"/>
  <c r="AG4" i="9"/>
  <c r="AH4" i="9"/>
  <c r="Z4" i="9"/>
  <c r="J4" i="9"/>
  <c r="AD4" i="9"/>
  <c r="AW4" i="9"/>
  <c r="F52" i="9"/>
  <c r="F52" i="13"/>
  <c r="F52" i="8"/>
  <c r="F53" i="8" s="1"/>
  <c r="F52" i="14"/>
  <c r="F52" i="11"/>
  <c r="F52" i="12"/>
  <c r="F52" i="10"/>
  <c r="CG4" i="9"/>
  <c r="CH4" i="9" s="1"/>
  <c r="BO5" i="9"/>
  <c r="BN5" i="9"/>
  <c r="BR5" i="9"/>
  <c r="BQ5" i="9"/>
  <c r="AJ5" i="9"/>
  <c r="AS5" i="9"/>
  <c r="AU5" i="9"/>
  <c r="AI5" i="9"/>
  <c r="C8" i="9"/>
  <c r="B9" i="9"/>
  <c r="B380" i="8"/>
  <c r="A8" i="9"/>
  <c r="Y8" i="9"/>
  <c r="B389" i="7"/>
  <c r="BH6" i="9"/>
  <c r="BM6" i="9"/>
  <c r="AO6" i="9"/>
  <c r="AQ6" i="9" s="1"/>
  <c r="BL6" i="9"/>
  <c r="BB6" i="9"/>
  <c r="AN6" i="9" s="1"/>
  <c r="BI6" i="9"/>
  <c r="BJ6" i="9"/>
  <c r="BK6" i="9"/>
  <c r="AR6" i="9"/>
  <c r="BY4" i="9"/>
  <c r="G52" i="9"/>
  <c r="G52" i="13"/>
  <c r="G52" i="11"/>
  <c r="G52" i="10"/>
  <c r="G52" i="14"/>
  <c r="AV5" i="9" l="1"/>
  <c r="BT4" i="9"/>
  <c r="G52" i="8"/>
  <c r="G53" i="8" s="1"/>
  <c r="B64" i="8" s="1"/>
  <c r="BU3" i="9"/>
  <c r="BV3" i="9" s="1"/>
  <c r="U3" i="9"/>
  <c r="D78" i="8"/>
  <c r="F78" i="8"/>
  <c r="BP5" i="9"/>
  <c r="BY5" i="9"/>
  <c r="CB5" i="9"/>
  <c r="C9" i="9"/>
  <c r="B381" i="8"/>
  <c r="A9" i="9"/>
  <c r="B390" i="7"/>
  <c r="Y9" i="9"/>
  <c r="B10" i="9"/>
  <c r="AH5" i="9"/>
  <c r="AD5" i="9"/>
  <c r="AG5" i="9"/>
  <c r="J5" i="9"/>
  <c r="Z5" i="9"/>
  <c r="AI6" i="9"/>
  <c r="AJ6" i="9"/>
  <c r="AU6" i="9"/>
  <c r="AS6" i="9"/>
  <c r="I6" i="9"/>
  <c r="AA6" i="9" s="1"/>
  <c r="BN6" i="9"/>
  <c r="BO6" i="9"/>
  <c r="BR6" i="9"/>
  <c r="BQ6" i="9"/>
  <c r="CC4" i="9"/>
  <c r="CE6" i="9"/>
  <c r="CF6" i="9"/>
  <c r="A389" i="7"/>
  <c r="AK8" i="9"/>
  <c r="A380" i="8"/>
  <c r="BZ6" i="9"/>
  <c r="BW6" i="9"/>
  <c r="BX6" i="9"/>
  <c r="CA6" i="9"/>
  <c r="Q378" i="8"/>
  <c r="W378" i="8" s="1"/>
  <c r="X378" i="8" s="1"/>
  <c r="AP6" i="9"/>
  <c r="S6" i="9" s="1"/>
  <c r="Q387" i="7"/>
  <c r="W387" i="7" s="1"/>
  <c r="X387" i="7" s="1"/>
  <c r="BS5" i="9"/>
  <c r="BI7" i="9"/>
  <c r="AO7" i="9"/>
  <c r="AQ7" i="9" s="1"/>
  <c r="BJ7" i="9"/>
  <c r="BH7" i="9"/>
  <c r="AR7" i="9"/>
  <c r="BB7" i="9"/>
  <c r="AN7" i="9" s="1"/>
  <c r="BK7" i="9"/>
  <c r="BM7" i="9"/>
  <c r="BL7" i="9"/>
  <c r="CG5" i="9"/>
  <c r="CH5" i="9" s="1"/>
  <c r="AV6" i="9" l="1"/>
  <c r="AE6" i="9"/>
  <c r="BT5" i="9"/>
  <c r="D76" i="8"/>
  <c r="I34" i="8" s="1"/>
  <c r="M9" i="2" s="1"/>
  <c r="CC5" i="9"/>
  <c r="BU5" i="9" s="1"/>
  <c r="BV5" i="9" s="1"/>
  <c r="U5" i="9" s="1"/>
  <c r="BY6" i="9"/>
  <c r="BS6" i="9"/>
  <c r="BP6" i="9"/>
  <c r="I7" i="9"/>
  <c r="AP7" i="9"/>
  <c r="S7" i="9" s="1"/>
  <c r="Q388" i="7"/>
  <c r="W388" i="7" s="1"/>
  <c r="X388" i="7" s="1"/>
  <c r="Q379" i="8"/>
  <c r="W379" i="8" s="1"/>
  <c r="X379" i="8" s="1"/>
  <c r="I378" i="8"/>
  <c r="T378" i="8" s="1"/>
  <c r="I387" i="7"/>
  <c r="T387" i="7" s="1"/>
  <c r="T6" i="9"/>
  <c r="CF7" i="9"/>
  <c r="CE7" i="9"/>
  <c r="AJ7" i="9"/>
  <c r="AI7" i="9"/>
  <c r="AU7" i="9"/>
  <c r="AS7" i="9"/>
  <c r="BH8" i="9"/>
  <c r="AR8" i="9"/>
  <c r="BL8" i="9"/>
  <c r="AO8" i="9"/>
  <c r="AQ8" i="9" s="1"/>
  <c r="BI8" i="9"/>
  <c r="BB8" i="9"/>
  <c r="AN8" i="9" s="1"/>
  <c r="BJ8" i="9"/>
  <c r="BM8" i="9"/>
  <c r="BK8" i="9"/>
  <c r="Z6" i="9"/>
  <c r="AG6" i="9"/>
  <c r="AH6" i="9"/>
  <c r="AD6" i="9"/>
  <c r="J6" i="9"/>
  <c r="A390" i="7"/>
  <c r="A381" i="8"/>
  <c r="A604" i="8" s="1"/>
  <c r="AK9" i="9"/>
  <c r="BN7" i="9"/>
  <c r="BR7" i="9"/>
  <c r="BQ7" i="9"/>
  <c r="BO7" i="9"/>
  <c r="CB6" i="9"/>
  <c r="AW5" i="9"/>
  <c r="CD4" i="9"/>
  <c r="BU4" i="9"/>
  <c r="BV4" i="9" s="1"/>
  <c r="B391" i="7"/>
  <c r="C10" i="9"/>
  <c r="B11" i="9"/>
  <c r="B382" i="8"/>
  <c r="Y10" i="9"/>
  <c r="A10" i="9"/>
  <c r="BX7" i="9"/>
  <c r="BZ7" i="9"/>
  <c r="BW7" i="9"/>
  <c r="CA7" i="9"/>
  <c r="CG6" i="9"/>
  <c r="CH6" i="9" s="1"/>
  <c r="AW6" i="9"/>
  <c r="AV7" i="9" l="1"/>
  <c r="I8" i="9"/>
  <c r="CD5" i="9"/>
  <c r="CC6" i="9"/>
  <c r="CD6" i="9" s="1"/>
  <c r="BT6" i="9"/>
  <c r="I36" i="8"/>
  <c r="CL10" i="8" s="1"/>
  <c r="U4" i="9"/>
  <c r="I389" i="7"/>
  <c r="I380" i="8"/>
  <c r="T7" i="9"/>
  <c r="CB7" i="9"/>
  <c r="BP7" i="9"/>
  <c r="CG7" i="9"/>
  <c r="CH7" i="9" s="1"/>
  <c r="A612" i="7"/>
  <c r="D38" i="9" s="1"/>
  <c r="A382" i="8"/>
  <c r="AK10" i="9"/>
  <c r="A391" i="7"/>
  <c r="BM9" i="9"/>
  <c r="AR9" i="9"/>
  <c r="BH9" i="9"/>
  <c r="AO9" i="9"/>
  <c r="AQ9" i="9" s="1"/>
  <c r="BK9" i="9"/>
  <c r="BL9" i="9"/>
  <c r="BJ9" i="9"/>
  <c r="BB9" i="9"/>
  <c r="AN9" i="9" s="1"/>
  <c r="BI9" i="9"/>
  <c r="CA8" i="9"/>
  <c r="BX8" i="9"/>
  <c r="BW8" i="9"/>
  <c r="BZ8" i="9"/>
  <c r="CF8" i="9"/>
  <c r="CE8" i="9"/>
  <c r="AU8" i="9"/>
  <c r="AS8" i="9"/>
  <c r="AI8" i="9"/>
  <c r="AJ8" i="9"/>
  <c r="AW7" i="9"/>
  <c r="BS7" i="9"/>
  <c r="BN8" i="9"/>
  <c r="BQ8" i="9"/>
  <c r="BO8" i="9"/>
  <c r="BR8" i="9"/>
  <c r="T8" i="9"/>
  <c r="I379" i="8"/>
  <c r="I388" i="7"/>
  <c r="R52" i="12"/>
  <c r="R52" i="13"/>
  <c r="R52" i="14"/>
  <c r="R52" i="11"/>
  <c r="R52" i="8"/>
  <c r="R53" i="8" s="1"/>
  <c r="R52" i="9"/>
  <c r="R52" i="10"/>
  <c r="BY7" i="9"/>
  <c r="B392" i="7"/>
  <c r="B12" i="9"/>
  <c r="C11" i="9"/>
  <c r="A11" i="9"/>
  <c r="B383" i="8"/>
  <c r="Y11" i="9"/>
  <c r="Q380" i="8"/>
  <c r="W380" i="8" s="1"/>
  <c r="X380" i="8" s="1"/>
  <c r="Q389" i="7"/>
  <c r="W389" i="7" s="1"/>
  <c r="X389" i="7" s="1"/>
  <c r="AP8" i="9"/>
  <c r="AV8" i="9" s="1"/>
  <c r="AG7" i="9"/>
  <c r="J7" i="9"/>
  <c r="AH7" i="9"/>
  <c r="Z7" i="9"/>
  <c r="AD7" i="9"/>
  <c r="I9" i="9" l="1"/>
  <c r="BU6" i="9"/>
  <c r="BV6" i="9" s="1"/>
  <c r="U6" i="9" s="1"/>
  <c r="CL17" i="8"/>
  <c r="C9" i="2"/>
  <c r="O9" i="2" s="1"/>
  <c r="I38" i="8"/>
  <c r="CL3" i="8"/>
  <c r="R3" i="8" s="1"/>
  <c r="CL12" i="8"/>
  <c r="CL14" i="8"/>
  <c r="CL27" i="8"/>
  <c r="CL30" i="8"/>
  <c r="CL29" i="8"/>
  <c r="CL5" i="8"/>
  <c r="CL28" i="8"/>
  <c r="CL6" i="8"/>
  <c r="CL21" i="8"/>
  <c r="CL9" i="8"/>
  <c r="CL4" i="8"/>
  <c r="CL18" i="8"/>
  <c r="CL13" i="8"/>
  <c r="CL24" i="8"/>
  <c r="CL31" i="8"/>
  <c r="CL16" i="8"/>
  <c r="CL20" i="8"/>
  <c r="CL11" i="8"/>
  <c r="CL22" i="8"/>
  <c r="CL23" i="8"/>
  <c r="CL32" i="8"/>
  <c r="CL26" i="8"/>
  <c r="CL15" i="8"/>
  <c r="CL19" i="8"/>
  <c r="CL7" i="8"/>
  <c r="CL8" i="8"/>
  <c r="CL25" i="8"/>
  <c r="I381" i="8"/>
  <c r="T381" i="8" s="1"/>
  <c r="I390" i="7"/>
  <c r="T390" i="7" s="1"/>
  <c r="T9" i="9"/>
  <c r="CC7" i="9"/>
  <c r="CD7" i="9" s="1"/>
  <c r="T380" i="8"/>
  <c r="CG8" i="9"/>
  <c r="CH8" i="9" s="1"/>
  <c r="T389" i="7"/>
  <c r="BT7" i="9"/>
  <c r="T379" i="8"/>
  <c r="T388" i="7"/>
  <c r="CB8" i="9"/>
  <c r="BP8" i="9"/>
  <c r="D52" i="9"/>
  <c r="D52" i="10"/>
  <c r="AD8" i="9"/>
  <c r="J8" i="9"/>
  <c r="Z8" i="9"/>
  <c r="AH8" i="9"/>
  <c r="AG8" i="9"/>
  <c r="S8" i="9"/>
  <c r="AP9" i="9"/>
  <c r="S9" i="9" s="1"/>
  <c r="Q390" i="7"/>
  <c r="W390" i="7" s="1"/>
  <c r="Q381" i="8"/>
  <c r="W381" i="8" s="1"/>
  <c r="A383" i="8"/>
  <c r="A392" i="7"/>
  <c r="AK11" i="9"/>
  <c r="BY8" i="9"/>
  <c r="BX9" i="9"/>
  <c r="CA9" i="9"/>
  <c r="BW9" i="9"/>
  <c r="BZ9" i="9"/>
  <c r="BQ9" i="9"/>
  <c r="BR9" i="9"/>
  <c r="BO9" i="9"/>
  <c r="BN9" i="9"/>
  <c r="BH10" i="9"/>
  <c r="BK10" i="9"/>
  <c r="BJ10" i="9"/>
  <c r="AO10" i="9"/>
  <c r="AQ10" i="9" s="1"/>
  <c r="BB10" i="9"/>
  <c r="AN10" i="9" s="1"/>
  <c r="AR10" i="9"/>
  <c r="BL10" i="9"/>
  <c r="BI10" i="9"/>
  <c r="BM10" i="9"/>
  <c r="BS8" i="9"/>
  <c r="CF9" i="9"/>
  <c r="CE9" i="9"/>
  <c r="AJ9" i="9"/>
  <c r="AS9" i="9"/>
  <c r="AI9" i="9"/>
  <c r="AU9" i="9"/>
  <c r="Y12" i="9"/>
  <c r="A12" i="9"/>
  <c r="B393" i="7"/>
  <c r="B384" i="8"/>
  <c r="C12" i="9"/>
  <c r="B13" i="9"/>
  <c r="AV9" i="9" l="1"/>
  <c r="B604" i="8"/>
  <c r="P9" i="2"/>
  <c r="D9" i="2" s="1"/>
  <c r="R4" i="8"/>
  <c r="R5" i="8" s="1"/>
  <c r="R6" i="8" s="1"/>
  <c r="R7" i="8" s="1"/>
  <c r="R8" i="8" s="1"/>
  <c r="R9" i="8" s="1"/>
  <c r="R10" i="8" s="1"/>
  <c r="R11" i="8" s="1"/>
  <c r="R12" i="8" s="1"/>
  <c r="R13" i="8" s="1"/>
  <c r="R14" i="8" s="1"/>
  <c r="R15" i="8" s="1"/>
  <c r="R16" i="8" s="1"/>
  <c r="R17" i="8" s="1"/>
  <c r="R18" i="8" s="1"/>
  <c r="R19" i="8" s="1"/>
  <c r="R20" i="8" s="1"/>
  <c r="R21" i="8" s="1"/>
  <c r="R22" i="8" s="1"/>
  <c r="R23" i="8" s="1"/>
  <c r="R24" i="8" s="1"/>
  <c r="R25" i="8" s="1"/>
  <c r="R26" i="8" s="1"/>
  <c r="R27" i="8" s="1"/>
  <c r="R28" i="8" s="1"/>
  <c r="R29" i="8" s="1"/>
  <c r="R30" i="8" s="1"/>
  <c r="R31" i="8" s="1"/>
  <c r="R32" i="8" s="1"/>
  <c r="D52" i="12"/>
  <c r="D52" i="8"/>
  <c r="D53" i="8" s="1"/>
  <c r="D52" i="11"/>
  <c r="D52" i="13"/>
  <c r="D52" i="14"/>
  <c r="BU7" i="9"/>
  <c r="BV7" i="9" s="1"/>
  <c r="U7" i="9" s="1"/>
  <c r="CC8" i="9"/>
  <c r="CD8" i="9" s="1"/>
  <c r="B612" i="7"/>
  <c r="F38" i="9" s="1"/>
  <c r="BP9" i="9"/>
  <c r="BT8" i="9"/>
  <c r="X390" i="7"/>
  <c r="D612" i="7"/>
  <c r="X381" i="8"/>
  <c r="D604" i="8"/>
  <c r="BS9" i="9"/>
  <c r="CG9" i="9"/>
  <c r="CH9" i="9" s="1"/>
  <c r="C13" i="9"/>
  <c r="B14" i="9"/>
  <c r="A13" i="9"/>
  <c r="B385" i="8"/>
  <c r="B394" i="7"/>
  <c r="Y13" i="9"/>
  <c r="AK12" i="9"/>
  <c r="A384" i="8"/>
  <c r="T384" i="8" s="1"/>
  <c r="A393" i="7"/>
  <c r="T393" i="7" s="1"/>
  <c r="AD9" i="9"/>
  <c r="AG9" i="9"/>
  <c r="J9" i="9"/>
  <c r="Z9" i="9"/>
  <c r="AH9" i="9"/>
  <c r="CF10" i="9"/>
  <c r="CE10" i="9"/>
  <c r="CA10" i="9"/>
  <c r="BX10" i="9"/>
  <c r="BW10" i="9"/>
  <c r="BZ10" i="9"/>
  <c r="BH11" i="9"/>
  <c r="AO11" i="9"/>
  <c r="AQ11" i="9" s="1"/>
  <c r="BB11" i="9"/>
  <c r="AN11" i="9" s="1"/>
  <c r="BI11" i="9"/>
  <c r="BK11" i="9"/>
  <c r="BM11" i="9"/>
  <c r="BL11" i="9"/>
  <c r="BJ11" i="9"/>
  <c r="AR11" i="9"/>
  <c r="AI10" i="9"/>
  <c r="AJ10" i="9"/>
  <c r="AS10" i="9"/>
  <c r="AU10" i="9"/>
  <c r="CB9" i="9"/>
  <c r="AW9" i="9"/>
  <c r="AW8" i="9"/>
  <c r="I10" i="9"/>
  <c r="BO10" i="9"/>
  <c r="BR10" i="9"/>
  <c r="BN10" i="9"/>
  <c r="BQ10" i="9"/>
  <c r="BY9" i="9"/>
  <c r="Q391" i="7"/>
  <c r="W391" i="7" s="1"/>
  <c r="AP10" i="9"/>
  <c r="AV10" i="9" s="1"/>
  <c r="Q382" i="8"/>
  <c r="W382" i="8" s="1"/>
  <c r="I39" i="8" l="1"/>
  <c r="R35" i="8" s="1"/>
  <c r="BU8" i="9"/>
  <c r="BV8" i="9" s="1"/>
  <c r="U8" i="9" s="1"/>
  <c r="BT9" i="9"/>
  <c r="BY10" i="9"/>
  <c r="E38" i="9"/>
  <c r="G38" i="9" s="1"/>
  <c r="V38" i="9" s="1"/>
  <c r="L38" i="9" s="1"/>
  <c r="CG10" i="9"/>
  <c r="CH10" i="9" s="1"/>
  <c r="CB10" i="9"/>
  <c r="BS10" i="9"/>
  <c r="X391" i="7"/>
  <c r="Q392" i="7"/>
  <c r="W392" i="7" s="1"/>
  <c r="X392" i="7" s="1"/>
  <c r="AP11" i="9"/>
  <c r="S11" i="9" s="1"/>
  <c r="Q383" i="8"/>
  <c r="W383" i="8" s="1"/>
  <c r="X383" i="8" s="1"/>
  <c r="BP10" i="9"/>
  <c r="S10" i="9"/>
  <c r="AU11" i="9"/>
  <c r="AI11" i="9"/>
  <c r="AS11" i="9"/>
  <c r="AJ11" i="9"/>
  <c r="BO11" i="9"/>
  <c r="BR11" i="9"/>
  <c r="BN11" i="9"/>
  <c r="BQ11" i="9"/>
  <c r="AR12" i="9"/>
  <c r="BB12" i="9"/>
  <c r="AN12" i="9" s="1"/>
  <c r="BI12" i="9"/>
  <c r="BJ12" i="9"/>
  <c r="BK12" i="9"/>
  <c r="BL12" i="9"/>
  <c r="BM12" i="9"/>
  <c r="BH12" i="9"/>
  <c r="AO12" i="9"/>
  <c r="AQ12" i="9" s="1"/>
  <c r="AK13" i="9"/>
  <c r="A394" i="7"/>
  <c r="A385" i="8"/>
  <c r="X382" i="8"/>
  <c r="AW10" i="9"/>
  <c r="Z10" i="9"/>
  <c r="J10" i="9"/>
  <c r="AG10" i="9"/>
  <c r="AH10" i="9"/>
  <c r="AD10" i="9"/>
  <c r="BW11" i="9"/>
  <c r="CA11" i="9"/>
  <c r="BX11" i="9"/>
  <c r="BZ11" i="9"/>
  <c r="B386" i="8"/>
  <c r="B15" i="9"/>
  <c r="A14" i="9"/>
  <c r="C14" i="9"/>
  <c r="B395" i="7"/>
  <c r="Y14" i="9"/>
  <c r="I391" i="7"/>
  <c r="T391" i="7" s="1"/>
  <c r="I382" i="8"/>
  <c r="T382" i="8" s="1"/>
  <c r="T10" i="9"/>
  <c r="CC9" i="9"/>
  <c r="CE11" i="9"/>
  <c r="CF11" i="9"/>
  <c r="I11" i="9"/>
  <c r="AA11" i="9" s="1"/>
  <c r="AV11" i="9" l="1"/>
  <c r="I12" i="9"/>
  <c r="CC10" i="9"/>
  <c r="CD10" i="9" s="1"/>
  <c r="AE11" i="9"/>
  <c r="T12" i="9"/>
  <c r="I393" i="7"/>
  <c r="I384" i="8"/>
  <c r="CB11" i="9"/>
  <c r="AW11" i="9"/>
  <c r="BT10" i="9"/>
  <c r="BU10" i="9" s="1"/>
  <c r="BV10" i="9" s="1"/>
  <c r="U10" i="9" s="1"/>
  <c r="AK14" i="9"/>
  <c r="A395" i="7"/>
  <c r="A386" i="8"/>
  <c r="BY11" i="9"/>
  <c r="BU9" i="9"/>
  <c r="BV9" i="9" s="1"/>
  <c r="U9" i="9" s="1"/>
  <c r="CD9" i="9"/>
  <c r="B396" i="7"/>
  <c r="A15" i="9"/>
  <c r="C15" i="9"/>
  <c r="B16" i="9"/>
  <c r="B387" i="8"/>
  <c r="Y15" i="9"/>
  <c r="BJ13" i="9"/>
  <c r="BI13" i="9"/>
  <c r="BK13" i="9"/>
  <c r="AO13" i="9"/>
  <c r="BH13" i="9"/>
  <c r="BB13" i="9"/>
  <c r="AN13" i="9" s="1"/>
  <c r="AR13" i="9"/>
  <c r="BL13" i="9"/>
  <c r="BM13" i="9"/>
  <c r="CF12" i="9"/>
  <c r="CE12" i="9"/>
  <c r="AG11" i="9"/>
  <c r="AH11" i="9"/>
  <c r="Z11" i="9"/>
  <c r="J11" i="9"/>
  <c r="AD11" i="9"/>
  <c r="I392" i="7"/>
  <c r="T392" i="7" s="1"/>
  <c r="I383" i="8"/>
  <c r="T383" i="8" s="1"/>
  <c r="Q393" i="7"/>
  <c r="W393" i="7" s="1"/>
  <c r="X393" i="7" s="1"/>
  <c r="AP12" i="9"/>
  <c r="S12" i="9" s="1"/>
  <c r="Q384" i="8"/>
  <c r="W384" i="8" s="1"/>
  <c r="X384" i="8" s="1"/>
  <c r="AU12" i="9"/>
  <c r="AJ12" i="9"/>
  <c r="AS12" i="9"/>
  <c r="AI12" i="9"/>
  <c r="BS11" i="9"/>
  <c r="CG11" i="9"/>
  <c r="CH11" i="9" s="1"/>
  <c r="T11" i="9"/>
  <c r="BO12" i="9"/>
  <c r="BQ12" i="9"/>
  <c r="BN12" i="9"/>
  <c r="BR12" i="9"/>
  <c r="BW12" i="9"/>
  <c r="BZ12" i="9"/>
  <c r="BX12" i="9"/>
  <c r="CA12" i="9"/>
  <c r="BP11" i="9"/>
  <c r="AV12" i="9" l="1"/>
  <c r="I13" i="9"/>
  <c r="T13" i="9" s="1"/>
  <c r="AQ13" i="9"/>
  <c r="AC13" i="9"/>
  <c r="AC34" i="9" s="1"/>
  <c r="H40" i="9" s="1"/>
  <c r="I385" i="8"/>
  <c r="T385" i="8" s="1"/>
  <c r="I394" i="7"/>
  <c r="T394" i="7" s="1"/>
  <c r="CC11" i="9"/>
  <c r="CD11" i="9" s="1"/>
  <c r="CB12" i="9"/>
  <c r="BS12" i="9"/>
  <c r="BT11" i="9"/>
  <c r="BY12" i="9"/>
  <c r="CG12" i="9"/>
  <c r="CH12" i="9" s="1"/>
  <c r="AU13" i="9"/>
  <c r="AJ13" i="9"/>
  <c r="AI13" i="9"/>
  <c r="AS13" i="9"/>
  <c r="AK15" i="9"/>
  <c r="A387" i="8"/>
  <c r="A396" i="7"/>
  <c r="AH12" i="9"/>
  <c r="AD12" i="9"/>
  <c r="J12" i="9"/>
  <c r="AG12" i="9"/>
  <c r="Z12" i="9"/>
  <c r="AW12" i="9"/>
  <c r="BQ13" i="9"/>
  <c r="BR13" i="9"/>
  <c r="BO13" i="9"/>
  <c r="BN13" i="9"/>
  <c r="BW13" i="9"/>
  <c r="BX13" i="9"/>
  <c r="BZ13" i="9"/>
  <c r="CA13" i="9"/>
  <c r="B397" i="7"/>
  <c r="B17" i="9"/>
  <c r="Y16" i="9"/>
  <c r="B388" i="8"/>
  <c r="A16" i="9"/>
  <c r="C16" i="9"/>
  <c r="BP12" i="9"/>
  <c r="CF13" i="9"/>
  <c r="CE13" i="9"/>
  <c r="Q394" i="7"/>
  <c r="W394" i="7" s="1"/>
  <c r="X394" i="7" s="1"/>
  <c r="Q385" i="8"/>
  <c r="W385" i="8" s="1"/>
  <c r="X385" i="8" s="1"/>
  <c r="AP13" i="9"/>
  <c r="AV13" i="9" s="1"/>
  <c r="BB14" i="9"/>
  <c r="AN14" i="9" s="1"/>
  <c r="BJ14" i="9"/>
  <c r="AR14" i="9"/>
  <c r="BM14" i="9"/>
  <c r="BL14" i="9"/>
  <c r="AO14" i="9"/>
  <c r="AQ14" i="9" s="1"/>
  <c r="BK14" i="9"/>
  <c r="BI14" i="9"/>
  <c r="BH14" i="9"/>
  <c r="BU11" i="9" l="1"/>
  <c r="BV11" i="9" s="1"/>
  <c r="U11" i="9" s="1"/>
  <c r="BT12" i="9"/>
  <c r="CC12" i="9"/>
  <c r="BY13" i="9"/>
  <c r="BS13" i="9"/>
  <c r="CG13" i="9"/>
  <c r="CH13" i="9" s="1"/>
  <c r="BP13" i="9"/>
  <c r="AW13" i="9"/>
  <c r="CB13" i="9"/>
  <c r="S13" i="9"/>
  <c r="AS14" i="9"/>
  <c r="AJ14" i="9"/>
  <c r="AU14" i="9"/>
  <c r="AI14" i="9"/>
  <c r="BI15" i="9"/>
  <c r="BL15" i="9"/>
  <c r="BH15" i="9"/>
  <c r="BJ15" i="9"/>
  <c r="BM15" i="9"/>
  <c r="BB15" i="9"/>
  <c r="AN15" i="9" s="1"/>
  <c r="AO15" i="9"/>
  <c r="AQ15" i="9" s="1"/>
  <c r="AR15" i="9"/>
  <c r="BK15" i="9"/>
  <c r="Q386" i="8"/>
  <c r="W386" i="8" s="1"/>
  <c r="X386" i="8" s="1"/>
  <c r="Q395" i="7"/>
  <c r="W395" i="7" s="1"/>
  <c r="X395" i="7" s="1"/>
  <c r="AP14" i="9"/>
  <c r="AV14" i="9" s="1"/>
  <c r="BX14" i="9"/>
  <c r="BW14" i="9"/>
  <c r="CA14" i="9"/>
  <c r="BZ14" i="9"/>
  <c r="C17" i="9"/>
  <c r="B389" i="8"/>
  <c r="A17" i="9"/>
  <c r="B18" i="9"/>
  <c r="B398" i="7"/>
  <c r="Y17" i="9"/>
  <c r="J13" i="9"/>
  <c r="Z13" i="9"/>
  <c r="AD13" i="9"/>
  <c r="AG13" i="9"/>
  <c r="AH13" i="9"/>
  <c r="BO14" i="9"/>
  <c r="BN14" i="9"/>
  <c r="BR14" i="9"/>
  <c r="BQ14" i="9"/>
  <c r="CF14" i="9"/>
  <c r="CE14" i="9"/>
  <c r="I14" i="9"/>
  <c r="AK16" i="9"/>
  <c r="A397" i="7"/>
  <c r="A388" i="8"/>
  <c r="CD12" i="9"/>
  <c r="BU12" i="9" l="1"/>
  <c r="BV12" i="9" s="1"/>
  <c r="U12" i="9" s="1"/>
  <c r="AW14" i="9"/>
  <c r="CC13" i="9"/>
  <c r="BT13" i="9"/>
  <c r="BS14" i="9"/>
  <c r="CB14" i="9"/>
  <c r="A605" i="8"/>
  <c r="A613" i="7"/>
  <c r="I15" i="9"/>
  <c r="CF15" i="9"/>
  <c r="CE15" i="9"/>
  <c r="AO16" i="9"/>
  <c r="AQ16" i="9" s="1"/>
  <c r="AR16" i="9"/>
  <c r="BH16" i="9"/>
  <c r="BK16" i="9"/>
  <c r="BM16" i="9"/>
  <c r="BB16" i="9"/>
  <c r="AN16" i="9" s="1"/>
  <c r="BJ16" i="9"/>
  <c r="BI16" i="9"/>
  <c r="BL16" i="9"/>
  <c r="CG14" i="9"/>
  <c r="CH14" i="9" s="1"/>
  <c r="BP14" i="9"/>
  <c r="BY14" i="9"/>
  <c r="AH14" i="9"/>
  <c r="J14" i="9"/>
  <c r="AD14" i="9"/>
  <c r="AG14" i="9"/>
  <c r="Z14" i="9"/>
  <c r="CD13" i="9"/>
  <c r="B390" i="8"/>
  <c r="C18" i="9"/>
  <c r="Y18" i="9"/>
  <c r="A18" i="9"/>
  <c r="B399" i="7"/>
  <c r="B19" i="9"/>
  <c r="AI15" i="9"/>
  <c r="AU15" i="9"/>
  <c r="AJ15" i="9"/>
  <c r="AS15" i="9"/>
  <c r="BX15" i="9"/>
  <c r="CA15" i="9"/>
  <c r="BZ15" i="9"/>
  <c r="BW15" i="9"/>
  <c r="S14" i="9"/>
  <c r="I386" i="8"/>
  <c r="I395" i="7"/>
  <c r="T14" i="9"/>
  <c r="A398" i="7"/>
  <c r="AK17" i="9"/>
  <c r="A389" i="8"/>
  <c r="Q387" i="8"/>
  <c r="W387" i="8" s="1"/>
  <c r="X387" i="8" s="1"/>
  <c r="Q396" i="7"/>
  <c r="W396" i="7" s="1"/>
  <c r="X396" i="7" s="1"/>
  <c r="AP15" i="9"/>
  <c r="BO15" i="9"/>
  <c r="BR15" i="9"/>
  <c r="BN15" i="9"/>
  <c r="BQ15" i="9"/>
  <c r="I16" i="9" l="1"/>
  <c r="T16" i="9" s="1"/>
  <c r="AV15" i="9"/>
  <c r="AW15" i="9" s="1"/>
  <c r="BU13" i="9"/>
  <c r="BV13" i="9" s="1"/>
  <c r="U13" i="9" s="1"/>
  <c r="BT14" i="9"/>
  <c r="CC14" i="9"/>
  <c r="T395" i="7"/>
  <c r="T386" i="8"/>
  <c r="D39" i="9"/>
  <c r="BP15" i="9"/>
  <c r="BS15" i="9"/>
  <c r="J15" i="9"/>
  <c r="AH15" i="9"/>
  <c r="Z15" i="9"/>
  <c r="AG15" i="9"/>
  <c r="AD15" i="9"/>
  <c r="S15" i="9"/>
  <c r="AS16" i="9"/>
  <c r="AJ16" i="9"/>
  <c r="AU16" i="9"/>
  <c r="AI16" i="9"/>
  <c r="C19" i="9"/>
  <c r="B400" i="7"/>
  <c r="B20" i="9"/>
  <c r="A19" i="9"/>
  <c r="Y19" i="9"/>
  <c r="B391" i="8"/>
  <c r="CF16" i="9"/>
  <c r="CE16" i="9"/>
  <c r="Q388" i="8"/>
  <c r="W388" i="8" s="1"/>
  <c r="Q397" i="7"/>
  <c r="W397" i="7" s="1"/>
  <c r="AP16" i="9"/>
  <c r="S16" i="9" s="1"/>
  <c r="T15" i="9"/>
  <c r="I387" i="8"/>
  <c r="I396" i="7"/>
  <c r="BK17" i="9"/>
  <c r="BM17" i="9"/>
  <c r="AR17" i="9"/>
  <c r="BL17" i="9"/>
  <c r="BB17" i="9"/>
  <c r="AN17" i="9" s="1"/>
  <c r="BH17" i="9"/>
  <c r="BJ17" i="9"/>
  <c r="AO17" i="9"/>
  <c r="AQ17" i="9" s="1"/>
  <c r="BI17" i="9"/>
  <c r="CB15" i="9"/>
  <c r="BY15" i="9"/>
  <c r="AK18" i="9"/>
  <c r="A399" i="7"/>
  <c r="A390" i="8"/>
  <c r="CA16" i="9"/>
  <c r="BZ16" i="9"/>
  <c r="BX16" i="9"/>
  <c r="BW16" i="9"/>
  <c r="BR16" i="9"/>
  <c r="BO16" i="9"/>
  <c r="BQ16" i="9"/>
  <c r="BN16" i="9"/>
  <c r="CG15" i="9"/>
  <c r="CH15" i="9" s="1"/>
  <c r="I397" i="7" l="1"/>
  <c r="I388" i="8"/>
  <c r="AV16" i="9"/>
  <c r="T388" i="8"/>
  <c r="BU14" i="9"/>
  <c r="BV14" i="9" s="1"/>
  <c r="U14" i="9" s="1"/>
  <c r="T397" i="7"/>
  <c r="CD14" i="9"/>
  <c r="T387" i="8"/>
  <c r="B605" i="8" s="1"/>
  <c r="T396" i="7"/>
  <c r="BT15" i="9"/>
  <c r="X397" i="7"/>
  <c r="D613" i="7"/>
  <c r="X388" i="8"/>
  <c r="D605" i="8"/>
  <c r="BS16" i="9"/>
  <c r="CB16" i="9"/>
  <c r="I17" i="9"/>
  <c r="AG16" i="9"/>
  <c r="AD16" i="9"/>
  <c r="AH16" i="9"/>
  <c r="Z16" i="9"/>
  <c r="J16" i="9"/>
  <c r="Q389" i="8"/>
  <c r="W389" i="8" s="1"/>
  <c r="Q398" i="7"/>
  <c r="W398" i="7" s="1"/>
  <c r="AP17" i="9"/>
  <c r="S17" i="9" s="1"/>
  <c r="CE17" i="9"/>
  <c r="CF17" i="9"/>
  <c r="A391" i="8"/>
  <c r="T391" i="8" s="1"/>
  <c r="AK19" i="9"/>
  <c r="A400" i="7"/>
  <c r="T400" i="7" s="1"/>
  <c r="BY16" i="9"/>
  <c r="BX17" i="9"/>
  <c r="BW17" i="9"/>
  <c r="CA17" i="9"/>
  <c r="BZ17" i="9"/>
  <c r="AS17" i="9"/>
  <c r="AU17" i="9"/>
  <c r="AJ17" i="9"/>
  <c r="AI17" i="9"/>
  <c r="AW16" i="9"/>
  <c r="CG16" i="9"/>
  <c r="CH16" i="9" s="1"/>
  <c r="Y20" i="9"/>
  <c r="B401" i="7"/>
  <c r="C20" i="9"/>
  <c r="A20" i="9"/>
  <c r="B392" i="8"/>
  <c r="B21" i="9"/>
  <c r="BP16" i="9"/>
  <c r="BH18" i="9"/>
  <c r="BJ18" i="9"/>
  <c r="BI18" i="9"/>
  <c r="BM18" i="9"/>
  <c r="AR18" i="9"/>
  <c r="AO18" i="9"/>
  <c r="AQ18" i="9" s="1"/>
  <c r="BB18" i="9"/>
  <c r="AN18" i="9" s="1"/>
  <c r="BK18" i="9"/>
  <c r="BL18" i="9"/>
  <c r="CC15" i="9"/>
  <c r="BN17" i="9"/>
  <c r="BQ17" i="9"/>
  <c r="BR17" i="9"/>
  <c r="BO17" i="9"/>
  <c r="AV17" i="9" l="1"/>
  <c r="AW17" i="9" s="1"/>
  <c r="B613" i="7"/>
  <c r="F39" i="9"/>
  <c r="BT16" i="9"/>
  <c r="CC16" i="9"/>
  <c r="CD16" i="9" s="1"/>
  <c r="CB17" i="9"/>
  <c r="E39" i="9"/>
  <c r="A392" i="8"/>
  <c r="AK20" i="9"/>
  <c r="A401" i="7"/>
  <c r="I18" i="9"/>
  <c r="BH19" i="9"/>
  <c r="BB19" i="9"/>
  <c r="AN19" i="9" s="1"/>
  <c r="BM19" i="9"/>
  <c r="AR19" i="9"/>
  <c r="BJ19" i="9"/>
  <c r="BK19" i="9"/>
  <c r="AO19" i="9"/>
  <c r="AQ19" i="9" s="1"/>
  <c r="BI19" i="9"/>
  <c r="BL19" i="9"/>
  <c r="BP17" i="9"/>
  <c r="CD15" i="9"/>
  <c r="BU15" i="9"/>
  <c r="BV15" i="9" s="1"/>
  <c r="U15" i="9" s="1"/>
  <c r="Q390" i="8"/>
  <c r="W390" i="8" s="1"/>
  <c r="X390" i="8" s="1"/>
  <c r="AP18" i="9"/>
  <c r="S18" i="9" s="1"/>
  <c r="Q399" i="7"/>
  <c r="W399" i="7" s="1"/>
  <c r="X399" i="7" s="1"/>
  <c r="CA18" i="9"/>
  <c r="BW18" i="9"/>
  <c r="BX18" i="9"/>
  <c r="BZ18" i="9"/>
  <c r="B22" i="9"/>
  <c r="A21" i="9"/>
  <c r="B402" i="7"/>
  <c r="B393" i="8"/>
  <c r="C21" i="9"/>
  <c r="Y21" i="9"/>
  <c r="AH17" i="9"/>
  <c r="AG17" i="9"/>
  <c r="Z17" i="9"/>
  <c r="AD17" i="9"/>
  <c r="J17" i="9"/>
  <c r="BY17" i="9"/>
  <c r="X398" i="7"/>
  <c r="I389" i="8"/>
  <c r="T389" i="8" s="1"/>
  <c r="I398" i="7"/>
  <c r="T398" i="7" s="1"/>
  <c r="T17" i="9"/>
  <c r="BS17" i="9"/>
  <c r="CF18" i="9"/>
  <c r="CE18" i="9"/>
  <c r="AS18" i="9"/>
  <c r="AI18" i="9"/>
  <c r="AJ18" i="9"/>
  <c r="AU18" i="9"/>
  <c r="BR18" i="9"/>
  <c r="BN18" i="9"/>
  <c r="BO18" i="9"/>
  <c r="BQ18" i="9"/>
  <c r="CG17" i="9"/>
  <c r="CH17" i="9" s="1"/>
  <c r="X389" i="8"/>
  <c r="G39" i="9" l="1"/>
  <c r="V39" i="9" s="1"/>
  <c r="L39" i="9" s="1"/>
  <c r="AV18" i="9"/>
  <c r="T18" i="9"/>
  <c r="AA18" i="9"/>
  <c r="BU16" i="9"/>
  <c r="BV16" i="9" s="1"/>
  <c r="U16" i="9" s="1"/>
  <c r="CC17" i="9"/>
  <c r="CD17" i="9" s="1"/>
  <c r="BT17" i="9"/>
  <c r="BP18" i="9"/>
  <c r="CB18" i="9"/>
  <c r="CG18" i="9"/>
  <c r="CH18" i="9" s="1"/>
  <c r="BS18" i="9"/>
  <c r="AG18" i="9"/>
  <c r="AH18" i="9"/>
  <c r="J18" i="9"/>
  <c r="Z18" i="9"/>
  <c r="AD18" i="9"/>
  <c r="BY18" i="9"/>
  <c r="AU19" i="9"/>
  <c r="AJ19" i="9"/>
  <c r="AS19" i="9"/>
  <c r="AI19" i="9"/>
  <c r="AW18" i="9"/>
  <c r="BB20" i="9"/>
  <c r="AN20" i="9" s="1"/>
  <c r="BH20" i="9"/>
  <c r="AR20" i="9"/>
  <c r="AO20" i="9"/>
  <c r="AQ20" i="9" s="1"/>
  <c r="BK20" i="9"/>
  <c r="BJ20" i="9"/>
  <c r="BL20" i="9"/>
  <c r="BM20" i="9"/>
  <c r="BI20" i="9"/>
  <c r="AK21" i="9"/>
  <c r="A393" i="8"/>
  <c r="A402" i="7"/>
  <c r="Q391" i="8"/>
  <c r="W391" i="8" s="1"/>
  <c r="X391" i="8" s="1"/>
  <c r="Q400" i="7"/>
  <c r="W400" i="7" s="1"/>
  <c r="X400" i="7" s="1"/>
  <c r="AP19" i="9"/>
  <c r="AV19" i="9" s="1"/>
  <c r="I399" i="7"/>
  <c r="T399" i="7" s="1"/>
  <c r="I390" i="8"/>
  <c r="T390" i="8" s="1"/>
  <c r="A22" i="9"/>
  <c r="B394" i="8"/>
  <c r="Y22" i="9"/>
  <c r="B23" i="9"/>
  <c r="B403" i="7"/>
  <c r="C22" i="9"/>
  <c r="I19" i="9"/>
  <c r="CF19" i="9"/>
  <c r="CE19" i="9"/>
  <c r="BZ19" i="9"/>
  <c r="BX19" i="9"/>
  <c r="BW19" i="9"/>
  <c r="CA19" i="9"/>
  <c r="BR19" i="9"/>
  <c r="BQ19" i="9"/>
  <c r="BN19" i="9"/>
  <c r="BO19" i="9"/>
  <c r="AE18" i="9" l="1"/>
  <c r="BU17" i="9"/>
  <c r="BV17" i="9" s="1"/>
  <c r="U17" i="9"/>
  <c r="BT18" i="9"/>
  <c r="AW19" i="9"/>
  <c r="CC18" i="9"/>
  <c r="CD18" i="9" s="1"/>
  <c r="CG19" i="9"/>
  <c r="CH19" i="9" s="1"/>
  <c r="BS19" i="9"/>
  <c r="I20" i="9"/>
  <c r="AA20" i="9" s="1"/>
  <c r="AE20" i="9" s="1"/>
  <c r="BY19" i="9"/>
  <c r="A403" i="7"/>
  <c r="AK22" i="9"/>
  <c r="A394" i="8"/>
  <c r="Q401" i="7"/>
  <c r="W401" i="7" s="1"/>
  <c r="X401" i="7" s="1"/>
  <c r="AP20" i="9"/>
  <c r="S20" i="9" s="1"/>
  <c r="Q392" i="8"/>
  <c r="W392" i="8" s="1"/>
  <c r="X392" i="8" s="1"/>
  <c r="I391" i="8"/>
  <c r="I400" i="7"/>
  <c r="T19" i="9"/>
  <c r="A23" i="9"/>
  <c r="B24" i="9"/>
  <c r="B395" i="8"/>
  <c r="C23" i="9"/>
  <c r="Y23" i="9"/>
  <c r="B404" i="7"/>
  <c r="CE20" i="9"/>
  <c r="CF20" i="9"/>
  <c r="AS20" i="9"/>
  <c r="AJ20" i="9"/>
  <c r="AI20" i="9"/>
  <c r="AU20" i="9"/>
  <c r="S19" i="9"/>
  <c r="BP19" i="9"/>
  <c r="CB19" i="9"/>
  <c r="BI21" i="9"/>
  <c r="BH21" i="9"/>
  <c r="BM21" i="9"/>
  <c r="AO21" i="9"/>
  <c r="AQ21" i="9" s="1"/>
  <c r="BK21" i="9"/>
  <c r="AR21" i="9"/>
  <c r="BJ21" i="9"/>
  <c r="BB21" i="9"/>
  <c r="AN21" i="9" s="1"/>
  <c r="BL21" i="9"/>
  <c r="CA20" i="9"/>
  <c r="BZ20" i="9"/>
  <c r="BX20" i="9"/>
  <c r="BW20" i="9"/>
  <c r="BN20" i="9"/>
  <c r="BR20" i="9"/>
  <c r="BO20" i="9"/>
  <c r="BQ20" i="9"/>
  <c r="AH19" i="9"/>
  <c r="AG19" i="9"/>
  <c r="Z19" i="9"/>
  <c r="AD19" i="9"/>
  <c r="J19" i="9"/>
  <c r="AV20" i="9" l="1"/>
  <c r="I21" i="9"/>
  <c r="T21" i="9"/>
  <c r="I402" i="7"/>
  <c r="I393" i="8"/>
  <c r="BU18" i="9"/>
  <c r="BV18" i="9" s="1"/>
  <c r="T20" i="9"/>
  <c r="BP20" i="9"/>
  <c r="BT19" i="9"/>
  <c r="CC19" i="9"/>
  <c r="CD19" i="9" s="1"/>
  <c r="CB20" i="9"/>
  <c r="AJ21" i="9"/>
  <c r="AU21" i="9"/>
  <c r="AI21" i="9"/>
  <c r="AS21" i="9"/>
  <c r="BO21" i="9"/>
  <c r="BQ21" i="9"/>
  <c r="BN21" i="9"/>
  <c r="BR21" i="9"/>
  <c r="CF21" i="9"/>
  <c r="CE21" i="9"/>
  <c r="AH20" i="9"/>
  <c r="AD20" i="9"/>
  <c r="AG20" i="9"/>
  <c r="J20" i="9"/>
  <c r="Z20" i="9"/>
  <c r="BY20" i="9"/>
  <c r="AP21" i="9"/>
  <c r="S21" i="9" s="1"/>
  <c r="Q393" i="8"/>
  <c r="W393" i="8" s="1"/>
  <c r="X393" i="8" s="1"/>
  <c r="Q402" i="7"/>
  <c r="W402" i="7" s="1"/>
  <c r="X402" i="7" s="1"/>
  <c r="CG20" i="9"/>
  <c r="CH20" i="9" s="1"/>
  <c r="A24" i="9"/>
  <c r="Y24" i="9"/>
  <c r="B405" i="7"/>
  <c r="B396" i="8"/>
  <c r="C24" i="9"/>
  <c r="B25" i="9"/>
  <c r="AW20" i="9"/>
  <c r="BS20" i="9"/>
  <c r="BW21" i="9"/>
  <c r="BX21" i="9"/>
  <c r="CA21" i="9"/>
  <c r="BZ21" i="9"/>
  <c r="AK23" i="9"/>
  <c r="A395" i="8"/>
  <c r="A404" i="7"/>
  <c r="A614" i="7" s="1"/>
  <c r="BH22" i="9"/>
  <c r="BJ22" i="9"/>
  <c r="AR22" i="9"/>
  <c r="BL22" i="9"/>
  <c r="BM22" i="9"/>
  <c r="BB22" i="9"/>
  <c r="AN22" i="9" s="1"/>
  <c r="AO22" i="9"/>
  <c r="AQ22" i="9" s="1"/>
  <c r="BI22" i="9"/>
  <c r="BK22" i="9"/>
  <c r="I392" i="8"/>
  <c r="T393" i="8" s="1"/>
  <c r="I401" i="7"/>
  <c r="T402" i="7" s="1"/>
  <c r="T401" i="7" l="1"/>
  <c r="T392" i="8"/>
  <c r="AV21" i="9"/>
  <c r="U18" i="9"/>
  <c r="BT20" i="9"/>
  <c r="BU19" i="9"/>
  <c r="BV19" i="9" s="1"/>
  <c r="U19" i="9" s="1"/>
  <c r="CC20" i="9"/>
  <c r="CD20" i="9" s="1"/>
  <c r="CB21" i="9"/>
  <c r="CG21" i="9"/>
  <c r="CH21" i="9" s="1"/>
  <c r="A606" i="8"/>
  <c r="D40" i="9" s="1"/>
  <c r="I22" i="9"/>
  <c r="CA22" i="9"/>
  <c r="BX22" i="9"/>
  <c r="BZ22" i="9"/>
  <c r="BW22" i="9"/>
  <c r="BJ23" i="9"/>
  <c r="BL23" i="9"/>
  <c r="BI23" i="9"/>
  <c r="BB23" i="9"/>
  <c r="AN23" i="9" s="1"/>
  <c r="BH23" i="9"/>
  <c r="BM23" i="9"/>
  <c r="AO23" i="9"/>
  <c r="AQ23" i="9" s="1"/>
  <c r="BK23" i="9"/>
  <c r="AR23" i="9"/>
  <c r="BR22" i="9"/>
  <c r="BN22" i="9"/>
  <c r="BQ22" i="9"/>
  <c r="BO22" i="9"/>
  <c r="B406" i="7"/>
  <c r="Y25" i="9"/>
  <c r="B397" i="8"/>
  <c r="C25" i="9"/>
  <c r="A25" i="9"/>
  <c r="B26" i="9"/>
  <c r="CE22" i="9"/>
  <c r="CF22" i="9"/>
  <c r="AK24" i="9"/>
  <c r="A396" i="8"/>
  <c r="A405" i="7"/>
  <c r="AW21" i="9"/>
  <c r="BP21" i="9"/>
  <c r="Q394" i="8"/>
  <c r="W394" i="8" s="1"/>
  <c r="X394" i="8" s="1"/>
  <c r="Q403" i="7"/>
  <c r="W403" i="7" s="1"/>
  <c r="X403" i="7" s="1"/>
  <c r="AP22" i="9"/>
  <c r="AV22" i="9" s="1"/>
  <c r="AI22" i="9"/>
  <c r="AU22" i="9"/>
  <c r="AJ22" i="9"/>
  <c r="AS22" i="9"/>
  <c r="BY21" i="9"/>
  <c r="BS21" i="9"/>
  <c r="AH21" i="9"/>
  <c r="AG21" i="9"/>
  <c r="Z21" i="9"/>
  <c r="AD21" i="9"/>
  <c r="J21" i="9"/>
  <c r="BU20" i="9" l="1"/>
  <c r="BV20" i="9" s="1"/>
  <c r="U20" i="9" s="1"/>
  <c r="AW22" i="9"/>
  <c r="D614" i="7"/>
  <c r="BT21" i="9"/>
  <c r="CC21" i="9"/>
  <c r="CD21" i="9" s="1"/>
  <c r="CG22" i="9"/>
  <c r="CH22" i="9" s="1"/>
  <c r="BP22" i="9"/>
  <c r="CB22" i="9"/>
  <c r="I23" i="9"/>
  <c r="B407" i="7"/>
  <c r="Y26" i="9"/>
  <c r="B398" i="8"/>
  <c r="C26" i="9"/>
  <c r="B27" i="9"/>
  <c r="A26" i="9"/>
  <c r="Q404" i="7"/>
  <c r="W404" i="7" s="1"/>
  <c r="X404" i="7" s="1"/>
  <c r="Q395" i="8"/>
  <c r="W395" i="8" s="1"/>
  <c r="AP23" i="9"/>
  <c r="I394" i="8"/>
  <c r="T394" i="8" s="1"/>
  <c r="I403" i="7"/>
  <c r="T403" i="7" s="1"/>
  <c r="B614" i="7" s="1"/>
  <c r="T22" i="9"/>
  <c r="AK25" i="9"/>
  <c r="A406" i="7"/>
  <c r="A397" i="8"/>
  <c r="BS22" i="9"/>
  <c r="CF23" i="9"/>
  <c r="CE23" i="9"/>
  <c r="BY22" i="9"/>
  <c r="AH22" i="9"/>
  <c r="AD22" i="9"/>
  <c r="AG22" i="9"/>
  <c r="J22" i="9"/>
  <c r="Z22" i="9"/>
  <c r="S22" i="9"/>
  <c r="AR24" i="9"/>
  <c r="BK24" i="9"/>
  <c r="BJ24" i="9"/>
  <c r="BI24" i="9"/>
  <c r="BB24" i="9"/>
  <c r="AN24" i="9" s="1"/>
  <c r="BL24" i="9"/>
  <c r="BH24" i="9"/>
  <c r="AO24" i="9"/>
  <c r="AQ24" i="9" s="1"/>
  <c r="BM24" i="9"/>
  <c r="AS23" i="9"/>
  <c r="AJ23" i="9"/>
  <c r="AU23" i="9"/>
  <c r="AI23" i="9"/>
  <c r="BN23" i="9"/>
  <c r="BO23" i="9"/>
  <c r="BQ23" i="9"/>
  <c r="BR23" i="9"/>
  <c r="CA23" i="9"/>
  <c r="BZ23" i="9"/>
  <c r="BW23" i="9"/>
  <c r="BX23" i="9"/>
  <c r="AV23" i="9" l="1"/>
  <c r="AW23" i="9" s="1"/>
  <c r="T23" i="9"/>
  <c r="AA23" i="9"/>
  <c r="AE23" i="9" s="1"/>
  <c r="BT22" i="9"/>
  <c r="BU21" i="9"/>
  <c r="BV21" i="9" s="1"/>
  <c r="CC22" i="9"/>
  <c r="CD22" i="9" s="1"/>
  <c r="S23" i="9"/>
  <c r="X395" i="8"/>
  <c r="D606" i="8"/>
  <c r="E40" i="9" s="1"/>
  <c r="CB23" i="9"/>
  <c r="Q405" i="7"/>
  <c r="W405" i="7" s="1"/>
  <c r="Q396" i="8"/>
  <c r="W396" i="8" s="1"/>
  <c r="AP24" i="9"/>
  <c r="BP23" i="9"/>
  <c r="BO24" i="9"/>
  <c r="BN24" i="9"/>
  <c r="BQ24" i="9"/>
  <c r="BR24" i="9"/>
  <c r="BX24" i="9"/>
  <c r="BZ24" i="9"/>
  <c r="BW24" i="9"/>
  <c r="CA24" i="9"/>
  <c r="CG23" i="9"/>
  <c r="CH23" i="9" s="1"/>
  <c r="BH25" i="9"/>
  <c r="BB25" i="9"/>
  <c r="AN25" i="9" s="1"/>
  <c r="BK25" i="9"/>
  <c r="BI25" i="9"/>
  <c r="BM25" i="9"/>
  <c r="BJ25" i="9"/>
  <c r="AR25" i="9"/>
  <c r="AO25" i="9"/>
  <c r="AQ25" i="9" s="1"/>
  <c r="BL25" i="9"/>
  <c r="I404" i="7"/>
  <c r="T404" i="7" s="1"/>
  <c r="I395" i="8"/>
  <c r="T395" i="8" s="1"/>
  <c r="B606" i="8" s="1"/>
  <c r="F40" i="9" s="1"/>
  <c r="AH23" i="9"/>
  <c r="Z23" i="9"/>
  <c r="AD23" i="9"/>
  <c r="AG23" i="9"/>
  <c r="J23" i="9"/>
  <c r="CE24" i="9"/>
  <c r="CF24" i="9"/>
  <c r="AK26" i="9"/>
  <c r="A407" i="7"/>
  <c r="T407" i="7" s="1"/>
  <c r="A398" i="8"/>
  <c r="T398" i="8" s="1"/>
  <c r="BY23" i="9"/>
  <c r="BS23" i="9"/>
  <c r="BT23" i="9" s="1"/>
  <c r="I24" i="9"/>
  <c r="AS24" i="9"/>
  <c r="AI24" i="9"/>
  <c r="AJ24" i="9"/>
  <c r="AU24" i="9"/>
  <c r="B399" i="8"/>
  <c r="C27" i="9"/>
  <c r="B408" i="7"/>
  <c r="A27" i="9"/>
  <c r="Y27" i="9"/>
  <c r="B28" i="9"/>
  <c r="AV24" i="9" l="1"/>
  <c r="AW24" i="9" s="1"/>
  <c r="CC23" i="9"/>
  <c r="BU22" i="9"/>
  <c r="BV22" i="9" s="1"/>
  <c r="U22" i="9" s="1"/>
  <c r="U21" i="9"/>
  <c r="S24" i="9"/>
  <c r="G40" i="9"/>
  <c r="V40" i="9" s="1"/>
  <c r="L40" i="9" s="1"/>
  <c r="CB24" i="9"/>
  <c r="BS24" i="9"/>
  <c r="CD23" i="9"/>
  <c r="BU23" i="9"/>
  <c r="BV23" i="9" s="1"/>
  <c r="U23" i="9" s="1"/>
  <c r="AS25" i="9"/>
  <c r="AJ25" i="9"/>
  <c r="AI25" i="9"/>
  <c r="AU25" i="9"/>
  <c r="AK27" i="9"/>
  <c r="A408" i="7"/>
  <c r="A399" i="8"/>
  <c r="I396" i="8"/>
  <c r="T396" i="8" s="1"/>
  <c r="I405" i="7"/>
  <c r="T405" i="7" s="1"/>
  <c r="T24" i="9"/>
  <c r="BX25" i="9"/>
  <c r="BZ25" i="9"/>
  <c r="BW25" i="9"/>
  <c r="CA25" i="9"/>
  <c r="I25" i="9"/>
  <c r="BM26" i="9"/>
  <c r="BL26" i="9"/>
  <c r="AO26" i="9"/>
  <c r="AQ26" i="9" s="1"/>
  <c r="AR26" i="9"/>
  <c r="BK26" i="9"/>
  <c r="BB26" i="9"/>
  <c r="AN26" i="9" s="1"/>
  <c r="BI26" i="9"/>
  <c r="BJ26" i="9"/>
  <c r="BH26" i="9"/>
  <c r="CE25" i="9"/>
  <c r="CF25" i="9"/>
  <c r="BO25" i="9"/>
  <c r="BQ25" i="9"/>
  <c r="BN25" i="9"/>
  <c r="BR25" i="9"/>
  <c r="X396" i="8"/>
  <c r="Y28" i="9"/>
  <c r="B400" i="8"/>
  <c r="A28" i="9"/>
  <c r="B409" i="7"/>
  <c r="B29" i="9"/>
  <c r="C28" i="9"/>
  <c r="AG24" i="9"/>
  <c r="AD24" i="9"/>
  <c r="Z24" i="9"/>
  <c r="AH24" i="9"/>
  <c r="J24" i="9"/>
  <c r="CG24" i="9"/>
  <c r="CH24" i="9" s="1"/>
  <c r="AP25" i="9"/>
  <c r="S25" i="9" s="1"/>
  <c r="Q406" i="7"/>
  <c r="W406" i="7" s="1"/>
  <c r="X406" i="7" s="1"/>
  <c r="Q397" i="8"/>
  <c r="W397" i="8" s="1"/>
  <c r="X397" i="8" s="1"/>
  <c r="BY24" i="9"/>
  <c r="BP24" i="9"/>
  <c r="X405" i="7"/>
  <c r="AV25" i="9" l="1"/>
  <c r="T25" i="9"/>
  <c r="AA25" i="9"/>
  <c r="AE25" i="9" s="1"/>
  <c r="BT24" i="9"/>
  <c r="CC24" i="9"/>
  <c r="CD24" i="9" s="1"/>
  <c r="CB25" i="9"/>
  <c r="C29" i="9"/>
  <c r="B30" i="9"/>
  <c r="Y29" i="9"/>
  <c r="B410" i="7"/>
  <c r="A29" i="9"/>
  <c r="B401" i="8"/>
  <c r="I26" i="9"/>
  <c r="T26" i="9" s="1"/>
  <c r="CF26" i="9"/>
  <c r="CE26" i="9"/>
  <c r="I406" i="7"/>
  <c r="T406" i="7" s="1"/>
  <c r="I397" i="8"/>
  <c r="T397" i="8" s="1"/>
  <c r="BY25" i="9"/>
  <c r="BR26" i="9"/>
  <c r="BO26" i="9"/>
  <c r="BQ26" i="9"/>
  <c r="BN26" i="9"/>
  <c r="J25" i="9"/>
  <c r="AH25" i="9"/>
  <c r="AD25" i="9"/>
  <c r="Z25" i="9"/>
  <c r="AG25" i="9"/>
  <c r="A409" i="7"/>
  <c r="AK28" i="9"/>
  <c r="A400" i="8"/>
  <c r="BP25" i="9"/>
  <c r="BZ26" i="9"/>
  <c r="CA26" i="9"/>
  <c r="BW26" i="9"/>
  <c r="BX26" i="9"/>
  <c r="AJ26" i="9"/>
  <c r="AI26" i="9"/>
  <c r="AU26" i="9"/>
  <c r="AS26" i="9"/>
  <c r="BS25" i="9"/>
  <c r="CG25" i="9"/>
  <c r="CH25" i="9" s="1"/>
  <c r="Q407" i="7"/>
  <c r="W407" i="7" s="1"/>
  <c r="X407" i="7" s="1"/>
  <c r="AP26" i="9"/>
  <c r="AV26" i="9" s="1"/>
  <c r="Q398" i="8"/>
  <c r="W398" i="8" s="1"/>
  <c r="X398" i="8" s="1"/>
  <c r="AW25" i="9"/>
  <c r="AR27" i="9"/>
  <c r="BM27" i="9"/>
  <c r="BB27" i="9"/>
  <c r="AN27" i="9" s="1"/>
  <c r="BI27" i="9"/>
  <c r="BK27" i="9"/>
  <c r="BJ27" i="9"/>
  <c r="BH27" i="9"/>
  <c r="AO27" i="9"/>
  <c r="AQ27" i="9" s="1"/>
  <c r="BL27" i="9"/>
  <c r="I27" i="9" l="1"/>
  <c r="AA27" i="9" s="1"/>
  <c r="AE27" i="9"/>
  <c r="AE34" i="9" s="1"/>
  <c r="J10" i="2" s="1"/>
  <c r="AA34" i="9"/>
  <c r="H41" i="9" s="1"/>
  <c r="CC25" i="9"/>
  <c r="CD25" i="9" s="1"/>
  <c r="I408" i="7"/>
  <c r="I399" i="8"/>
  <c r="BP26" i="9"/>
  <c r="BU24" i="9"/>
  <c r="BV24" i="9" s="1"/>
  <c r="U24" i="9" s="1"/>
  <c r="BT25" i="9"/>
  <c r="BU25" i="9" s="1"/>
  <c r="BV25" i="9" s="1"/>
  <c r="U25" i="9" s="1"/>
  <c r="CG26" i="9"/>
  <c r="CH26" i="9" s="1"/>
  <c r="AW26" i="9"/>
  <c r="BX27" i="9"/>
  <c r="BW27" i="9"/>
  <c r="CF27" i="9"/>
  <c r="CE27" i="9"/>
  <c r="AJ27" i="9"/>
  <c r="AS27" i="9"/>
  <c r="AU27" i="9"/>
  <c r="AI27" i="9"/>
  <c r="S26" i="9"/>
  <c r="CB26" i="9"/>
  <c r="AR28" i="9"/>
  <c r="BI28" i="9"/>
  <c r="BM28" i="9"/>
  <c r="AO28" i="9"/>
  <c r="AQ28" i="9" s="1"/>
  <c r="BJ28" i="9"/>
  <c r="BL28" i="9"/>
  <c r="BH28" i="9"/>
  <c r="BB28" i="9"/>
  <c r="AN28" i="9" s="1"/>
  <c r="BK28" i="9"/>
  <c r="BS26" i="9"/>
  <c r="I407" i="7"/>
  <c r="T408" i="7" s="1"/>
  <c r="I398" i="8"/>
  <c r="T399" i="8" s="1"/>
  <c r="T27" i="9"/>
  <c r="Q408" i="7"/>
  <c r="W408" i="7" s="1"/>
  <c r="X408" i="7" s="1"/>
  <c r="Q399" i="8"/>
  <c r="W399" i="8" s="1"/>
  <c r="X399" i="8" s="1"/>
  <c r="AP27" i="9"/>
  <c r="S27" i="9" s="1"/>
  <c r="C30" i="9"/>
  <c r="A30" i="9"/>
  <c r="B411" i="7"/>
  <c r="B31" i="9"/>
  <c r="B402" i="8"/>
  <c r="Y30" i="9"/>
  <c r="BR27" i="9"/>
  <c r="BQ27" i="9"/>
  <c r="BN27" i="9"/>
  <c r="BO27" i="9"/>
  <c r="Z26" i="9"/>
  <c r="J26" i="9"/>
  <c r="AG26" i="9"/>
  <c r="AD26" i="9"/>
  <c r="AH26" i="9"/>
  <c r="BY26" i="9"/>
  <c r="A410" i="7"/>
  <c r="AK29" i="9"/>
  <c r="A401" i="8"/>
  <c r="AV27" i="9" l="1"/>
  <c r="I28" i="9"/>
  <c r="AV28" i="9"/>
  <c r="BT26" i="9"/>
  <c r="L53" i="14"/>
  <c r="L53" i="10"/>
  <c r="L53" i="11"/>
  <c r="L53" i="13"/>
  <c r="L53" i="12"/>
  <c r="L53" i="9"/>
  <c r="L54" i="9" s="1"/>
  <c r="E52" i="12"/>
  <c r="E52" i="11"/>
  <c r="E52" i="13"/>
  <c r="E52" i="9"/>
  <c r="E52" i="10"/>
  <c r="E52" i="8"/>
  <c r="E53" i="8" s="1"/>
  <c r="E54" i="8" s="1"/>
  <c r="E52" i="14"/>
  <c r="T28" i="9"/>
  <c r="I400" i="8"/>
  <c r="T400" i="8" s="1"/>
  <c r="I409" i="7"/>
  <c r="T409" i="7" s="1"/>
  <c r="BY27" i="9"/>
  <c r="AO29" i="9"/>
  <c r="AQ29" i="9" s="1"/>
  <c r="BM29" i="9"/>
  <c r="BL29" i="9"/>
  <c r="BH29" i="9"/>
  <c r="BI29" i="9"/>
  <c r="BB29" i="9"/>
  <c r="AN29" i="9" s="1"/>
  <c r="AR29" i="9"/>
  <c r="BK29" i="9"/>
  <c r="BJ29" i="9"/>
  <c r="BP27" i="9"/>
  <c r="CA27" i="9" s="1"/>
  <c r="BZ27" i="9"/>
  <c r="A402" i="8"/>
  <c r="AK30" i="9"/>
  <c r="A411" i="7"/>
  <c r="A615" i="7" s="1"/>
  <c r="BO28" i="9"/>
  <c r="BR28" i="9"/>
  <c r="BQ28" i="9"/>
  <c r="BN28" i="9"/>
  <c r="AH27" i="9"/>
  <c r="AD27" i="9"/>
  <c r="AG27" i="9"/>
  <c r="J27" i="9"/>
  <c r="Z27" i="9"/>
  <c r="CF28" i="9"/>
  <c r="CE28" i="9"/>
  <c r="C31" i="9"/>
  <c r="Y31" i="9"/>
  <c r="B403" i="8"/>
  <c r="A31" i="9"/>
  <c r="B32" i="9"/>
  <c r="B412" i="7"/>
  <c r="BW28" i="9"/>
  <c r="BX28" i="9"/>
  <c r="AJ28" i="9"/>
  <c r="AU28" i="9"/>
  <c r="AI28" i="9"/>
  <c r="AS28" i="9"/>
  <c r="BS27" i="9"/>
  <c r="AW27" i="9"/>
  <c r="Q409" i="7"/>
  <c r="W409" i="7" s="1"/>
  <c r="AP28" i="9"/>
  <c r="Q400" i="8"/>
  <c r="W400" i="8" s="1"/>
  <c r="X400" i="8" s="1"/>
  <c r="CC26" i="9"/>
  <c r="CD26" i="9" s="1"/>
  <c r="CG27" i="9"/>
  <c r="CH27" i="9" s="1"/>
  <c r="I29" i="9" l="1"/>
  <c r="I410" i="7"/>
  <c r="T410" i="7" s="1"/>
  <c r="B615" i="7" s="1"/>
  <c r="I401" i="8"/>
  <c r="T401" i="8" s="1"/>
  <c r="T29" i="9"/>
  <c r="BT27" i="9"/>
  <c r="X409" i="7"/>
  <c r="CB27" i="9"/>
  <c r="CC27" i="9" s="1"/>
  <c r="CD27" i="9" s="1"/>
  <c r="BY28" i="9"/>
  <c r="A607" i="8"/>
  <c r="D41" i="9" s="1"/>
  <c r="BS28" i="9"/>
  <c r="Z28" i="9"/>
  <c r="J28" i="9"/>
  <c r="AD28" i="9"/>
  <c r="AH28" i="9"/>
  <c r="AG28" i="9"/>
  <c r="A412" i="7"/>
  <c r="AK31" i="9"/>
  <c r="A403" i="8"/>
  <c r="BR29" i="9"/>
  <c r="BN29" i="9"/>
  <c r="BQ29" i="9"/>
  <c r="BO29" i="9"/>
  <c r="AW28" i="9"/>
  <c r="CG28" i="9"/>
  <c r="CH28" i="9" s="1"/>
  <c r="BZ28" i="9"/>
  <c r="BP28" i="9"/>
  <c r="CA28" i="9" s="1"/>
  <c r="AJ29" i="9"/>
  <c r="AU29" i="9"/>
  <c r="AI29" i="9"/>
  <c r="AS29" i="9"/>
  <c r="CF29" i="9"/>
  <c r="CE29" i="9"/>
  <c r="BU26" i="9"/>
  <c r="BV26" i="9" s="1"/>
  <c r="U26" i="9" s="1"/>
  <c r="S28" i="9"/>
  <c r="C32" i="9"/>
  <c r="B33" i="9"/>
  <c r="B3" i="10" s="1"/>
  <c r="Y32" i="9"/>
  <c r="B413" i="7"/>
  <c r="A32" i="9"/>
  <c r="B404" i="8"/>
  <c r="BI30" i="9"/>
  <c r="AR30" i="9"/>
  <c r="BJ30" i="9"/>
  <c r="BK30" i="9"/>
  <c r="BM30" i="9"/>
  <c r="BB30" i="9"/>
  <c r="AN30" i="9" s="1"/>
  <c r="AO30" i="9"/>
  <c r="AQ30" i="9" s="1"/>
  <c r="BL30" i="9"/>
  <c r="BH30" i="9"/>
  <c r="BX29" i="9"/>
  <c r="BW29" i="9"/>
  <c r="Q410" i="7"/>
  <c r="W410" i="7" s="1"/>
  <c r="Q401" i="8"/>
  <c r="W401" i="8" s="1"/>
  <c r="X401" i="8" s="1"/>
  <c r="AP29" i="9"/>
  <c r="AV29" i="9" s="1"/>
  <c r="I30" i="9" l="1"/>
  <c r="I411" i="7"/>
  <c r="T411" i="7" s="1"/>
  <c r="I402" i="8"/>
  <c r="T402" i="8" s="1"/>
  <c r="B607" i="8" s="1"/>
  <c r="F41" i="9" s="1"/>
  <c r="T30" i="9"/>
  <c r="X410" i="7"/>
  <c r="D615" i="7"/>
  <c r="B415" i="7"/>
  <c r="A3" i="10"/>
  <c r="A1" i="10"/>
  <c r="A11" i="2" s="1"/>
  <c r="C3" i="10"/>
  <c r="B406" i="8"/>
  <c r="Y3" i="10"/>
  <c r="B4" i="10"/>
  <c r="BS29" i="9"/>
  <c r="CB28" i="9"/>
  <c r="CC28" i="9" s="1"/>
  <c r="CD28" i="9" s="1"/>
  <c r="BU27" i="9"/>
  <c r="BV27" i="9" s="1"/>
  <c r="U27" i="9" s="1"/>
  <c r="CF30" i="9"/>
  <c r="CE30" i="9"/>
  <c r="B405" i="8"/>
  <c r="A33" i="9"/>
  <c r="C33" i="9"/>
  <c r="Y33" i="9"/>
  <c r="B414" i="7"/>
  <c r="AH29" i="9"/>
  <c r="AG29" i="9"/>
  <c r="J29" i="9"/>
  <c r="AD29" i="9"/>
  <c r="Z29" i="9"/>
  <c r="Q402" i="8"/>
  <c r="W402" i="8" s="1"/>
  <c r="AP30" i="9"/>
  <c r="S30" i="9" s="1"/>
  <c r="Q411" i="7"/>
  <c r="W411" i="7" s="1"/>
  <c r="X411" i="7" s="1"/>
  <c r="BW30" i="9"/>
  <c r="BX30" i="9"/>
  <c r="AK32" i="9"/>
  <c r="A404" i="8"/>
  <c r="T404" i="8" s="1"/>
  <c r="A413" i="7"/>
  <c r="BZ29" i="9"/>
  <c r="BP29" i="9"/>
  <c r="CA29" i="9" s="1"/>
  <c r="BH31" i="9"/>
  <c r="BK31" i="9"/>
  <c r="BM31" i="9"/>
  <c r="AR31" i="9"/>
  <c r="AO31" i="9"/>
  <c r="AQ31" i="9" s="1"/>
  <c r="BL31" i="9"/>
  <c r="BI31" i="9"/>
  <c r="BB31" i="9"/>
  <c r="AN31" i="9" s="1"/>
  <c r="BJ31" i="9"/>
  <c r="AW29" i="9"/>
  <c r="BY29" i="9"/>
  <c r="AI30" i="9"/>
  <c r="AS30" i="9"/>
  <c r="AU30" i="9"/>
  <c r="AJ30" i="9"/>
  <c r="BN30" i="9"/>
  <c r="BQ30" i="9"/>
  <c r="BO30" i="9"/>
  <c r="BR30" i="9"/>
  <c r="CG29" i="9"/>
  <c r="CH29" i="9" s="1"/>
  <c r="S29" i="9"/>
  <c r="BT28" i="9"/>
  <c r="AV30" i="9" l="1"/>
  <c r="BU28" i="9"/>
  <c r="BV28" i="9" s="1"/>
  <c r="U28" i="9" s="1"/>
  <c r="Y4" i="10"/>
  <c r="B416" i="7"/>
  <c r="B407" i="8"/>
  <c r="B5" i="10"/>
  <c r="C4" i="10"/>
  <c r="A4" i="10"/>
  <c r="A54" i="13"/>
  <c r="A54" i="11"/>
  <c r="A54" i="12"/>
  <c r="A54" i="10"/>
  <c r="A54" i="14"/>
  <c r="A406" i="8"/>
  <c r="AK3" i="10"/>
  <c r="H3" i="10" s="1"/>
  <c r="A415" i="7"/>
  <c r="X402" i="8"/>
  <c r="D607" i="8"/>
  <c r="E41" i="9" s="1"/>
  <c r="BS30" i="9"/>
  <c r="CB29" i="9"/>
  <c r="CC29" i="9" s="1"/>
  <c r="BY30" i="9"/>
  <c r="BZ30" i="9"/>
  <c r="BP30" i="9"/>
  <c r="CA30" i="9" s="1"/>
  <c r="A414" i="7"/>
  <c r="T414" i="7" s="1"/>
  <c r="AK33" i="9"/>
  <c r="A405" i="8"/>
  <c r="T405" i="8" s="1"/>
  <c r="AH30" i="9"/>
  <c r="Z30" i="9"/>
  <c r="AD30" i="9"/>
  <c r="J30" i="9"/>
  <c r="AG30" i="9"/>
  <c r="CE31" i="9"/>
  <c r="CF31" i="9"/>
  <c r="BT29" i="9"/>
  <c r="BX31" i="9"/>
  <c r="BW31" i="9"/>
  <c r="AP31" i="9"/>
  <c r="S31" i="9" s="1"/>
  <c r="Q412" i="7"/>
  <c r="W412" i="7" s="1"/>
  <c r="Q403" i="8"/>
  <c r="W403" i="8" s="1"/>
  <c r="BR31" i="9"/>
  <c r="BO31" i="9"/>
  <c r="BQ31" i="9"/>
  <c r="BN31" i="9"/>
  <c r="I31" i="9"/>
  <c r="AU31" i="9"/>
  <c r="AS31" i="9"/>
  <c r="AI31" i="9"/>
  <c r="AJ31" i="9"/>
  <c r="BJ32" i="9"/>
  <c r="BB32" i="9"/>
  <c r="AN32" i="9" s="1"/>
  <c r="AR32" i="9"/>
  <c r="BL32" i="9"/>
  <c r="AO32" i="9"/>
  <c r="AQ32" i="9" s="1"/>
  <c r="BM32" i="9"/>
  <c r="BI32" i="9"/>
  <c r="BK32" i="9"/>
  <c r="BH32" i="9"/>
  <c r="AW30" i="9"/>
  <c r="CG30" i="9"/>
  <c r="CH30" i="9" s="1"/>
  <c r="AV31" i="9" l="1"/>
  <c r="G41" i="9"/>
  <c r="V41" i="9" s="1"/>
  <c r="L41" i="9" s="1"/>
  <c r="A55" i="9"/>
  <c r="C5" i="10"/>
  <c r="B6" i="10"/>
  <c r="B408" i="8"/>
  <c r="B417" i="7"/>
  <c r="A5" i="10"/>
  <c r="Y5" i="10"/>
  <c r="AK4" i="10"/>
  <c r="H4" i="10" s="1"/>
  <c r="A416" i="7"/>
  <c r="A407" i="8"/>
  <c r="AO3" i="10"/>
  <c r="BB3" i="10"/>
  <c r="AN3" i="10" s="1"/>
  <c r="AR3" i="10"/>
  <c r="BH3" i="10"/>
  <c r="BK3" i="10"/>
  <c r="BI3" i="10"/>
  <c r="BL3" i="10"/>
  <c r="BJ3" i="10"/>
  <c r="BM3" i="10"/>
  <c r="BT30" i="9"/>
  <c r="BS31" i="9"/>
  <c r="A608" i="8"/>
  <c r="A616" i="7"/>
  <c r="CB30" i="9"/>
  <c r="CC30" i="9" s="1"/>
  <c r="CD30" i="9" s="1"/>
  <c r="I32" i="9"/>
  <c r="T32" i="9" s="1"/>
  <c r="I403" i="8"/>
  <c r="T31" i="9"/>
  <c r="I412" i="7"/>
  <c r="BZ31" i="9"/>
  <c r="BP31" i="9"/>
  <c r="CA31" i="9" s="1"/>
  <c r="CG31" i="9"/>
  <c r="CH31" i="9" s="1"/>
  <c r="BK33" i="9"/>
  <c r="BB33" i="9"/>
  <c r="AN33" i="9" s="1"/>
  <c r="BL33" i="9"/>
  <c r="BH33" i="9"/>
  <c r="BM33" i="9"/>
  <c r="AR33" i="9"/>
  <c r="AR34" i="9" s="1"/>
  <c r="AO33" i="9"/>
  <c r="AQ33" i="9" s="1"/>
  <c r="BI33" i="9"/>
  <c r="BJ33" i="9"/>
  <c r="BO32" i="9"/>
  <c r="BR32" i="9"/>
  <c r="BN32" i="9"/>
  <c r="BQ32" i="9"/>
  <c r="AP32" i="9"/>
  <c r="AV32" i="9" s="1"/>
  <c r="Q404" i="8"/>
  <c r="W404" i="8" s="1"/>
  <c r="X404" i="8" s="1"/>
  <c r="Q413" i="7"/>
  <c r="W413" i="7" s="1"/>
  <c r="X413" i="7" s="1"/>
  <c r="BW32" i="9"/>
  <c r="BX32" i="9"/>
  <c r="AG31" i="9"/>
  <c r="AD31" i="9"/>
  <c r="Z31" i="9"/>
  <c r="J31" i="9"/>
  <c r="AH31" i="9"/>
  <c r="CE32" i="9"/>
  <c r="CF32" i="9"/>
  <c r="BU29" i="9"/>
  <c r="BV29" i="9" s="1"/>
  <c r="U29" i="9" s="1"/>
  <c r="CD29" i="9"/>
  <c r="X403" i="8"/>
  <c r="D608" i="8"/>
  <c r="BY31" i="9"/>
  <c r="AS32" i="9"/>
  <c r="AI32" i="9"/>
  <c r="AJ32" i="9"/>
  <c r="AU32" i="9"/>
  <c r="AW31" i="9"/>
  <c r="X412" i="7"/>
  <c r="D616" i="7"/>
  <c r="I3" i="10" l="1"/>
  <c r="I406" i="8" s="1"/>
  <c r="I33" i="9"/>
  <c r="D42" i="9"/>
  <c r="AQ3" i="10"/>
  <c r="AP3" i="10" s="1"/>
  <c r="AV3" i="10" s="1"/>
  <c r="AC3" i="10"/>
  <c r="I405" i="8"/>
  <c r="I414" i="7"/>
  <c r="T33" i="9"/>
  <c r="I415" i="7"/>
  <c r="T3" i="10"/>
  <c r="BY32" i="9"/>
  <c r="CG32" i="9"/>
  <c r="CH32" i="9" s="1"/>
  <c r="CE3" i="10"/>
  <c r="CF3" i="10"/>
  <c r="AU3" i="10"/>
  <c r="AS3" i="10"/>
  <c r="AI3" i="10"/>
  <c r="AJ3" i="10"/>
  <c r="BI4" i="10"/>
  <c r="BB4" i="10"/>
  <c r="AN4" i="10" s="1"/>
  <c r="BK4" i="10"/>
  <c r="AO4" i="10"/>
  <c r="AQ4" i="10" s="1"/>
  <c r="BL4" i="10"/>
  <c r="BM4" i="10"/>
  <c r="AR4" i="10"/>
  <c r="BH4" i="10"/>
  <c r="BJ4" i="10"/>
  <c r="C6" i="10"/>
  <c r="B409" i="8"/>
  <c r="B418" i="7"/>
  <c r="Y6" i="10"/>
  <c r="A6" i="10"/>
  <c r="B7" i="10"/>
  <c r="BX3" i="10"/>
  <c r="CA3" i="10"/>
  <c r="BW3" i="10"/>
  <c r="BZ3" i="10"/>
  <c r="BQ3" i="10"/>
  <c r="BO3" i="10"/>
  <c r="BN3" i="10"/>
  <c r="BR3" i="10"/>
  <c r="A417" i="7"/>
  <c r="A408" i="8"/>
  <c r="AK5" i="10"/>
  <c r="H5" i="10" s="1"/>
  <c r="E42" i="9"/>
  <c r="E43" i="9" s="1"/>
  <c r="BT31" i="9"/>
  <c r="BS32" i="9"/>
  <c r="CB31" i="9"/>
  <c r="CC31" i="9" s="1"/>
  <c r="AW32" i="9"/>
  <c r="BU30" i="9"/>
  <c r="BV30" i="9" s="1"/>
  <c r="BO33" i="9"/>
  <c r="BQ33" i="9"/>
  <c r="BN33" i="9"/>
  <c r="BR33" i="9"/>
  <c r="T403" i="8"/>
  <c r="B608" i="8" s="1"/>
  <c r="Q414" i="7"/>
  <c r="W414" i="7" s="1"/>
  <c r="X414" i="7" s="1"/>
  <c r="AP33" i="9"/>
  <c r="AV33" i="9" s="1"/>
  <c r="Q405" i="8"/>
  <c r="W405" i="8" s="1"/>
  <c r="X405" i="8" s="1"/>
  <c r="CE33" i="9"/>
  <c r="CF33" i="9"/>
  <c r="S32" i="9"/>
  <c r="Z32" i="9"/>
  <c r="AD32" i="9"/>
  <c r="J32" i="9"/>
  <c r="AH32" i="9"/>
  <c r="AG32" i="9"/>
  <c r="BP32" i="9"/>
  <c r="CA32" i="9" s="1"/>
  <c r="BZ32" i="9"/>
  <c r="AJ33" i="9"/>
  <c r="AJ34" i="9" s="1"/>
  <c r="B39" i="9" s="1"/>
  <c r="H10" i="2" s="1"/>
  <c r="AS33" i="9"/>
  <c r="AS34" i="9" s="1"/>
  <c r="AI33" i="9"/>
  <c r="AI34" i="9" s="1"/>
  <c r="B38" i="9" s="1"/>
  <c r="G10" i="2" s="1"/>
  <c r="AU33" i="9"/>
  <c r="AU34" i="9" s="1"/>
  <c r="T412" i="7"/>
  <c r="B616" i="7" s="1"/>
  <c r="T415" i="7"/>
  <c r="I413" i="7"/>
  <c r="T413" i="7" s="1"/>
  <c r="I404" i="8"/>
  <c r="T406" i="8" s="1"/>
  <c r="W406" i="8"/>
  <c r="X406" i="8" s="1"/>
  <c r="BW33" i="9"/>
  <c r="BX33" i="9"/>
  <c r="W415" i="7"/>
  <c r="X415" i="7" s="1"/>
  <c r="AW33" i="9" l="1"/>
  <c r="I4" i="10"/>
  <c r="Q406" i="8"/>
  <c r="Q415" i="7"/>
  <c r="CB3" i="10"/>
  <c r="T4" i="10"/>
  <c r="I407" i="8"/>
  <c r="T407" i="8" s="1"/>
  <c r="I416" i="7"/>
  <c r="T416" i="7" s="1"/>
  <c r="U30" i="9"/>
  <c r="CG3" i="10"/>
  <c r="CH3" i="10" s="1"/>
  <c r="BK5" i="10"/>
  <c r="BH5" i="10"/>
  <c r="BJ5" i="10"/>
  <c r="AO5" i="10"/>
  <c r="AQ5" i="10" s="1"/>
  <c r="AR5" i="10"/>
  <c r="BI5" i="10"/>
  <c r="BM5" i="10"/>
  <c r="BB5" i="10"/>
  <c r="AN5" i="10" s="1"/>
  <c r="BL5" i="10"/>
  <c r="A409" i="8"/>
  <c r="A418" i="7"/>
  <c r="AK6" i="10"/>
  <c r="H6" i="10" s="1"/>
  <c r="BX4" i="10"/>
  <c r="BZ4" i="10"/>
  <c r="BW4" i="10"/>
  <c r="CA4" i="10"/>
  <c r="CF4" i="10"/>
  <c r="CE4" i="10"/>
  <c r="BP3" i="10"/>
  <c r="BO4" i="10"/>
  <c r="BN4" i="10"/>
  <c r="BR4" i="10"/>
  <c r="BQ4" i="10"/>
  <c r="AP4" i="10"/>
  <c r="AV4" i="10" s="1"/>
  <c r="Q416" i="7"/>
  <c r="W416" i="7" s="1"/>
  <c r="X416" i="7" s="1"/>
  <c r="Q407" i="8"/>
  <c r="W407" i="8" s="1"/>
  <c r="X407" i="8" s="1"/>
  <c r="BY3" i="10"/>
  <c r="AI4" i="10"/>
  <c r="AS4" i="10"/>
  <c r="AJ4" i="10"/>
  <c r="AU4" i="10"/>
  <c r="BS3" i="10"/>
  <c r="B8" i="10"/>
  <c r="A7" i="10"/>
  <c r="C7" i="10"/>
  <c r="Y7" i="10"/>
  <c r="B419" i="7"/>
  <c r="B410" i="8"/>
  <c r="S3" i="10"/>
  <c r="Z3" i="10"/>
  <c r="J3" i="10"/>
  <c r="AG3" i="10"/>
  <c r="AD3" i="10"/>
  <c r="AH3" i="10"/>
  <c r="CB32" i="9"/>
  <c r="CC32" i="9" s="1"/>
  <c r="CD32" i="9" s="1"/>
  <c r="BS33" i="9"/>
  <c r="BY33" i="9"/>
  <c r="S33" i="9"/>
  <c r="I37" i="9" s="1"/>
  <c r="B10" i="2" s="1"/>
  <c r="F42" i="9"/>
  <c r="F43" i="9" s="1"/>
  <c r="CG33" i="9"/>
  <c r="CH33" i="9" s="1"/>
  <c r="CH35" i="9" s="1"/>
  <c r="H53" i="12"/>
  <c r="H53" i="14"/>
  <c r="H53" i="13"/>
  <c r="H53" i="10"/>
  <c r="H53" i="9"/>
  <c r="H54" i="9" s="1"/>
  <c r="H53" i="11"/>
  <c r="Z34" i="9"/>
  <c r="B36" i="9"/>
  <c r="AH33" i="9"/>
  <c r="AH34" i="9" s="1"/>
  <c r="J33" i="9"/>
  <c r="J34" i="9" s="1"/>
  <c r="AG33" i="9"/>
  <c r="AG34" i="9" s="1"/>
  <c r="AD33" i="9"/>
  <c r="AD34" i="9" s="1"/>
  <c r="L10" i="2" s="1"/>
  <c r="Z33" i="9"/>
  <c r="BT32" i="9"/>
  <c r="BU31" i="9"/>
  <c r="BV31" i="9" s="1"/>
  <c r="U31" i="9" s="1"/>
  <c r="CD31" i="9"/>
  <c r="I53" i="12"/>
  <c r="I53" i="11"/>
  <c r="I53" i="14"/>
  <c r="I53" i="9"/>
  <c r="I54" i="9" s="1"/>
  <c r="I53" i="10"/>
  <c r="I53" i="13"/>
  <c r="BZ33" i="9"/>
  <c r="BP33" i="9"/>
  <c r="CA33" i="9" s="1"/>
  <c r="U33" i="9"/>
  <c r="I5" i="10" l="1"/>
  <c r="I417" i="7" s="1"/>
  <c r="T417" i="7" s="1"/>
  <c r="CC3" i="10"/>
  <c r="CD3" i="10" s="1"/>
  <c r="BU32" i="9"/>
  <c r="BV32" i="9" s="1"/>
  <c r="U32" i="9" s="1"/>
  <c r="I408" i="8"/>
  <c r="T408" i="8" s="1"/>
  <c r="T5" i="10"/>
  <c r="H78" i="9"/>
  <c r="BT3" i="10"/>
  <c r="BU3" i="10" s="1"/>
  <c r="BV3" i="10" s="1"/>
  <c r="G42" i="9"/>
  <c r="G43" i="9" s="1"/>
  <c r="BP4" i="10"/>
  <c r="CB4" i="10"/>
  <c r="B37" i="9"/>
  <c r="F10" i="2" s="1"/>
  <c r="G53" i="11" s="1"/>
  <c r="CG4" i="10"/>
  <c r="CH4" i="10" s="1"/>
  <c r="BM6" i="10"/>
  <c r="BI6" i="10"/>
  <c r="BH6" i="10"/>
  <c r="BB6" i="10"/>
  <c r="AN6" i="10" s="1"/>
  <c r="BL6" i="10"/>
  <c r="BJ6" i="10"/>
  <c r="AR6" i="10"/>
  <c r="BK6" i="10"/>
  <c r="AO6" i="10"/>
  <c r="AQ6" i="10" s="1"/>
  <c r="Q417" i="7"/>
  <c r="W417" i="7" s="1"/>
  <c r="X417" i="7" s="1"/>
  <c r="Q408" i="8"/>
  <c r="W408" i="8" s="1"/>
  <c r="X408" i="8" s="1"/>
  <c r="AP5" i="10"/>
  <c r="AV5" i="10" s="1"/>
  <c r="A419" i="7"/>
  <c r="T419" i="7" s="1"/>
  <c r="A410" i="8"/>
  <c r="T410" i="8" s="1"/>
  <c r="AK7" i="10"/>
  <c r="H7" i="10" s="1"/>
  <c r="BS4" i="10"/>
  <c r="BX5" i="10"/>
  <c r="BZ5" i="10"/>
  <c r="CA5" i="10"/>
  <c r="BW5" i="10"/>
  <c r="Y8" i="10"/>
  <c r="B420" i="7"/>
  <c r="A8" i="10"/>
  <c r="B9" i="10"/>
  <c r="B411" i="8"/>
  <c r="C8" i="10"/>
  <c r="AD4" i="10"/>
  <c r="Z4" i="10"/>
  <c r="J4" i="10"/>
  <c r="AG4" i="10"/>
  <c r="AH4" i="10"/>
  <c r="BQ5" i="10"/>
  <c r="BR5" i="10"/>
  <c r="BO5" i="10"/>
  <c r="BN5" i="10"/>
  <c r="AW3" i="10"/>
  <c r="AW4" i="10"/>
  <c r="S4" i="10"/>
  <c r="BY4" i="10"/>
  <c r="CF5" i="10"/>
  <c r="CE5" i="10"/>
  <c r="AU5" i="10"/>
  <c r="AS5" i="10"/>
  <c r="AJ5" i="10"/>
  <c r="AI5" i="10"/>
  <c r="B53" i="13"/>
  <c r="B53" i="14"/>
  <c r="B53" i="12"/>
  <c r="B53" i="9"/>
  <c r="B54" i="9" s="1"/>
  <c r="B53" i="10"/>
  <c r="B53" i="11"/>
  <c r="B40" i="9"/>
  <c r="E10" i="2" s="1"/>
  <c r="F53" i="10" s="1"/>
  <c r="P53" i="9"/>
  <c r="P54" i="9" s="1"/>
  <c r="P53" i="10"/>
  <c r="K53" i="13"/>
  <c r="P53" i="13"/>
  <c r="K53" i="14"/>
  <c r="P53" i="14"/>
  <c r="K53" i="9"/>
  <c r="K54" i="9" s="1"/>
  <c r="K53" i="10"/>
  <c r="P53" i="11"/>
  <c r="K53" i="12"/>
  <c r="K53" i="11"/>
  <c r="P53" i="12"/>
  <c r="CB33" i="9"/>
  <c r="CC33" i="9" s="1"/>
  <c r="BT33" i="9"/>
  <c r="I6" i="10" l="1"/>
  <c r="V42" i="9"/>
  <c r="L42" i="9" s="1"/>
  <c r="BT4" i="10"/>
  <c r="T6" i="10"/>
  <c r="CB5" i="10"/>
  <c r="I418" i="7"/>
  <c r="T418" i="7" s="1"/>
  <c r="I409" i="8"/>
  <c r="T409" i="8" s="1"/>
  <c r="U3" i="10"/>
  <c r="F53" i="11"/>
  <c r="CC4" i="10"/>
  <c r="CD4" i="10" s="1"/>
  <c r="G53" i="12"/>
  <c r="G53" i="10"/>
  <c r="G53" i="13"/>
  <c r="G53" i="9"/>
  <c r="G54" i="9" s="1"/>
  <c r="B64" i="9" s="1"/>
  <c r="G53" i="14"/>
  <c r="BY5" i="10"/>
  <c r="CG5" i="10"/>
  <c r="CH5" i="10" s="1"/>
  <c r="F53" i="9"/>
  <c r="F54" i="9" s="1"/>
  <c r="F53" i="14"/>
  <c r="F53" i="13"/>
  <c r="F53" i="12"/>
  <c r="BS5" i="10"/>
  <c r="A411" i="8"/>
  <c r="T411" i="8" s="1"/>
  <c r="AK8" i="10"/>
  <c r="H8" i="10" s="1"/>
  <c r="A420" i="7"/>
  <c r="T420" i="7" s="1"/>
  <c r="Q409" i="8"/>
  <c r="W409" i="8" s="1"/>
  <c r="X409" i="8" s="1"/>
  <c r="AP6" i="10"/>
  <c r="AV6" i="10" s="1"/>
  <c r="Q418" i="7"/>
  <c r="W418" i="7" s="1"/>
  <c r="X418" i="7" s="1"/>
  <c r="CF6" i="10"/>
  <c r="CE6" i="10"/>
  <c r="AD5" i="10"/>
  <c r="J5" i="10"/>
  <c r="AG5" i="10"/>
  <c r="Z5" i="10"/>
  <c r="AH5" i="10"/>
  <c r="S5" i="10"/>
  <c r="AW5" i="10"/>
  <c r="AR7" i="10"/>
  <c r="AO7" i="10"/>
  <c r="AQ7" i="10" s="1"/>
  <c r="BJ7" i="10"/>
  <c r="BM7" i="10"/>
  <c r="BH7" i="10"/>
  <c r="BB7" i="10"/>
  <c r="AN7" i="10" s="1"/>
  <c r="BI7" i="10"/>
  <c r="BK7" i="10"/>
  <c r="BL7" i="10"/>
  <c r="AI6" i="10"/>
  <c r="AJ6" i="10"/>
  <c r="AS6" i="10"/>
  <c r="AU6" i="10"/>
  <c r="BQ6" i="10"/>
  <c r="BN6" i="10"/>
  <c r="BR6" i="10"/>
  <c r="BO6" i="10"/>
  <c r="BP5" i="10"/>
  <c r="B421" i="7"/>
  <c r="B412" i="8"/>
  <c r="Y9" i="10"/>
  <c r="C9" i="10"/>
  <c r="A9" i="10"/>
  <c r="B10" i="10"/>
  <c r="BZ6" i="10"/>
  <c r="BX6" i="10"/>
  <c r="BW6" i="10"/>
  <c r="CA6" i="10"/>
  <c r="CD33" i="9"/>
  <c r="CD35" i="9" s="1"/>
  <c r="BU33" i="9"/>
  <c r="BV33" i="9" s="1"/>
  <c r="BV35" i="9" s="1"/>
  <c r="I7" i="10" l="1"/>
  <c r="BU4" i="10"/>
  <c r="BV4" i="10" s="1"/>
  <c r="U4" i="10" s="1"/>
  <c r="CC5" i="10"/>
  <c r="CD5" i="10" s="1"/>
  <c r="I410" i="8"/>
  <c r="I419" i="7"/>
  <c r="T7" i="10"/>
  <c r="F78" i="9"/>
  <c r="D78" i="9"/>
  <c r="BT5" i="10"/>
  <c r="BU5" i="10" s="1"/>
  <c r="BV5" i="10" s="1"/>
  <c r="U5" i="10" s="1"/>
  <c r="BY6" i="10"/>
  <c r="BP6" i="10"/>
  <c r="CB6" i="10"/>
  <c r="BS6" i="10"/>
  <c r="CF7" i="10"/>
  <c r="CE7" i="10"/>
  <c r="BO7" i="10"/>
  <c r="BR7" i="10"/>
  <c r="BN7" i="10"/>
  <c r="BQ7" i="10"/>
  <c r="AU7" i="10"/>
  <c r="AS7" i="10"/>
  <c r="AJ7" i="10"/>
  <c r="AI7" i="10"/>
  <c r="S6" i="10"/>
  <c r="AW6" i="10"/>
  <c r="C10" i="10"/>
  <c r="A10" i="10"/>
  <c r="Y10" i="10"/>
  <c r="B11" i="10"/>
  <c r="B422" i="7"/>
  <c r="B413" i="8"/>
  <c r="AD6" i="10"/>
  <c r="J6" i="10"/>
  <c r="AH6" i="10"/>
  <c r="AG6" i="10"/>
  <c r="Z6" i="10"/>
  <c r="A412" i="8"/>
  <c r="T412" i="8" s="1"/>
  <c r="B611" i="8" s="1"/>
  <c r="A421" i="7"/>
  <c r="AK9" i="10"/>
  <c r="H9" i="10" s="1"/>
  <c r="BX7" i="10"/>
  <c r="BZ7" i="10"/>
  <c r="CA7" i="10"/>
  <c r="BW7" i="10"/>
  <c r="CG6" i="10"/>
  <c r="CH6" i="10" s="1"/>
  <c r="AP7" i="10"/>
  <c r="AV7" i="10" s="1"/>
  <c r="Q419" i="7"/>
  <c r="W419" i="7" s="1"/>
  <c r="X419" i="7" s="1"/>
  <c r="Q410" i="8"/>
  <c r="W410" i="8" s="1"/>
  <c r="X410" i="8" s="1"/>
  <c r="BI8" i="10"/>
  <c r="BH8" i="10"/>
  <c r="AO8" i="10"/>
  <c r="AQ8" i="10" s="1"/>
  <c r="BL8" i="10"/>
  <c r="BK8" i="10"/>
  <c r="BM8" i="10"/>
  <c r="AR8" i="10"/>
  <c r="BJ8" i="10"/>
  <c r="BB8" i="10"/>
  <c r="AN8" i="10" s="1"/>
  <c r="I8" i="10" l="1"/>
  <c r="I411" i="8" s="1"/>
  <c r="D76" i="9"/>
  <c r="I34" i="9" s="1"/>
  <c r="M10" i="2" s="1"/>
  <c r="I420" i="7"/>
  <c r="T8" i="10"/>
  <c r="CC6" i="10"/>
  <c r="CD6" i="10" s="1"/>
  <c r="BT6" i="10"/>
  <c r="BS7" i="10"/>
  <c r="BP7" i="10"/>
  <c r="CB7" i="10"/>
  <c r="T421" i="7"/>
  <c r="B619" i="7" s="1"/>
  <c r="F38" i="10" s="1"/>
  <c r="A619" i="7"/>
  <c r="A611" i="8"/>
  <c r="BY7" i="10"/>
  <c r="J7" i="10"/>
  <c r="AG7" i="10"/>
  <c r="AH7" i="10"/>
  <c r="AD7" i="10"/>
  <c r="Z7" i="10"/>
  <c r="CA8" i="10"/>
  <c r="BW8" i="10"/>
  <c r="BX8" i="10"/>
  <c r="BZ8" i="10"/>
  <c r="CF8" i="10"/>
  <c r="CE8" i="10"/>
  <c r="AO9" i="10"/>
  <c r="AQ9" i="10" s="1"/>
  <c r="BI9" i="10"/>
  <c r="BL9" i="10"/>
  <c r="BK9" i="10"/>
  <c r="BM9" i="10"/>
  <c r="BH9" i="10"/>
  <c r="AR9" i="10"/>
  <c r="BJ9" i="10"/>
  <c r="BB9" i="10"/>
  <c r="AN9" i="10" s="1"/>
  <c r="A422" i="7"/>
  <c r="T422" i="7" s="1"/>
  <c r="AK10" i="10"/>
  <c r="H10" i="10" s="1"/>
  <c r="A413" i="8"/>
  <c r="T413" i="8" s="1"/>
  <c r="AI8" i="10"/>
  <c r="AU8" i="10"/>
  <c r="AS8" i="10"/>
  <c r="AJ8" i="10"/>
  <c r="Q411" i="8"/>
  <c r="W411" i="8" s="1"/>
  <c r="X411" i="8" s="1"/>
  <c r="AP8" i="10"/>
  <c r="AV8" i="10" s="1"/>
  <c r="Q420" i="7"/>
  <c r="W420" i="7" s="1"/>
  <c r="X420" i="7" s="1"/>
  <c r="BO8" i="10"/>
  <c r="BN8" i="10"/>
  <c r="BR8" i="10"/>
  <c r="BQ8" i="10"/>
  <c r="S7" i="10"/>
  <c r="AW7" i="10"/>
  <c r="A11" i="10"/>
  <c r="B414" i="8"/>
  <c r="Y11" i="10"/>
  <c r="C11" i="10"/>
  <c r="B12" i="10"/>
  <c r="B423" i="7"/>
  <c r="BU6" i="10"/>
  <c r="BV6" i="10" s="1"/>
  <c r="U6" i="10" s="1"/>
  <c r="CG7" i="10"/>
  <c r="CH7" i="10" s="1"/>
  <c r="I9" i="10" l="1"/>
  <c r="CC7" i="10"/>
  <c r="CD7" i="10" s="1"/>
  <c r="BT7" i="10"/>
  <c r="BU7" i="10" s="1"/>
  <c r="BV7" i="10" s="1"/>
  <c r="U7" i="10" s="1"/>
  <c r="I36" i="9"/>
  <c r="CL28" i="9" s="1"/>
  <c r="I412" i="8"/>
  <c r="I421" i="7"/>
  <c r="T9" i="10"/>
  <c r="D38" i="10"/>
  <c r="S8" i="10"/>
  <c r="CB8" i="10"/>
  <c r="BP8" i="10"/>
  <c r="CA9" i="10"/>
  <c r="BX9" i="10"/>
  <c r="BZ9" i="10"/>
  <c r="BW9" i="10"/>
  <c r="Y12" i="10"/>
  <c r="B13" i="10"/>
  <c r="B415" i="8"/>
  <c r="A12" i="10"/>
  <c r="C12" i="10"/>
  <c r="B424" i="7"/>
  <c r="A414" i="8"/>
  <c r="AK11" i="10"/>
  <c r="H11" i="10" s="1"/>
  <c r="A423" i="7"/>
  <c r="AG8" i="10"/>
  <c r="AD8" i="10"/>
  <c r="J8" i="10"/>
  <c r="Z8" i="10"/>
  <c r="AH8" i="10"/>
  <c r="BJ10" i="10"/>
  <c r="BL10" i="10"/>
  <c r="BI10" i="10"/>
  <c r="BM10" i="10"/>
  <c r="BK10" i="10"/>
  <c r="AR10" i="10"/>
  <c r="AO10" i="10"/>
  <c r="BH10" i="10"/>
  <c r="BB10" i="10"/>
  <c r="AN10" i="10" s="1"/>
  <c r="AJ9" i="10"/>
  <c r="AS9" i="10"/>
  <c r="AI9" i="10"/>
  <c r="AU9" i="10"/>
  <c r="CF9" i="10"/>
  <c r="CE9" i="10"/>
  <c r="CG8" i="10"/>
  <c r="CH8" i="10" s="1"/>
  <c r="BS8" i="10"/>
  <c r="AW8" i="10"/>
  <c r="BR9" i="10"/>
  <c r="BQ9" i="10"/>
  <c r="BN9" i="10"/>
  <c r="BO9" i="10"/>
  <c r="Q421" i="7"/>
  <c r="W421" i="7" s="1"/>
  <c r="Q412" i="8"/>
  <c r="W412" i="8" s="1"/>
  <c r="AP9" i="10"/>
  <c r="AV9" i="10" s="1"/>
  <c r="BY8" i="10"/>
  <c r="R53" i="9"/>
  <c r="R54" i="9" s="1"/>
  <c r="R53" i="14"/>
  <c r="R53" i="13"/>
  <c r="R53" i="11"/>
  <c r="R53" i="12"/>
  <c r="R53" i="10"/>
  <c r="I10" i="10" l="1"/>
  <c r="I422" i="7" s="1"/>
  <c r="I38" i="9"/>
  <c r="CL18" i="9"/>
  <c r="AQ10" i="10"/>
  <c r="AC10" i="10"/>
  <c r="AC34" i="10" s="1"/>
  <c r="H40" i="10" s="1"/>
  <c r="CL4" i="9"/>
  <c r="C10" i="2"/>
  <c r="O10" i="2" s="1"/>
  <c r="CL31" i="9"/>
  <c r="CC8" i="10"/>
  <c r="CD8" i="10" s="1"/>
  <c r="CL15" i="9"/>
  <c r="CL3" i="9"/>
  <c r="R3" i="9" s="1"/>
  <c r="CL26" i="9"/>
  <c r="CL7" i="9"/>
  <c r="CL22" i="9"/>
  <c r="CL27" i="9"/>
  <c r="CL30" i="9"/>
  <c r="CL10" i="9"/>
  <c r="CL25" i="9"/>
  <c r="CL33" i="9"/>
  <c r="CL8" i="9"/>
  <c r="CL17" i="9"/>
  <c r="CL14" i="9"/>
  <c r="CL29" i="9"/>
  <c r="CL13" i="9"/>
  <c r="CL20" i="9"/>
  <c r="CL6" i="9"/>
  <c r="CL21" i="9"/>
  <c r="CL23" i="9"/>
  <c r="CL5" i="9"/>
  <c r="CL32" i="9"/>
  <c r="CL12" i="9"/>
  <c r="CL9" i="9"/>
  <c r="CL11" i="9"/>
  <c r="CL16" i="9"/>
  <c r="CL19" i="9"/>
  <c r="CL24" i="9"/>
  <c r="I413" i="8"/>
  <c r="T10" i="10"/>
  <c r="BS9" i="10"/>
  <c r="X412" i="8"/>
  <c r="D611" i="8"/>
  <c r="BY9" i="10"/>
  <c r="BT8" i="10"/>
  <c r="X421" i="7"/>
  <c r="D619" i="7"/>
  <c r="S9" i="10"/>
  <c r="AW9" i="10"/>
  <c r="BX10" i="10"/>
  <c r="CA10" i="10"/>
  <c r="BW10" i="10"/>
  <c r="BZ10" i="10"/>
  <c r="BO10" i="10"/>
  <c r="BN10" i="10"/>
  <c r="BR10" i="10"/>
  <c r="BQ10" i="10"/>
  <c r="B14" i="10"/>
  <c r="Y13" i="10"/>
  <c r="A13" i="10"/>
  <c r="C13" i="10"/>
  <c r="B425" i="7"/>
  <c r="B416" i="8"/>
  <c r="AG9" i="10"/>
  <c r="AD9" i="10"/>
  <c r="Z9" i="10"/>
  <c r="AH9" i="10"/>
  <c r="J9" i="10"/>
  <c r="Q422" i="7"/>
  <c r="W422" i="7" s="1"/>
  <c r="X422" i="7" s="1"/>
  <c r="AP10" i="10"/>
  <c r="AV10" i="10" s="1"/>
  <c r="Q413" i="8"/>
  <c r="W413" i="8" s="1"/>
  <c r="X413" i="8" s="1"/>
  <c r="CB9" i="10"/>
  <c r="BP9" i="10"/>
  <c r="CG9" i="10"/>
  <c r="CH9" i="10" s="1"/>
  <c r="AU10" i="10"/>
  <c r="AI10" i="10"/>
  <c r="AJ10" i="10"/>
  <c r="AS10" i="10"/>
  <c r="CE10" i="10"/>
  <c r="CF10" i="10"/>
  <c r="BK11" i="10"/>
  <c r="BB11" i="10"/>
  <c r="AN11" i="10" s="1"/>
  <c r="AO11" i="10"/>
  <c r="AQ11" i="10" s="1"/>
  <c r="BI11" i="10"/>
  <c r="BL11" i="10"/>
  <c r="AR11" i="10"/>
  <c r="BJ11" i="10"/>
  <c r="BM11" i="10"/>
  <c r="BH11" i="10"/>
  <c r="A415" i="8"/>
  <c r="AK12" i="10"/>
  <c r="H12" i="10" s="1"/>
  <c r="A424" i="7"/>
  <c r="I11" i="10" l="1"/>
  <c r="P10" i="2"/>
  <c r="D10" i="2" s="1"/>
  <c r="R4" i="9"/>
  <c r="R5" i="9" s="1"/>
  <c r="R6" i="9" s="1"/>
  <c r="R7" i="9" s="1"/>
  <c r="R8" i="9" s="1"/>
  <c r="R9" i="9" s="1"/>
  <c r="R10" i="9" s="1"/>
  <c r="R11" i="9" s="1"/>
  <c r="R12" i="9" s="1"/>
  <c r="R13" i="9" s="1"/>
  <c r="R14" i="9" s="1"/>
  <c r="R15" i="9" s="1"/>
  <c r="R16" i="9" s="1"/>
  <c r="R17" i="9" s="1"/>
  <c r="R18" i="9" s="1"/>
  <c r="R19" i="9" s="1"/>
  <c r="R20" i="9" s="1"/>
  <c r="R21" i="9" s="1"/>
  <c r="R22" i="9" s="1"/>
  <c r="R23" i="9" s="1"/>
  <c r="R24" i="9" s="1"/>
  <c r="R25" i="9" s="1"/>
  <c r="R26" i="9" s="1"/>
  <c r="R27" i="9" s="1"/>
  <c r="R28" i="9" s="1"/>
  <c r="R29" i="9" s="1"/>
  <c r="R30" i="9" s="1"/>
  <c r="R31" i="9" s="1"/>
  <c r="R32" i="9" s="1"/>
  <c r="R33" i="9" s="1"/>
  <c r="I39" i="9" s="1"/>
  <c r="R35" i="9" s="1"/>
  <c r="D53" i="9"/>
  <c r="D54" i="9" s="1"/>
  <c r="D53" i="10"/>
  <c r="D53" i="13"/>
  <c r="D53" i="11"/>
  <c r="D53" i="12"/>
  <c r="D53" i="14"/>
  <c r="BU8" i="10"/>
  <c r="BV8" i="10" s="1"/>
  <c r="CC9" i="10"/>
  <c r="CD9" i="10" s="1"/>
  <c r="BT9" i="10"/>
  <c r="I423" i="7"/>
  <c r="T423" i="7" s="1"/>
  <c r="I414" i="8"/>
  <c r="T414" i="8" s="1"/>
  <c r="T11" i="10"/>
  <c r="U8" i="10"/>
  <c r="E38" i="10"/>
  <c r="G38" i="10" s="1"/>
  <c r="V38" i="10" s="1"/>
  <c r="L38" i="10" s="1"/>
  <c r="BY10" i="10"/>
  <c r="BP10" i="10"/>
  <c r="BM12" i="10"/>
  <c r="BB12" i="10"/>
  <c r="AN12" i="10" s="1"/>
  <c r="BL12" i="10"/>
  <c r="BI12" i="10"/>
  <c r="BH12" i="10"/>
  <c r="BK12" i="10"/>
  <c r="BJ12" i="10"/>
  <c r="AO12" i="10"/>
  <c r="AQ12" i="10" s="1"/>
  <c r="AR12" i="10"/>
  <c r="BZ11" i="10"/>
  <c r="BW11" i="10"/>
  <c r="BX11" i="10"/>
  <c r="CA11" i="10"/>
  <c r="Q423" i="7"/>
  <c r="W423" i="7" s="1"/>
  <c r="X423" i="7" s="1"/>
  <c r="Q414" i="8"/>
  <c r="W414" i="8" s="1"/>
  <c r="X414" i="8" s="1"/>
  <c r="AP11" i="10"/>
  <c r="AV11" i="10" s="1"/>
  <c r="CB10" i="10"/>
  <c r="AJ11" i="10"/>
  <c r="AU11" i="10"/>
  <c r="AS11" i="10"/>
  <c r="AI11" i="10"/>
  <c r="Z10" i="10"/>
  <c r="AD10" i="10"/>
  <c r="J10" i="10"/>
  <c r="AH10" i="10"/>
  <c r="AG10" i="10"/>
  <c r="S10" i="10"/>
  <c r="AW10" i="10"/>
  <c r="B417" i="8"/>
  <c r="B15" i="10"/>
  <c r="A14" i="10"/>
  <c r="C14" i="10"/>
  <c r="B426" i="7"/>
  <c r="Y14" i="10"/>
  <c r="BQ11" i="10"/>
  <c r="BO11" i="10"/>
  <c r="BR11" i="10"/>
  <c r="BN11" i="10"/>
  <c r="CF11" i="10"/>
  <c r="CE11" i="10"/>
  <c r="CG10" i="10"/>
  <c r="CH10" i="10" s="1"/>
  <c r="A425" i="7"/>
  <c r="AK13" i="10"/>
  <c r="H13" i="10" s="1"/>
  <c r="A416" i="8"/>
  <c r="BS10" i="10"/>
  <c r="I12" i="10" l="1"/>
  <c r="BU9" i="10"/>
  <c r="BV9" i="10" s="1"/>
  <c r="U9" i="10" s="1"/>
  <c r="E53" i="9"/>
  <c r="E54" i="9" s="1"/>
  <c r="E55" i="9" s="1"/>
  <c r="I415" i="8"/>
  <c r="T415" i="8" s="1"/>
  <c r="I424" i="7"/>
  <c r="T424" i="7" s="1"/>
  <c r="T12" i="10"/>
  <c r="CC10" i="10"/>
  <c r="CD10" i="10" s="1"/>
  <c r="BT10" i="10"/>
  <c r="CB11" i="10"/>
  <c r="BP11" i="10"/>
  <c r="BY11" i="10"/>
  <c r="AD11" i="10"/>
  <c r="AH11" i="10"/>
  <c r="J11" i="10"/>
  <c r="Z11" i="10"/>
  <c r="AG11" i="10"/>
  <c r="AW11" i="10"/>
  <c r="S11" i="10"/>
  <c r="Q424" i="7"/>
  <c r="W424" i="7" s="1"/>
  <c r="X424" i="7" s="1"/>
  <c r="AP12" i="10"/>
  <c r="AV12" i="10" s="1"/>
  <c r="Q415" i="8"/>
  <c r="W415" i="8" s="1"/>
  <c r="X415" i="8" s="1"/>
  <c r="BL13" i="10"/>
  <c r="BH13" i="10"/>
  <c r="AR13" i="10"/>
  <c r="AO13" i="10"/>
  <c r="AQ13" i="10" s="1"/>
  <c r="BB13" i="10"/>
  <c r="AN13" i="10" s="1"/>
  <c r="BM13" i="10"/>
  <c r="BI13" i="10"/>
  <c r="BJ13" i="10"/>
  <c r="BK13" i="10"/>
  <c r="CG11" i="10"/>
  <c r="CH11" i="10" s="1"/>
  <c r="A426" i="7"/>
  <c r="A417" i="8"/>
  <c r="AK14" i="10"/>
  <c r="H14" i="10" s="1"/>
  <c r="BX12" i="10"/>
  <c r="BW12" i="10"/>
  <c r="BZ12" i="10"/>
  <c r="CA12" i="10"/>
  <c r="CF12" i="10"/>
  <c r="CE12" i="10"/>
  <c r="B427" i="7"/>
  <c r="B16" i="10"/>
  <c r="Y15" i="10"/>
  <c r="A15" i="10"/>
  <c r="B418" i="8"/>
  <c r="C15" i="10"/>
  <c r="BS11" i="10"/>
  <c r="AJ12" i="10"/>
  <c r="AS12" i="10"/>
  <c r="AI12" i="10"/>
  <c r="AU12" i="10"/>
  <c r="BQ12" i="10"/>
  <c r="BO12" i="10"/>
  <c r="BN12" i="10"/>
  <c r="BR12" i="10"/>
  <c r="I13" i="10" l="1"/>
  <c r="I416" i="8" s="1"/>
  <c r="T416" i="8" s="1"/>
  <c r="E53" i="14"/>
  <c r="E53" i="10"/>
  <c r="E53" i="12"/>
  <c r="E53" i="13"/>
  <c r="E53" i="11"/>
  <c r="I425" i="7"/>
  <c r="T425" i="7" s="1"/>
  <c r="T13" i="10"/>
  <c r="BU10" i="10"/>
  <c r="BV10" i="10" s="1"/>
  <c r="U10" i="10" s="1"/>
  <c r="BT11" i="10"/>
  <c r="CG12" i="10"/>
  <c r="CH12" i="10" s="1"/>
  <c r="BY12" i="10"/>
  <c r="BP12" i="10"/>
  <c r="BS12" i="10"/>
  <c r="CC11" i="10"/>
  <c r="CD11" i="10" s="1"/>
  <c r="CA13" i="10"/>
  <c r="BZ13" i="10"/>
  <c r="BX13" i="10"/>
  <c r="BW13" i="10"/>
  <c r="Q416" i="8"/>
  <c r="W416" i="8" s="1"/>
  <c r="X416" i="8" s="1"/>
  <c r="Q425" i="7"/>
  <c r="W425" i="7" s="1"/>
  <c r="X425" i="7" s="1"/>
  <c r="AP13" i="10"/>
  <c r="AV13" i="10" s="1"/>
  <c r="A16" i="10"/>
  <c r="B428" i="7"/>
  <c r="C16" i="10"/>
  <c r="B419" i="8"/>
  <c r="Y16" i="10"/>
  <c r="B17" i="10"/>
  <c r="AJ13" i="10"/>
  <c r="AS13" i="10"/>
  <c r="AU13" i="10"/>
  <c r="AI13" i="10"/>
  <c r="AW12" i="10"/>
  <c r="S12" i="10"/>
  <c r="J12" i="10"/>
  <c r="Z12" i="10"/>
  <c r="AH12" i="10"/>
  <c r="AD12" i="10"/>
  <c r="AG12" i="10"/>
  <c r="BQ13" i="10"/>
  <c r="BN13" i="10"/>
  <c r="BR13" i="10"/>
  <c r="BO13" i="10"/>
  <c r="A427" i="7"/>
  <c r="W427" i="7" s="1"/>
  <c r="A418" i="8"/>
  <c r="AK15" i="10"/>
  <c r="H15" i="10" s="1"/>
  <c r="CB12" i="10"/>
  <c r="AR14" i="10"/>
  <c r="BK14" i="10"/>
  <c r="BI14" i="10"/>
  <c r="BB14" i="10"/>
  <c r="AN14" i="10" s="1"/>
  <c r="I14" i="10" s="1"/>
  <c r="AO14" i="10"/>
  <c r="AQ14" i="10" s="1"/>
  <c r="BL14" i="10"/>
  <c r="BM14" i="10"/>
  <c r="BJ14" i="10"/>
  <c r="BH14" i="10"/>
  <c r="CE13" i="10"/>
  <c r="CF13" i="10"/>
  <c r="CC12" i="10" l="1"/>
  <c r="BT12" i="10"/>
  <c r="BU12" i="10" s="1"/>
  <c r="BV12" i="10" s="1"/>
  <c r="U12" i="10" s="1"/>
  <c r="BY13" i="10"/>
  <c r="BU11" i="10"/>
  <c r="BV11" i="10" s="1"/>
  <c r="U11" i="10" s="1"/>
  <c r="CE14" i="10"/>
  <c r="CF14" i="10"/>
  <c r="BS13" i="10"/>
  <c r="A428" i="7"/>
  <c r="A620" i="7" s="1"/>
  <c r="A419" i="8"/>
  <c r="AK16" i="10"/>
  <c r="H16" i="10" s="1"/>
  <c r="BR14" i="10"/>
  <c r="BQ14" i="10"/>
  <c r="BN14" i="10"/>
  <c r="BO14" i="10"/>
  <c r="Q426" i="7"/>
  <c r="W426" i="7" s="1"/>
  <c r="X426" i="7" s="1"/>
  <c r="AP14" i="10"/>
  <c r="AV14" i="10" s="1"/>
  <c r="Q417" i="8"/>
  <c r="W417" i="8" s="1"/>
  <c r="X417" i="8" s="1"/>
  <c r="AJ14" i="10"/>
  <c r="AS14" i="10"/>
  <c r="AU14" i="10"/>
  <c r="AI14" i="10"/>
  <c r="AD13" i="10"/>
  <c r="J13" i="10"/>
  <c r="AG13" i="10"/>
  <c r="Z13" i="10"/>
  <c r="AH13" i="10"/>
  <c r="S13" i="10"/>
  <c r="AW13" i="10"/>
  <c r="BW14" i="10"/>
  <c r="BX14" i="10"/>
  <c r="BZ14" i="10"/>
  <c r="CA14" i="10"/>
  <c r="I417" i="8"/>
  <c r="T417" i="8" s="1"/>
  <c r="T14" i="10"/>
  <c r="I426" i="7"/>
  <c r="T426" i="7" s="1"/>
  <c r="CD12" i="10"/>
  <c r="CG13" i="10"/>
  <c r="CH13" i="10" s="1"/>
  <c r="BB15" i="10"/>
  <c r="AN15" i="10" s="1"/>
  <c r="BM15" i="10"/>
  <c r="BL15" i="10"/>
  <c r="BJ15" i="10"/>
  <c r="AO15" i="10"/>
  <c r="AQ15" i="10" s="1"/>
  <c r="BH15" i="10"/>
  <c r="AR15" i="10"/>
  <c r="BK15" i="10"/>
  <c r="BI15" i="10"/>
  <c r="BP13" i="10"/>
  <c r="B429" i="7"/>
  <c r="C17" i="10"/>
  <c r="B420" i="8"/>
  <c r="Y17" i="10"/>
  <c r="B18" i="10"/>
  <c r="A17" i="10"/>
  <c r="CB13" i="10"/>
  <c r="CC13" i="10" s="1"/>
  <c r="X427" i="7"/>
  <c r="I15" i="10" l="1"/>
  <c r="CB14" i="10"/>
  <c r="A612" i="8"/>
  <c r="D39" i="10" s="1"/>
  <c r="BQ15" i="10"/>
  <c r="BO15" i="10"/>
  <c r="BR15" i="10"/>
  <c r="BN15" i="10"/>
  <c r="BI16" i="10"/>
  <c r="BJ16" i="10"/>
  <c r="BL16" i="10"/>
  <c r="BB16" i="10"/>
  <c r="AN16" i="10" s="1"/>
  <c r="BM16" i="10"/>
  <c r="BK16" i="10"/>
  <c r="AO16" i="10"/>
  <c r="AQ16" i="10" s="1"/>
  <c r="AR16" i="10"/>
  <c r="BH16" i="10"/>
  <c r="CG14" i="10"/>
  <c r="CH14" i="10" s="1"/>
  <c r="CD13" i="10"/>
  <c r="AP15" i="10"/>
  <c r="AV15" i="10" s="1"/>
  <c r="Q427" i="7"/>
  <c r="Q418" i="8"/>
  <c r="W418" i="8" s="1"/>
  <c r="X418" i="8" s="1"/>
  <c r="I427" i="7"/>
  <c r="T15" i="10"/>
  <c r="I418" i="8"/>
  <c r="T418" i="8" s="1"/>
  <c r="S14" i="10"/>
  <c r="AW14" i="10"/>
  <c r="A420" i="8"/>
  <c r="T420" i="8" s="1"/>
  <c r="A429" i="7"/>
  <c r="T429" i="7" s="1"/>
  <c r="AK17" i="10"/>
  <c r="H17" i="10" s="1"/>
  <c r="BW15" i="10"/>
  <c r="BZ15" i="10"/>
  <c r="CA15" i="10"/>
  <c r="BX15" i="10"/>
  <c r="AH14" i="10"/>
  <c r="AD14" i="10"/>
  <c r="AG14" i="10"/>
  <c r="J14" i="10"/>
  <c r="Z14" i="10"/>
  <c r="BS14" i="10"/>
  <c r="B19" i="10"/>
  <c r="Y18" i="10"/>
  <c r="B421" i="8"/>
  <c r="A18" i="10"/>
  <c r="C18" i="10"/>
  <c r="B430" i="7"/>
  <c r="AS15" i="10"/>
  <c r="AU15" i="10"/>
  <c r="AI15" i="10"/>
  <c r="AJ15" i="10"/>
  <c r="CE15" i="10"/>
  <c r="CF15" i="10"/>
  <c r="BY14" i="10"/>
  <c r="CC14" i="10" s="1"/>
  <c r="BP14" i="10"/>
  <c r="BT13" i="10"/>
  <c r="BU13" i="10" s="1"/>
  <c r="BV13" i="10" s="1"/>
  <c r="U13" i="10" s="1"/>
  <c r="I16" i="10" l="1"/>
  <c r="T16" i="10" s="1"/>
  <c r="I428" i="7"/>
  <c r="I419" i="8"/>
  <c r="BY15" i="10"/>
  <c r="CG15" i="10"/>
  <c r="CH15" i="10" s="1"/>
  <c r="CB15" i="10"/>
  <c r="T427" i="7"/>
  <c r="T428" i="7"/>
  <c r="B620" i="7" s="1"/>
  <c r="BS15" i="10"/>
  <c r="T419" i="8"/>
  <c r="B612" i="8" s="1"/>
  <c r="CD14" i="10"/>
  <c r="Y19" i="10"/>
  <c r="A19" i="10"/>
  <c r="B20" i="10"/>
  <c r="B431" i="7"/>
  <c r="B422" i="8"/>
  <c r="C19" i="10"/>
  <c r="BH17" i="10"/>
  <c r="BL17" i="10"/>
  <c r="AR17" i="10"/>
  <c r="BK17" i="10"/>
  <c r="BJ17" i="10"/>
  <c r="BB17" i="10"/>
  <c r="AN17" i="10" s="1"/>
  <c r="AO17" i="10"/>
  <c r="AQ17" i="10" s="1"/>
  <c r="BM17" i="10"/>
  <c r="BI17" i="10"/>
  <c r="AU16" i="10"/>
  <c r="AI16" i="10"/>
  <c r="AS16" i="10"/>
  <c r="AJ16" i="10"/>
  <c r="AK18" i="10"/>
  <c r="H18" i="10" s="1"/>
  <c r="A430" i="7"/>
  <c r="A421" i="8"/>
  <c r="Q428" i="7"/>
  <c r="W428" i="7" s="1"/>
  <c r="AP16" i="10"/>
  <c r="AV16" i="10" s="1"/>
  <c r="Q419" i="8"/>
  <c r="W419" i="8" s="1"/>
  <c r="CE16" i="10"/>
  <c r="CF16" i="10"/>
  <c r="AD15" i="10"/>
  <c r="Z15" i="10"/>
  <c r="J15" i="10"/>
  <c r="AH15" i="10"/>
  <c r="AG15" i="10"/>
  <c r="BT14" i="10"/>
  <c r="BU14" i="10" s="1"/>
  <c r="BV14" i="10" s="1"/>
  <c r="U14" i="10" s="1"/>
  <c r="CA16" i="10"/>
  <c r="BW16" i="10"/>
  <c r="BX16" i="10"/>
  <c r="BZ16" i="10"/>
  <c r="BP15" i="10"/>
  <c r="S15" i="10"/>
  <c r="AW15" i="10"/>
  <c r="BN16" i="10"/>
  <c r="BQ16" i="10"/>
  <c r="BO16" i="10"/>
  <c r="BR16" i="10"/>
  <c r="I17" i="10" l="1"/>
  <c r="BT15" i="10"/>
  <c r="CC15" i="10"/>
  <c r="I420" i="8"/>
  <c r="I429" i="7"/>
  <c r="T17" i="10"/>
  <c r="F39" i="10"/>
  <c r="BS16" i="10"/>
  <c r="X419" i="8"/>
  <c r="D612" i="8"/>
  <c r="CG16" i="10"/>
  <c r="CH16" i="10" s="1"/>
  <c r="X428" i="7"/>
  <c r="D620" i="7"/>
  <c r="Q429" i="7"/>
  <c r="W429" i="7" s="1"/>
  <c r="X429" i="7" s="1"/>
  <c r="Q420" i="8"/>
  <c r="W420" i="8" s="1"/>
  <c r="X420" i="8" s="1"/>
  <c r="AP17" i="10"/>
  <c r="AV17" i="10" s="1"/>
  <c r="AJ17" i="10"/>
  <c r="AI17" i="10"/>
  <c r="AU17" i="10"/>
  <c r="AS17" i="10"/>
  <c r="A422" i="8"/>
  <c r="AK19" i="10"/>
  <c r="H19" i="10" s="1"/>
  <c r="A431" i="7"/>
  <c r="BY16" i="10"/>
  <c r="AW16" i="10"/>
  <c r="S16" i="10"/>
  <c r="AR18" i="10"/>
  <c r="BI18" i="10"/>
  <c r="BL18" i="10"/>
  <c r="BK18" i="10"/>
  <c r="BM18" i="10"/>
  <c r="BH18" i="10"/>
  <c r="AO18" i="10"/>
  <c r="AQ18" i="10" s="1"/>
  <c r="BJ18" i="10"/>
  <c r="BB18" i="10"/>
  <c r="AN18" i="10" s="1"/>
  <c r="CE17" i="10"/>
  <c r="CF17" i="10"/>
  <c r="BP16" i="10"/>
  <c r="BW17" i="10"/>
  <c r="CA17" i="10"/>
  <c r="BZ17" i="10"/>
  <c r="BX17" i="10"/>
  <c r="BO17" i="10"/>
  <c r="BR17" i="10"/>
  <c r="BN17" i="10"/>
  <c r="BQ17" i="10"/>
  <c r="CB16" i="10"/>
  <c r="AG16" i="10"/>
  <c r="J16" i="10"/>
  <c r="Z16" i="10"/>
  <c r="AD16" i="10"/>
  <c r="AH16" i="10"/>
  <c r="BU15" i="10"/>
  <c r="BV15" i="10" s="1"/>
  <c r="U15" i="10" s="1"/>
  <c r="CD15" i="10"/>
  <c r="C20" i="10"/>
  <c r="A20" i="10"/>
  <c r="B432" i="7"/>
  <c r="B21" i="10"/>
  <c r="B423" i="8"/>
  <c r="Y20" i="10"/>
  <c r="T421" i="8" l="1"/>
  <c r="I18" i="10"/>
  <c r="CG17" i="10"/>
  <c r="CH17" i="10" s="1"/>
  <c r="BT16" i="10"/>
  <c r="T18" i="10"/>
  <c r="I430" i="7"/>
  <c r="T430" i="7" s="1"/>
  <c r="I421" i="8"/>
  <c r="E39" i="10"/>
  <c r="G39" i="10" s="1"/>
  <c r="V39" i="10" s="1"/>
  <c r="L39" i="10" s="1"/>
  <c r="CC16" i="10"/>
  <c r="CD16" i="10" s="1"/>
  <c r="AP18" i="10"/>
  <c r="AV18" i="10" s="1"/>
  <c r="Q430" i="7"/>
  <c r="W430" i="7" s="1"/>
  <c r="X430" i="7" s="1"/>
  <c r="Q421" i="8"/>
  <c r="W421" i="8" s="1"/>
  <c r="X421" i="8" s="1"/>
  <c r="CE18" i="10"/>
  <c r="CF18" i="10"/>
  <c r="A423" i="8"/>
  <c r="A432" i="7"/>
  <c r="AK20" i="10"/>
  <c r="H20" i="10" s="1"/>
  <c r="BS17" i="10"/>
  <c r="CB17" i="10"/>
  <c r="BR18" i="10"/>
  <c r="BO18" i="10"/>
  <c r="BQ18" i="10"/>
  <c r="BN18" i="10"/>
  <c r="AG17" i="10"/>
  <c r="J17" i="10"/>
  <c r="Z17" i="10"/>
  <c r="AD17" i="10"/>
  <c r="AH17" i="10"/>
  <c r="AW17" i="10"/>
  <c r="S17" i="10"/>
  <c r="BP17" i="10"/>
  <c r="AU18" i="10"/>
  <c r="AI18" i="10"/>
  <c r="AJ18" i="10"/>
  <c r="AS18" i="10"/>
  <c r="Y21" i="10"/>
  <c r="B22" i="10"/>
  <c r="B424" i="8"/>
  <c r="A21" i="10"/>
  <c r="C21" i="10"/>
  <c r="B433" i="7"/>
  <c r="BY17" i="10"/>
  <c r="CA18" i="10"/>
  <c r="BW18" i="10"/>
  <c r="BX18" i="10"/>
  <c r="BZ18" i="10"/>
  <c r="AR19" i="10"/>
  <c r="BM19" i="10"/>
  <c r="BH19" i="10"/>
  <c r="BK19" i="10"/>
  <c r="BL19" i="10"/>
  <c r="AO19" i="10"/>
  <c r="AQ19" i="10" s="1"/>
  <c r="BI19" i="10"/>
  <c r="BB19" i="10"/>
  <c r="AN19" i="10" s="1"/>
  <c r="BJ19" i="10"/>
  <c r="I19" i="10" l="1"/>
  <c r="BU16" i="10"/>
  <c r="BV16" i="10" s="1"/>
  <c r="U16" i="10" s="1"/>
  <c r="BS18" i="10"/>
  <c r="I431" i="7"/>
  <c r="T431" i="7" s="1"/>
  <c r="I422" i="8"/>
  <c r="T422" i="8" s="1"/>
  <c r="T19" i="10"/>
  <c r="CA19" i="10"/>
  <c r="BZ19" i="10"/>
  <c r="BW19" i="10"/>
  <c r="BX19" i="10"/>
  <c r="CE19" i="10"/>
  <c r="CF19" i="10"/>
  <c r="AJ19" i="10"/>
  <c r="AS19" i="10"/>
  <c r="AI19" i="10"/>
  <c r="AU19" i="10"/>
  <c r="CB18" i="10"/>
  <c r="A424" i="8"/>
  <c r="AK21" i="10"/>
  <c r="H21" i="10" s="1"/>
  <c r="A433" i="7"/>
  <c r="AD18" i="10"/>
  <c r="J18" i="10"/>
  <c r="AH18" i="10"/>
  <c r="AG18" i="10"/>
  <c r="Z18" i="10"/>
  <c r="BP18" i="10"/>
  <c r="BM20" i="10"/>
  <c r="BL20" i="10"/>
  <c r="AO20" i="10"/>
  <c r="AQ20" i="10" s="1"/>
  <c r="AR20" i="10"/>
  <c r="BJ20" i="10"/>
  <c r="BI20" i="10"/>
  <c r="BH20" i="10"/>
  <c r="BB20" i="10"/>
  <c r="AN20" i="10" s="1"/>
  <c r="BK20" i="10"/>
  <c r="BO19" i="10"/>
  <c r="BN19" i="10"/>
  <c r="BQ19" i="10"/>
  <c r="BR19" i="10"/>
  <c r="BY18" i="10"/>
  <c r="A22" i="10"/>
  <c r="B434" i="7"/>
  <c r="B23" i="10"/>
  <c r="C22" i="10"/>
  <c r="B425" i="8"/>
  <c r="Y22" i="10"/>
  <c r="CC17" i="10"/>
  <c r="Q431" i="7"/>
  <c r="W431" i="7" s="1"/>
  <c r="X431" i="7" s="1"/>
  <c r="Q422" i="8"/>
  <c r="W422" i="8" s="1"/>
  <c r="X422" i="8" s="1"/>
  <c r="AP19" i="10"/>
  <c r="AV19" i="10" s="1"/>
  <c r="BT17" i="10"/>
  <c r="CG18" i="10"/>
  <c r="CH18" i="10" s="1"/>
  <c r="AW18" i="10"/>
  <c r="S18" i="10"/>
  <c r="I20" i="10" l="1"/>
  <c r="BT18" i="10"/>
  <c r="CG19" i="10"/>
  <c r="CH19" i="10" s="1"/>
  <c r="BY19" i="10"/>
  <c r="BP19" i="10"/>
  <c r="BS19" i="10"/>
  <c r="AW19" i="10"/>
  <c r="S19" i="10"/>
  <c r="I423" i="8"/>
  <c r="T423" i="8" s="1"/>
  <c r="I432" i="7"/>
  <c r="T432" i="7" s="1"/>
  <c r="T20" i="10"/>
  <c r="AS20" i="10"/>
  <c r="AI20" i="10"/>
  <c r="AJ20" i="10"/>
  <c r="AU20" i="10"/>
  <c r="Z19" i="10"/>
  <c r="AD19" i="10"/>
  <c r="J19" i="10"/>
  <c r="AG19" i="10"/>
  <c r="AH19" i="10"/>
  <c r="CD17" i="10"/>
  <c r="BU17" i="10"/>
  <c r="BV17" i="10" s="1"/>
  <c r="U17" i="10" s="1"/>
  <c r="Y23" i="10"/>
  <c r="B426" i="8"/>
  <c r="B435" i="7"/>
  <c r="A23" i="10"/>
  <c r="C23" i="10"/>
  <c r="B24" i="10"/>
  <c r="BN20" i="10"/>
  <c r="BR20" i="10"/>
  <c r="BQ20" i="10"/>
  <c r="BO20" i="10"/>
  <c r="AP20" i="10"/>
  <c r="AV20" i="10" s="1"/>
  <c r="Q432" i="7"/>
  <c r="W432" i="7" s="1"/>
  <c r="X432" i="7" s="1"/>
  <c r="Q423" i="8"/>
  <c r="W423" i="8" s="1"/>
  <c r="X423" i="8" s="1"/>
  <c r="CC18" i="10"/>
  <c r="CE20" i="10"/>
  <c r="CF20" i="10"/>
  <c r="A434" i="7"/>
  <c r="T434" i="7" s="1"/>
  <c r="A425" i="8"/>
  <c r="T425" i="8" s="1"/>
  <c r="AK22" i="10"/>
  <c r="H22" i="10" s="1"/>
  <c r="BW20" i="10"/>
  <c r="BZ20" i="10"/>
  <c r="BX20" i="10"/>
  <c r="CA20" i="10"/>
  <c r="BL21" i="10"/>
  <c r="BI21" i="10"/>
  <c r="BJ21" i="10"/>
  <c r="BH21" i="10"/>
  <c r="BB21" i="10"/>
  <c r="AN21" i="10" s="1"/>
  <c r="AR21" i="10"/>
  <c r="BK21" i="10"/>
  <c r="BM21" i="10"/>
  <c r="AO21" i="10"/>
  <c r="AQ21" i="10" s="1"/>
  <c r="CB19" i="10"/>
  <c r="I21" i="10" l="1"/>
  <c r="BT19" i="10"/>
  <c r="CC19" i="10"/>
  <c r="CD19" i="10" s="1"/>
  <c r="W434" i="7"/>
  <c r="X434" i="7" s="1"/>
  <c r="AW20" i="10"/>
  <c r="BY20" i="10"/>
  <c r="BP20" i="10"/>
  <c r="S20" i="10"/>
  <c r="BU19" i="10"/>
  <c r="BV19" i="10" s="1"/>
  <c r="U19" i="10" s="1"/>
  <c r="AI21" i="10"/>
  <c r="AS21" i="10"/>
  <c r="AJ21" i="10"/>
  <c r="AU21" i="10"/>
  <c r="CD18" i="10"/>
  <c r="BU18" i="10"/>
  <c r="BV18" i="10" s="1"/>
  <c r="U18" i="10" s="1"/>
  <c r="A426" i="8"/>
  <c r="A613" i="8" s="1"/>
  <c r="AK23" i="10"/>
  <c r="H23" i="10" s="1"/>
  <c r="A435" i="7"/>
  <c r="A621" i="7" s="1"/>
  <c r="Q433" i="7"/>
  <c r="W433" i="7" s="1"/>
  <c r="X433" i="7" s="1"/>
  <c r="Q424" i="8"/>
  <c r="W424" i="8" s="1"/>
  <c r="X424" i="8" s="1"/>
  <c r="AP21" i="10"/>
  <c r="AV21" i="10" s="1"/>
  <c r="I433" i="7"/>
  <c r="T433" i="7" s="1"/>
  <c r="I424" i="8"/>
  <c r="T424" i="8" s="1"/>
  <c r="T21" i="10"/>
  <c r="CF21" i="10"/>
  <c r="CE21" i="10"/>
  <c r="BR21" i="10"/>
  <c r="BN21" i="10"/>
  <c r="BO21" i="10"/>
  <c r="BQ21" i="10"/>
  <c r="CB20" i="10"/>
  <c r="BJ22" i="10"/>
  <c r="BL22" i="10"/>
  <c r="BK22" i="10"/>
  <c r="AO22" i="10"/>
  <c r="AQ22" i="10" s="1"/>
  <c r="BI22" i="10"/>
  <c r="AR22" i="10"/>
  <c r="BH22" i="10"/>
  <c r="BM22" i="10"/>
  <c r="BB22" i="10"/>
  <c r="AN22" i="10" s="1"/>
  <c r="CG20" i="10"/>
  <c r="CH20" i="10" s="1"/>
  <c r="BS20" i="10"/>
  <c r="C24" i="10"/>
  <c r="B427" i="8"/>
  <c r="Y24" i="10"/>
  <c r="A24" i="10"/>
  <c r="B436" i="7"/>
  <c r="B25" i="10"/>
  <c r="AD20" i="10"/>
  <c r="Z20" i="10"/>
  <c r="J20" i="10"/>
  <c r="AG20" i="10"/>
  <c r="AH20" i="10"/>
  <c r="BW21" i="10"/>
  <c r="BZ21" i="10"/>
  <c r="BX21" i="10"/>
  <c r="CA21" i="10"/>
  <c r="I22" i="10" l="1"/>
  <c r="T22" i="10" s="1"/>
  <c r="I425" i="8"/>
  <c r="I434" i="7"/>
  <c r="BT20" i="10"/>
  <c r="D40" i="10"/>
  <c r="CC20" i="10"/>
  <c r="CD20" i="10" s="1"/>
  <c r="BP21" i="10"/>
  <c r="A436" i="7"/>
  <c r="AK24" i="10"/>
  <c r="H24" i="10" s="1"/>
  <c r="A427" i="8"/>
  <c r="BR22" i="10"/>
  <c r="BN22" i="10"/>
  <c r="BO22" i="10"/>
  <c r="BQ22" i="10"/>
  <c r="Z21" i="10"/>
  <c r="J21" i="10"/>
  <c r="AG21" i="10"/>
  <c r="AH21" i="10"/>
  <c r="AD21" i="10"/>
  <c r="CB21" i="10"/>
  <c r="AU22" i="10"/>
  <c r="AS22" i="10"/>
  <c r="AI22" i="10"/>
  <c r="AJ22" i="10"/>
  <c r="CF22" i="10"/>
  <c r="CE22" i="10"/>
  <c r="CG21" i="10"/>
  <c r="CH21" i="10" s="1"/>
  <c r="BY21" i="10"/>
  <c r="B428" i="8"/>
  <c r="C25" i="10"/>
  <c r="Y25" i="10"/>
  <c r="B437" i="7"/>
  <c r="B26" i="10"/>
  <c r="A25" i="10"/>
  <c r="BX22" i="10"/>
  <c r="BW22" i="10"/>
  <c r="BZ22" i="10"/>
  <c r="CA22" i="10"/>
  <c r="AW21" i="10"/>
  <c r="S21" i="10"/>
  <c r="AO23" i="10"/>
  <c r="AQ23" i="10" s="1"/>
  <c r="BB23" i="10"/>
  <c r="AN23" i="10" s="1"/>
  <c r="BH23" i="10"/>
  <c r="BM23" i="10"/>
  <c r="AR23" i="10"/>
  <c r="BJ23" i="10"/>
  <c r="BI23" i="10"/>
  <c r="BK23" i="10"/>
  <c r="BL23" i="10"/>
  <c r="AP22" i="10"/>
  <c r="AV22" i="10" s="1"/>
  <c r="Q425" i="8"/>
  <c r="W425" i="8" s="1"/>
  <c r="X425" i="8" s="1"/>
  <c r="Q434" i="7"/>
  <c r="BS21" i="10"/>
  <c r="I23" i="10" l="1"/>
  <c r="BT21" i="10"/>
  <c r="BU20" i="10"/>
  <c r="BV20" i="10" s="1"/>
  <c r="U20" i="10" s="1"/>
  <c r="CB22" i="10"/>
  <c r="CE23" i="10"/>
  <c r="CF23" i="10"/>
  <c r="AS23" i="10"/>
  <c r="AJ23" i="10"/>
  <c r="AI23" i="10"/>
  <c r="AU23" i="10"/>
  <c r="AP23" i="10"/>
  <c r="AV23" i="10" s="1"/>
  <c r="Q435" i="7"/>
  <c r="W435" i="7" s="1"/>
  <c r="Q426" i="8"/>
  <c r="W426" i="8" s="1"/>
  <c r="Y26" i="10"/>
  <c r="A26" i="10"/>
  <c r="B27" i="10"/>
  <c r="C26" i="10"/>
  <c r="B429" i="8"/>
  <c r="B438" i="7"/>
  <c r="CG22" i="10"/>
  <c r="CH22" i="10" s="1"/>
  <c r="BP22" i="10"/>
  <c r="BL24" i="10"/>
  <c r="AO24" i="10"/>
  <c r="AQ24" i="10" s="1"/>
  <c r="BK24" i="10"/>
  <c r="BM24" i="10"/>
  <c r="BJ24" i="10"/>
  <c r="BI24" i="10"/>
  <c r="BB24" i="10"/>
  <c r="AN24" i="10" s="1"/>
  <c r="BH24" i="10"/>
  <c r="AR24" i="10"/>
  <c r="CC21" i="10"/>
  <c r="BO23" i="10"/>
  <c r="BN23" i="10"/>
  <c r="BR23" i="10"/>
  <c r="BQ23" i="10"/>
  <c r="BY22" i="10"/>
  <c r="CC22" i="10" s="1"/>
  <c r="BS22" i="10"/>
  <c r="AW22" i="10"/>
  <c r="S22" i="10"/>
  <c r="BX23" i="10"/>
  <c r="BW23" i="10"/>
  <c r="BZ23" i="10"/>
  <c r="CA23" i="10"/>
  <c r="T23" i="10"/>
  <c r="I426" i="8"/>
  <c r="T426" i="8" s="1"/>
  <c r="B613" i="8" s="1"/>
  <c r="I435" i="7"/>
  <c r="T435" i="7" s="1"/>
  <c r="B621" i="7" s="1"/>
  <c r="A437" i="7"/>
  <c r="A428" i="8"/>
  <c r="AK25" i="10"/>
  <c r="H25" i="10" s="1"/>
  <c r="J22" i="10"/>
  <c r="Z22" i="10"/>
  <c r="AH22" i="10"/>
  <c r="AG22" i="10"/>
  <c r="AD22" i="10"/>
  <c r="I24" i="10" l="1"/>
  <c r="BT22" i="10"/>
  <c r="F40" i="10"/>
  <c r="CG23" i="10"/>
  <c r="CH23" i="10" s="1"/>
  <c r="X426" i="8"/>
  <c r="D613" i="8"/>
  <c r="BY23" i="10"/>
  <c r="BP23" i="10"/>
  <c r="X435" i="7"/>
  <c r="D621" i="7"/>
  <c r="CB23" i="10"/>
  <c r="BU21" i="10"/>
  <c r="BV21" i="10" s="1"/>
  <c r="U21" i="10" s="1"/>
  <c r="CD21" i="10"/>
  <c r="Q436" i="7"/>
  <c r="W436" i="7" s="1"/>
  <c r="X436" i="7" s="1"/>
  <c r="AP24" i="10"/>
  <c r="AV24" i="10" s="1"/>
  <c r="Q427" i="8"/>
  <c r="W427" i="8" s="1"/>
  <c r="X427" i="8" s="1"/>
  <c r="AK26" i="10"/>
  <c r="H26" i="10" s="1"/>
  <c r="A438" i="7"/>
  <c r="A429" i="8"/>
  <c r="AW23" i="10"/>
  <c r="AH23" i="10"/>
  <c r="AD23" i="10"/>
  <c r="Z23" i="10"/>
  <c r="AG23" i="10"/>
  <c r="J23" i="10"/>
  <c r="BS23" i="10"/>
  <c r="AJ24" i="10"/>
  <c r="AI24" i="10"/>
  <c r="AS24" i="10"/>
  <c r="AU24" i="10"/>
  <c r="BZ24" i="10"/>
  <c r="BW24" i="10"/>
  <c r="CA24" i="10"/>
  <c r="BX24" i="10"/>
  <c r="CF24" i="10"/>
  <c r="CE24" i="10"/>
  <c r="BH25" i="10"/>
  <c r="BJ25" i="10"/>
  <c r="AR25" i="10"/>
  <c r="BK25" i="10"/>
  <c r="BB25" i="10"/>
  <c r="AN25" i="10" s="1"/>
  <c r="BL25" i="10"/>
  <c r="BI25" i="10"/>
  <c r="BM25" i="10"/>
  <c r="AO25" i="10"/>
  <c r="AQ25" i="10" s="1"/>
  <c r="BR24" i="10"/>
  <c r="BN24" i="10"/>
  <c r="BQ24" i="10"/>
  <c r="BO24" i="10"/>
  <c r="CD22" i="10"/>
  <c r="BU22" i="10"/>
  <c r="BV22" i="10" s="1"/>
  <c r="U22" i="10" s="1"/>
  <c r="T24" i="10"/>
  <c r="I427" i="8"/>
  <c r="T427" i="8" s="1"/>
  <c r="I436" i="7"/>
  <c r="T436" i="7" s="1"/>
  <c r="B439" i="7"/>
  <c r="B28" i="10"/>
  <c r="B430" i="8"/>
  <c r="C27" i="10"/>
  <c r="Y27" i="10"/>
  <c r="A27" i="10"/>
  <c r="S23" i="10"/>
  <c r="I25" i="10" l="1"/>
  <c r="AV25" i="10"/>
  <c r="CC23" i="10"/>
  <c r="CD23" i="10" s="1"/>
  <c r="BS24" i="10"/>
  <c r="BY24" i="10"/>
  <c r="BT23" i="10"/>
  <c r="BU23" i="10" s="1"/>
  <c r="BV23" i="10" s="1"/>
  <c r="U23" i="10" s="1"/>
  <c r="CB24" i="10"/>
  <c r="E40" i="10"/>
  <c r="G40" i="10" s="1"/>
  <c r="V40" i="10" s="1"/>
  <c r="L40" i="10" s="1"/>
  <c r="BP24" i="10"/>
  <c r="CE25" i="10"/>
  <c r="CF25" i="10"/>
  <c r="BZ25" i="10"/>
  <c r="BX25" i="10"/>
  <c r="BW25" i="10"/>
  <c r="CA25" i="10"/>
  <c r="AP25" i="10"/>
  <c r="Q437" i="7"/>
  <c r="W437" i="7" s="1"/>
  <c r="X437" i="7" s="1"/>
  <c r="Q428" i="8"/>
  <c r="W428" i="8" s="1"/>
  <c r="X428" i="8" s="1"/>
  <c r="I428" i="8"/>
  <c r="T428" i="8" s="1"/>
  <c r="T25" i="10"/>
  <c r="I437" i="7"/>
  <c r="T437" i="7" s="1"/>
  <c r="BQ25" i="10"/>
  <c r="BR25" i="10"/>
  <c r="BN25" i="10"/>
  <c r="BO25" i="10"/>
  <c r="AD24" i="10"/>
  <c r="AH24" i="10"/>
  <c r="Z24" i="10"/>
  <c r="AG24" i="10"/>
  <c r="J24" i="10"/>
  <c r="BL26" i="10"/>
  <c r="BM26" i="10"/>
  <c r="BJ26" i="10"/>
  <c r="AR26" i="10"/>
  <c r="BB26" i="10"/>
  <c r="AN26" i="10" s="1"/>
  <c r="BH26" i="10"/>
  <c r="AO26" i="10"/>
  <c r="AQ26" i="10" s="1"/>
  <c r="BI26" i="10"/>
  <c r="BK26" i="10"/>
  <c r="A430" i="8"/>
  <c r="AK27" i="10"/>
  <c r="H27" i="10" s="1"/>
  <c r="A439" i="7"/>
  <c r="Y28" i="10"/>
  <c r="C28" i="10"/>
  <c r="B29" i="10"/>
  <c r="A28" i="10"/>
  <c r="B431" i="8"/>
  <c r="B440" i="7"/>
  <c r="AS25" i="10"/>
  <c r="AJ25" i="10"/>
  <c r="AU25" i="10"/>
  <c r="AI25" i="10"/>
  <c r="CG24" i="10"/>
  <c r="CH24" i="10" s="1"/>
  <c r="AW24" i="10"/>
  <c r="S24" i="10"/>
  <c r="I26" i="10" l="1"/>
  <c r="CC24" i="10"/>
  <c r="CD24" i="10" s="1"/>
  <c r="CG25" i="10"/>
  <c r="CH25" i="10" s="1"/>
  <c r="BP25" i="10"/>
  <c r="BY25" i="10"/>
  <c r="BT24" i="10"/>
  <c r="BU24" i="10" s="1"/>
  <c r="BV24" i="10" s="1"/>
  <c r="U24" i="10" s="1"/>
  <c r="J25" i="10"/>
  <c r="AG25" i="10"/>
  <c r="AH25" i="10"/>
  <c r="AD25" i="10"/>
  <c r="Z25" i="10"/>
  <c r="A29" i="10"/>
  <c r="B30" i="10"/>
  <c r="B432" i="8"/>
  <c r="B441" i="7"/>
  <c r="C29" i="10"/>
  <c r="Y29" i="10"/>
  <c r="BK27" i="10"/>
  <c r="BH27" i="10"/>
  <c r="BB27" i="10"/>
  <c r="AN27" i="10" s="1"/>
  <c r="BJ27" i="10"/>
  <c r="BM27" i="10"/>
  <c r="AR27" i="10"/>
  <c r="BI27" i="10"/>
  <c r="AO27" i="10"/>
  <c r="AQ27" i="10" s="1"/>
  <c r="BL27" i="10"/>
  <c r="Q429" i="8"/>
  <c r="W429" i="8" s="1"/>
  <c r="X429" i="8" s="1"/>
  <c r="AP26" i="10"/>
  <c r="AV26" i="10" s="1"/>
  <c r="Q438" i="7"/>
  <c r="W438" i="7" s="1"/>
  <c r="X438" i="7" s="1"/>
  <c r="BW26" i="10"/>
  <c r="CA26" i="10"/>
  <c r="BZ26" i="10"/>
  <c r="BX26" i="10"/>
  <c r="BR26" i="10"/>
  <c r="BN26" i="10"/>
  <c r="BQ26" i="10"/>
  <c r="BO26" i="10"/>
  <c r="AW25" i="10"/>
  <c r="S25" i="10"/>
  <c r="I429" i="8"/>
  <c r="T429" i="8" s="1"/>
  <c r="T26" i="10"/>
  <c r="I438" i="7"/>
  <c r="T438" i="7" s="1"/>
  <c r="CE26" i="10"/>
  <c r="CF26" i="10"/>
  <c r="BS25" i="10"/>
  <c r="BT25" i="10" s="1"/>
  <c r="CB25" i="10"/>
  <c r="AK28" i="10"/>
  <c r="H28" i="10" s="1"/>
  <c r="A440" i="7"/>
  <c r="A431" i="8"/>
  <c r="AS26" i="10"/>
  <c r="AJ26" i="10"/>
  <c r="AU26" i="10"/>
  <c r="AI26" i="10"/>
  <c r="I27" i="10" l="1"/>
  <c r="CG26" i="10"/>
  <c r="CH26" i="10" s="1"/>
  <c r="CC25" i="10"/>
  <c r="CD25" i="10" s="1"/>
  <c r="BP26" i="10"/>
  <c r="BS26" i="10"/>
  <c r="BY26" i="10"/>
  <c r="BB28" i="10"/>
  <c r="AN28" i="10" s="1"/>
  <c r="AO28" i="10"/>
  <c r="AQ28" i="10" s="1"/>
  <c r="BI28" i="10"/>
  <c r="BL28" i="10"/>
  <c r="AR28" i="10"/>
  <c r="BK28" i="10"/>
  <c r="BJ28" i="10"/>
  <c r="BH28" i="10"/>
  <c r="BM28" i="10"/>
  <c r="CF27" i="10"/>
  <c r="CE27" i="10"/>
  <c r="Q430" i="8"/>
  <c r="W430" i="8" s="1"/>
  <c r="X430" i="8" s="1"/>
  <c r="AP27" i="10"/>
  <c r="AV27" i="10" s="1"/>
  <c r="Q439" i="7"/>
  <c r="W439" i="7" s="1"/>
  <c r="X439" i="7" s="1"/>
  <c r="BX27" i="10"/>
  <c r="BW27" i="10"/>
  <c r="A30" i="10"/>
  <c r="B433" i="8"/>
  <c r="B31" i="10"/>
  <c r="B442" i="7"/>
  <c r="C30" i="10"/>
  <c r="Y30" i="10"/>
  <c r="AW26" i="10"/>
  <c r="S26" i="10"/>
  <c r="I430" i="8"/>
  <c r="T430" i="8" s="1"/>
  <c r="T27" i="10"/>
  <c r="I439" i="7"/>
  <c r="T439" i="7" s="1"/>
  <c r="A432" i="8"/>
  <c r="T432" i="8" s="1"/>
  <c r="AK29" i="10"/>
  <c r="H29" i="10" s="1"/>
  <c r="A441" i="7"/>
  <c r="T441" i="7" s="1"/>
  <c r="Z26" i="10"/>
  <c r="AG26" i="10"/>
  <c r="J26" i="10"/>
  <c r="AH26" i="10"/>
  <c r="AD26" i="10"/>
  <c r="CB26" i="10"/>
  <c r="AU27" i="10"/>
  <c r="AJ27" i="10"/>
  <c r="AI27" i="10"/>
  <c r="AS27" i="10"/>
  <c r="BN27" i="10"/>
  <c r="BO27" i="10"/>
  <c r="BQ27" i="10"/>
  <c r="BR27" i="10"/>
  <c r="I28" i="10" l="1"/>
  <c r="T28" i="10" s="1"/>
  <c r="CC26" i="10"/>
  <c r="CD26" i="10" s="1"/>
  <c r="BU25" i="10"/>
  <c r="BV25" i="10" s="1"/>
  <c r="U25" i="10" s="1"/>
  <c r="BT26" i="10"/>
  <c r="BU26" i="10" s="1"/>
  <c r="BV26" i="10" s="1"/>
  <c r="U26" i="10" s="1"/>
  <c r="T440" i="7"/>
  <c r="T431" i="8"/>
  <c r="CG27" i="10"/>
  <c r="CH27" i="10" s="1"/>
  <c r="BS27" i="10"/>
  <c r="AD27" i="10"/>
  <c r="Z27" i="10"/>
  <c r="J27" i="10"/>
  <c r="AH27" i="10"/>
  <c r="AG27" i="10"/>
  <c r="Q440" i="7"/>
  <c r="W440" i="7" s="1"/>
  <c r="X440" i="7" s="1"/>
  <c r="AP28" i="10"/>
  <c r="AV28" i="10" s="1"/>
  <c r="Q431" i="8"/>
  <c r="W431" i="8" s="1"/>
  <c r="X431" i="8" s="1"/>
  <c r="A442" i="7"/>
  <c r="A433" i="8"/>
  <c r="T433" i="8" s="1"/>
  <c r="B614" i="8" s="1"/>
  <c r="AK30" i="10"/>
  <c r="H30" i="10" s="1"/>
  <c r="AW27" i="10"/>
  <c r="S27" i="10"/>
  <c r="AS28" i="10"/>
  <c r="AU28" i="10"/>
  <c r="AJ28" i="10"/>
  <c r="AI28" i="10"/>
  <c r="BP27" i="10"/>
  <c r="CA27" i="10" s="1"/>
  <c r="BZ27" i="10"/>
  <c r="BQ28" i="10"/>
  <c r="BO28" i="10"/>
  <c r="BN28" i="10"/>
  <c r="BR28" i="10"/>
  <c r="CE28" i="10"/>
  <c r="CF28" i="10"/>
  <c r="BI29" i="10"/>
  <c r="BH29" i="10"/>
  <c r="BJ29" i="10"/>
  <c r="BB29" i="10"/>
  <c r="AN29" i="10" s="1"/>
  <c r="BM29" i="10"/>
  <c r="AR29" i="10"/>
  <c r="AO29" i="10"/>
  <c r="AQ29" i="10" s="1"/>
  <c r="BK29" i="10"/>
  <c r="BL29" i="10"/>
  <c r="Y31" i="10"/>
  <c r="A31" i="10"/>
  <c r="B443" i="7"/>
  <c r="B434" i="8"/>
  <c r="C31" i="10"/>
  <c r="B32" i="10"/>
  <c r="BY27" i="10"/>
  <c r="BW28" i="10"/>
  <c r="BX28" i="10"/>
  <c r="I431" i="8" l="1"/>
  <c r="I440" i="7"/>
  <c r="I29" i="10"/>
  <c r="AA29" i="10" s="1"/>
  <c r="AE29" i="10" s="1"/>
  <c r="I441" i="7"/>
  <c r="T29" i="10"/>
  <c r="BY28" i="10"/>
  <c r="CB27" i="10"/>
  <c r="CC27" i="10" s="1"/>
  <c r="T442" i="7"/>
  <c r="B622" i="7" s="1"/>
  <c r="F41" i="10" s="1"/>
  <c r="A622" i="7"/>
  <c r="A614" i="8"/>
  <c r="CF29" i="10"/>
  <c r="CE29" i="10"/>
  <c r="BS28" i="10"/>
  <c r="BB30" i="10"/>
  <c r="AN30" i="10" s="1"/>
  <c r="BH30" i="10"/>
  <c r="AO30" i="10"/>
  <c r="AQ30" i="10" s="1"/>
  <c r="BJ30" i="10"/>
  <c r="BI30" i="10"/>
  <c r="AR30" i="10"/>
  <c r="BL30" i="10"/>
  <c r="BK30" i="10"/>
  <c r="BM30" i="10"/>
  <c r="AW28" i="10"/>
  <c r="S28" i="10"/>
  <c r="AH28" i="10"/>
  <c r="AD28" i="10"/>
  <c r="J28" i="10"/>
  <c r="Z28" i="10"/>
  <c r="AG28" i="10"/>
  <c r="A32" i="10"/>
  <c r="C32" i="10"/>
  <c r="B435" i="8"/>
  <c r="Y32" i="10"/>
  <c r="B33" i="10"/>
  <c r="B444" i="7"/>
  <c r="A443" i="7"/>
  <c r="T443" i="7" s="1"/>
  <c r="AK31" i="10"/>
  <c r="H31" i="10" s="1"/>
  <c r="A434" i="8"/>
  <c r="T434" i="8" s="1"/>
  <c r="Q432" i="8"/>
  <c r="W432" i="8" s="1"/>
  <c r="X432" i="8" s="1"/>
  <c r="AP29" i="10"/>
  <c r="AV29" i="10" s="1"/>
  <c r="Q441" i="7"/>
  <c r="W441" i="7" s="1"/>
  <c r="X441" i="7" s="1"/>
  <c r="BX29" i="10"/>
  <c r="BW29" i="10"/>
  <c r="CG28" i="10"/>
  <c r="CH28" i="10" s="1"/>
  <c r="BP28" i="10"/>
  <c r="CA28" i="10" s="1"/>
  <c r="BZ28" i="10"/>
  <c r="AU29" i="10"/>
  <c r="AJ29" i="10"/>
  <c r="AI29" i="10"/>
  <c r="AS29" i="10"/>
  <c r="BQ29" i="10"/>
  <c r="BN29" i="10"/>
  <c r="BO29" i="10"/>
  <c r="BR29" i="10"/>
  <c r="BT27" i="10"/>
  <c r="U27" i="10"/>
  <c r="I432" i="8" l="1"/>
  <c r="I30" i="10"/>
  <c r="AA30" i="10" s="1"/>
  <c r="AE30" i="10" s="1"/>
  <c r="D41" i="10"/>
  <c r="I442" i="7"/>
  <c r="I433" i="8"/>
  <c r="T30" i="10"/>
  <c r="CB28" i="10"/>
  <c r="CC28" i="10" s="1"/>
  <c r="CD28" i="10" s="1"/>
  <c r="BK31" i="10"/>
  <c r="BL31" i="10"/>
  <c r="BI31" i="10"/>
  <c r="AO31" i="10"/>
  <c r="AQ31" i="10" s="1"/>
  <c r="BH31" i="10"/>
  <c r="AR31" i="10"/>
  <c r="BB31" i="10"/>
  <c r="AN31" i="10" s="1"/>
  <c r="BJ31" i="10"/>
  <c r="BM31" i="10"/>
  <c r="BZ29" i="10"/>
  <c r="BP29" i="10"/>
  <c r="CA29" i="10" s="1"/>
  <c r="AW29" i="10"/>
  <c r="S29" i="10"/>
  <c r="CD27" i="10"/>
  <c r="BU27" i="10"/>
  <c r="BV27" i="10" s="1"/>
  <c r="BW30" i="10"/>
  <c r="BX30" i="10"/>
  <c r="BT28" i="10"/>
  <c r="CE30" i="10"/>
  <c r="CF30" i="10"/>
  <c r="AP30" i="10"/>
  <c r="AV30" i="10" s="1"/>
  <c r="Q442" i="7"/>
  <c r="W442" i="7" s="1"/>
  <c r="Q433" i="8"/>
  <c r="W433" i="8" s="1"/>
  <c r="BS29" i="10"/>
  <c r="Z29" i="10"/>
  <c r="AG29" i="10"/>
  <c r="J29" i="10"/>
  <c r="AH29" i="10"/>
  <c r="AD29" i="10"/>
  <c r="BY29" i="10"/>
  <c r="B3" i="11"/>
  <c r="C33" i="10"/>
  <c r="A33" i="10"/>
  <c r="B445" i="7"/>
  <c r="B436" i="8"/>
  <c r="Y33" i="10"/>
  <c r="AK32" i="10"/>
  <c r="H32" i="10" s="1"/>
  <c r="A444" i="7"/>
  <c r="A435" i="8"/>
  <c r="AI30" i="10"/>
  <c r="AJ30" i="10"/>
  <c r="AS30" i="10"/>
  <c r="AU30" i="10"/>
  <c r="BR30" i="10"/>
  <c r="BN30" i="10"/>
  <c r="BQ30" i="10"/>
  <c r="BO30" i="10"/>
  <c r="CG29" i="10"/>
  <c r="CH29" i="10" s="1"/>
  <c r="I31" i="10" l="1"/>
  <c r="T31" i="10" s="1"/>
  <c r="AA31" i="10"/>
  <c r="CB29" i="10"/>
  <c r="BU28" i="10"/>
  <c r="BV28" i="10" s="1"/>
  <c r="U28" i="10" s="1"/>
  <c r="I434" i="8"/>
  <c r="I443" i="7"/>
  <c r="X433" i="8"/>
  <c r="D614" i="8"/>
  <c r="X442" i="7"/>
  <c r="D622" i="7"/>
  <c r="BT29" i="10"/>
  <c r="CG30" i="10"/>
  <c r="CH30" i="10" s="1"/>
  <c r="BZ30" i="10"/>
  <c r="BP30" i="10"/>
  <c r="CA30" i="10" s="1"/>
  <c r="B437" i="8"/>
  <c r="C3" i="11"/>
  <c r="B4" i="11"/>
  <c r="B446" i="7"/>
  <c r="Y3" i="11"/>
  <c r="A3" i="11"/>
  <c r="A1" i="11"/>
  <c r="A12" i="2" s="1"/>
  <c r="BX31" i="10"/>
  <c r="BW31" i="10"/>
  <c r="AP31" i="10"/>
  <c r="AV31" i="10" s="1"/>
  <c r="Q434" i="8"/>
  <c r="W434" i="8" s="1"/>
  <c r="X434" i="8" s="1"/>
  <c r="Q443" i="7"/>
  <c r="W443" i="7" s="1"/>
  <c r="X443" i="7" s="1"/>
  <c r="AD30" i="10"/>
  <c r="Z30" i="10"/>
  <c r="J30" i="10"/>
  <c r="AG30" i="10"/>
  <c r="AH30" i="10"/>
  <c r="CC29" i="10"/>
  <c r="BI32" i="10"/>
  <c r="BB32" i="10"/>
  <c r="AN32" i="10" s="1"/>
  <c r="BK32" i="10"/>
  <c r="AO32" i="10"/>
  <c r="AQ32" i="10" s="1"/>
  <c r="BJ32" i="10"/>
  <c r="BM32" i="10"/>
  <c r="BL32" i="10"/>
  <c r="BH32" i="10"/>
  <c r="AR32" i="10"/>
  <c r="A436" i="8"/>
  <c r="A445" i="7"/>
  <c r="AK33" i="10"/>
  <c r="H33" i="10" s="1"/>
  <c r="AW30" i="10"/>
  <c r="S30" i="10"/>
  <c r="BY30" i="10"/>
  <c r="AU31" i="10"/>
  <c r="AJ31" i="10"/>
  <c r="AI31" i="10"/>
  <c r="AS31" i="10"/>
  <c r="CF31" i="10"/>
  <c r="CE31" i="10"/>
  <c r="BS30" i="10"/>
  <c r="BT30" i="10" s="1"/>
  <c r="BR31" i="10"/>
  <c r="BQ31" i="10"/>
  <c r="BN31" i="10"/>
  <c r="BO31" i="10"/>
  <c r="I32" i="10" l="1"/>
  <c r="AE31" i="10"/>
  <c r="AE34" i="10" s="1"/>
  <c r="J11" i="2" s="1"/>
  <c r="AA34" i="10"/>
  <c r="H41" i="10" s="1"/>
  <c r="I435" i="8"/>
  <c r="T435" i="8" s="1"/>
  <c r="I444" i="7"/>
  <c r="T444" i="7" s="1"/>
  <c r="T33" i="10"/>
  <c r="T32" i="10"/>
  <c r="CB30" i="10"/>
  <c r="CC30" i="10" s="1"/>
  <c r="E41" i="10"/>
  <c r="G41" i="10" s="1"/>
  <c r="V41" i="10" s="1"/>
  <c r="L41" i="10" s="1"/>
  <c r="CG31" i="10"/>
  <c r="CH31" i="10" s="1"/>
  <c r="BS31" i="10"/>
  <c r="AH31" i="10"/>
  <c r="AD31" i="10"/>
  <c r="Z31" i="10"/>
  <c r="AG31" i="10"/>
  <c r="J31" i="10"/>
  <c r="T445" i="7"/>
  <c r="A623" i="7"/>
  <c r="CF32" i="10"/>
  <c r="CE32" i="10"/>
  <c r="CD29" i="10"/>
  <c r="BU29" i="10"/>
  <c r="BV29" i="10" s="1"/>
  <c r="U29" i="10" s="1"/>
  <c r="S31" i="10"/>
  <c r="AW31" i="10"/>
  <c r="A437" i="8"/>
  <c r="A446" i="7"/>
  <c r="AK3" i="11"/>
  <c r="H3" i="11" s="1"/>
  <c r="BP31" i="10"/>
  <c r="CA31" i="10" s="1"/>
  <c r="BZ31" i="10"/>
  <c r="A615" i="8"/>
  <c r="T436" i="8"/>
  <c r="AU32" i="10"/>
  <c r="AS32" i="10"/>
  <c r="AI32" i="10"/>
  <c r="AJ32" i="10"/>
  <c r="BX32" i="10"/>
  <c r="BW32" i="10"/>
  <c r="BY31" i="10"/>
  <c r="BI33" i="10"/>
  <c r="BM33" i="10"/>
  <c r="BJ33" i="10"/>
  <c r="BL33" i="10"/>
  <c r="BH33" i="10"/>
  <c r="AR33" i="10"/>
  <c r="AO33" i="10"/>
  <c r="AQ33" i="10" s="1"/>
  <c r="BK33" i="10"/>
  <c r="BB33" i="10"/>
  <c r="BN32" i="10"/>
  <c r="BQ32" i="10"/>
  <c r="BO32" i="10"/>
  <c r="BR32" i="10"/>
  <c r="AP32" i="10"/>
  <c r="AV32" i="10" s="1"/>
  <c r="Q435" i="8"/>
  <c r="W435" i="8" s="1"/>
  <c r="X435" i="8" s="1"/>
  <c r="Q444" i="7"/>
  <c r="W444" i="7" s="1"/>
  <c r="X444" i="7" s="1"/>
  <c r="A55" i="14"/>
  <c r="A55" i="11"/>
  <c r="A55" i="12"/>
  <c r="A55" i="13"/>
  <c r="B438" i="8"/>
  <c r="C4" i="11"/>
  <c r="B5" i="11"/>
  <c r="A4" i="11"/>
  <c r="Y4" i="11"/>
  <c r="B447" i="7"/>
  <c r="B615" i="8" l="1"/>
  <c r="B623" i="7"/>
  <c r="L54" i="14"/>
  <c r="L54" i="11"/>
  <c r="L54" i="13"/>
  <c r="L54" i="12"/>
  <c r="L54" i="10"/>
  <c r="L55" i="10" s="1"/>
  <c r="BY32" i="10"/>
  <c r="D42" i="10"/>
  <c r="F42" i="10"/>
  <c r="BS32" i="10"/>
  <c r="AW32" i="10"/>
  <c r="S32" i="10"/>
  <c r="AI33" i="10"/>
  <c r="AI34" i="10" s="1"/>
  <c r="B38" i="10" s="1"/>
  <c r="G11" i="2" s="1"/>
  <c r="AS33" i="10"/>
  <c r="AU33" i="10"/>
  <c r="AU34" i="10" s="1"/>
  <c r="AJ33" i="10"/>
  <c r="AJ34" i="10" s="1"/>
  <c r="B39" i="10" s="1"/>
  <c r="H11" i="2" s="1"/>
  <c r="AR34" i="10"/>
  <c r="AD32" i="10"/>
  <c r="Z32" i="10"/>
  <c r="AG32" i="10"/>
  <c r="AH32" i="10"/>
  <c r="J32" i="10"/>
  <c r="A447" i="7"/>
  <c r="T447" i="7" s="1"/>
  <c r="A438" i="8"/>
  <c r="T438" i="8" s="1"/>
  <c r="AK4" i="11"/>
  <c r="H4" i="11" s="1"/>
  <c r="BO33" i="10"/>
  <c r="BN33" i="10"/>
  <c r="BR33" i="10"/>
  <c r="BQ33" i="10"/>
  <c r="CB31" i="10"/>
  <c r="CC31" i="10" s="1"/>
  <c r="C5" i="11"/>
  <c r="B6" i="11"/>
  <c r="A5" i="11"/>
  <c r="B448" i="7"/>
  <c r="B439" i="8"/>
  <c r="Y5" i="11"/>
  <c r="BP32" i="10"/>
  <c r="CA32" i="10" s="1"/>
  <c r="BZ32" i="10"/>
  <c r="CF33" i="10"/>
  <c r="CE33" i="10"/>
  <c r="CD30" i="10"/>
  <c r="BU30" i="10"/>
  <c r="BV30" i="10" s="1"/>
  <c r="U30" i="10" s="1"/>
  <c r="BM3" i="11"/>
  <c r="BL3" i="11"/>
  <c r="BB3" i="11"/>
  <c r="AN3" i="11" s="1"/>
  <c r="AO3" i="11"/>
  <c r="AQ3" i="11" s="1"/>
  <c r="BK3" i="11"/>
  <c r="BH3" i="11"/>
  <c r="BI3" i="11"/>
  <c r="BJ3" i="11"/>
  <c r="AR3" i="11"/>
  <c r="CG32" i="10"/>
  <c r="CH32" i="10" s="1"/>
  <c r="Q436" i="8"/>
  <c r="W436" i="8" s="1"/>
  <c r="AP33" i="10"/>
  <c r="AV33" i="10" s="1"/>
  <c r="Q445" i="7"/>
  <c r="W445" i="7" s="1"/>
  <c r="BX33" i="10"/>
  <c r="BW33" i="10"/>
  <c r="BT31" i="10"/>
  <c r="I3" i="11" l="1"/>
  <c r="T3" i="11" s="1"/>
  <c r="I437" i="8"/>
  <c r="T437" i="8" s="1"/>
  <c r="BS33" i="10"/>
  <c r="X436" i="8"/>
  <c r="D615" i="8"/>
  <c r="CB32" i="10"/>
  <c r="CC32" i="10" s="1"/>
  <c r="CD32" i="10" s="1"/>
  <c r="X445" i="7"/>
  <c r="D623" i="7"/>
  <c r="F43" i="10"/>
  <c r="CG33" i="10"/>
  <c r="CH33" i="10" s="1"/>
  <c r="CH35" i="10" s="1"/>
  <c r="A439" i="8"/>
  <c r="T439" i="8" s="1"/>
  <c r="A448" i="7"/>
  <c r="T448" i="7" s="1"/>
  <c r="AK5" i="11"/>
  <c r="H5" i="11" s="1"/>
  <c r="AO4" i="11"/>
  <c r="AQ4" i="11" s="1"/>
  <c r="BH4" i="11"/>
  <c r="BJ4" i="11"/>
  <c r="BM4" i="11"/>
  <c r="BB4" i="11"/>
  <c r="AN4" i="11" s="1"/>
  <c r="BL4" i="11"/>
  <c r="BK4" i="11"/>
  <c r="AR4" i="11"/>
  <c r="BI4" i="11"/>
  <c r="H54" i="10"/>
  <c r="H55" i="10" s="1"/>
  <c r="H54" i="14"/>
  <c r="H54" i="11"/>
  <c r="H54" i="12"/>
  <c r="H54" i="13"/>
  <c r="BY33" i="10"/>
  <c r="BO3" i="11"/>
  <c r="BQ3" i="11"/>
  <c r="BN3" i="11"/>
  <c r="BR3" i="11"/>
  <c r="CE3" i="11"/>
  <c r="CF3" i="11"/>
  <c r="B449" i="7"/>
  <c r="C6" i="11"/>
  <c r="Y6" i="11"/>
  <c r="B7" i="11"/>
  <c r="A6" i="11"/>
  <c r="B440" i="8"/>
  <c r="I54" i="14"/>
  <c r="I54" i="10"/>
  <c r="I55" i="10" s="1"/>
  <c r="I54" i="12"/>
  <c r="I54" i="13"/>
  <c r="I54" i="11"/>
  <c r="AJ3" i="11"/>
  <c r="AI3" i="11"/>
  <c r="AS3" i="11"/>
  <c r="AU3" i="11"/>
  <c r="AW33" i="10"/>
  <c r="S33" i="10"/>
  <c r="I37" i="10" s="1"/>
  <c r="B11" i="2" s="1"/>
  <c r="B54" i="12" s="1"/>
  <c r="BW3" i="11"/>
  <c r="BZ3" i="11"/>
  <c r="BX3" i="11"/>
  <c r="CA3" i="11"/>
  <c r="AP3" i="11"/>
  <c r="AV3" i="11" s="1"/>
  <c r="Q437" i="8"/>
  <c r="W437" i="8" s="1"/>
  <c r="X437" i="8" s="1"/>
  <c r="Q446" i="7"/>
  <c r="W446" i="7" s="1"/>
  <c r="X446" i="7" s="1"/>
  <c r="CD31" i="10"/>
  <c r="BU31" i="10"/>
  <c r="BV31" i="10" s="1"/>
  <c r="U31" i="10" s="1"/>
  <c r="BP33" i="10"/>
  <c r="BZ33" i="10"/>
  <c r="AD33" i="10"/>
  <c r="AD34" i="10" s="1"/>
  <c r="L11" i="2" s="1"/>
  <c r="J33" i="10"/>
  <c r="J34" i="10" s="1"/>
  <c r="Z33" i="10"/>
  <c r="Z34" i="10" s="1"/>
  <c r="AG33" i="10"/>
  <c r="AG34" i="10" s="1"/>
  <c r="AS34" i="10"/>
  <c r="B36" i="10" s="1"/>
  <c r="AH33" i="10"/>
  <c r="AH34" i="10" s="1"/>
  <c r="BT32" i="10"/>
  <c r="U32" i="10"/>
  <c r="I446" i="7" l="1"/>
  <c r="T446" i="7" s="1"/>
  <c r="I4" i="11"/>
  <c r="B54" i="10"/>
  <c r="B55" i="10" s="1"/>
  <c r="B54" i="11"/>
  <c r="E42" i="10"/>
  <c r="E43" i="10" s="1"/>
  <c r="B54" i="14"/>
  <c r="B54" i="13"/>
  <c r="I438" i="8"/>
  <c r="I447" i="7"/>
  <c r="H78" i="10"/>
  <c r="T4" i="11"/>
  <c r="BU32" i="10"/>
  <c r="BV32" i="10" s="1"/>
  <c r="B37" i="10"/>
  <c r="F11" i="2" s="1"/>
  <c r="G54" i="14" s="1"/>
  <c r="CB3" i="11"/>
  <c r="BY3" i="11"/>
  <c r="CG3" i="11"/>
  <c r="CH3" i="11" s="1"/>
  <c r="B441" i="8"/>
  <c r="B8" i="11"/>
  <c r="A7" i="11"/>
  <c r="B450" i="7"/>
  <c r="C7" i="11"/>
  <c r="Y7" i="11"/>
  <c r="Q438" i="8"/>
  <c r="W438" i="8" s="1"/>
  <c r="X438" i="8" s="1"/>
  <c r="Q447" i="7"/>
  <c r="W447" i="7" s="1"/>
  <c r="X447" i="7" s="1"/>
  <c r="AP4" i="11"/>
  <c r="AV4" i="11" s="1"/>
  <c r="CA33" i="10"/>
  <c r="CB33" i="10" s="1"/>
  <c r="CC33" i="10" s="1"/>
  <c r="BT33" i="10"/>
  <c r="BP3" i="11"/>
  <c r="AS4" i="11"/>
  <c r="AI4" i="11"/>
  <c r="AU4" i="11"/>
  <c r="AJ4" i="11"/>
  <c r="BI5" i="11"/>
  <c r="AO5" i="11"/>
  <c r="AQ5" i="11" s="1"/>
  <c r="BB5" i="11"/>
  <c r="AN5" i="11" s="1"/>
  <c r="BK5" i="11"/>
  <c r="BH5" i="11"/>
  <c r="BJ5" i="11"/>
  <c r="BM5" i="11"/>
  <c r="AR5" i="11"/>
  <c r="BL5" i="11"/>
  <c r="S3" i="11"/>
  <c r="AD3" i="11"/>
  <c r="AH3" i="11"/>
  <c r="AG3" i="11"/>
  <c r="J3" i="11"/>
  <c r="Z3" i="11"/>
  <c r="BS3" i="11"/>
  <c r="CA4" i="11"/>
  <c r="BW4" i="11"/>
  <c r="BZ4" i="11"/>
  <c r="BX4" i="11"/>
  <c r="B40" i="10"/>
  <c r="E11" i="2" s="1"/>
  <c r="P54" i="11"/>
  <c r="K54" i="10"/>
  <c r="K55" i="10" s="1"/>
  <c r="K54" i="12"/>
  <c r="P54" i="13"/>
  <c r="K54" i="13"/>
  <c r="P54" i="14"/>
  <c r="P54" i="10"/>
  <c r="P55" i="10" s="1"/>
  <c r="P54" i="12"/>
  <c r="K54" i="14"/>
  <c r="K54" i="11"/>
  <c r="A449" i="7"/>
  <c r="AK6" i="11"/>
  <c r="H6" i="11" s="1"/>
  <c r="A440" i="8"/>
  <c r="CE4" i="11"/>
  <c r="CF4" i="11"/>
  <c r="BR4" i="11"/>
  <c r="BN4" i="11"/>
  <c r="BQ4" i="11"/>
  <c r="BO4" i="11"/>
  <c r="U33" i="10"/>
  <c r="I5" i="11" l="1"/>
  <c r="AA5" i="11" s="1"/>
  <c r="AE5" i="11" s="1"/>
  <c r="A56" i="10"/>
  <c r="G42" i="10"/>
  <c r="V42" i="10" s="1"/>
  <c r="L42" i="10" s="1"/>
  <c r="G54" i="10"/>
  <c r="G55" i="10" s="1"/>
  <c r="B57" i="10" s="1"/>
  <c r="I448" i="7"/>
  <c r="I439" i="8"/>
  <c r="T5" i="11"/>
  <c r="G54" i="13"/>
  <c r="G54" i="11"/>
  <c r="G54" i="12"/>
  <c r="BS4" i="11"/>
  <c r="CB4" i="11"/>
  <c r="BP4" i="11"/>
  <c r="CG4" i="11"/>
  <c r="CH4" i="11" s="1"/>
  <c r="BT3" i="11"/>
  <c r="CC3" i="11"/>
  <c r="AS5" i="11"/>
  <c r="AJ5" i="11"/>
  <c r="AU5" i="11"/>
  <c r="AI5" i="11"/>
  <c r="BI6" i="11"/>
  <c r="AR6" i="11"/>
  <c r="AO6" i="11"/>
  <c r="AQ6" i="11" s="1"/>
  <c r="BK6" i="11"/>
  <c r="BB6" i="11"/>
  <c r="AN6" i="11" s="1"/>
  <c r="BJ6" i="11"/>
  <c r="BL6" i="11"/>
  <c r="BM6" i="11"/>
  <c r="BH6" i="11"/>
  <c r="F54" i="12"/>
  <c r="F54" i="10"/>
  <c r="F55" i="10" s="1"/>
  <c r="F54" i="13"/>
  <c r="F54" i="14"/>
  <c r="F54" i="11"/>
  <c r="AW3" i="11"/>
  <c r="AK7" i="11"/>
  <c r="H7" i="11" s="1"/>
  <c r="A450" i="7"/>
  <c r="T450" i="7" s="1"/>
  <c r="A441" i="8"/>
  <c r="T441" i="8" s="1"/>
  <c r="BY4" i="11"/>
  <c r="CC4" i="11" s="1"/>
  <c r="CA5" i="11"/>
  <c r="BZ5" i="11"/>
  <c r="BW5" i="11"/>
  <c r="BX5" i="11"/>
  <c r="Q439" i="8"/>
  <c r="W439" i="8" s="1"/>
  <c r="X439" i="8" s="1"/>
  <c r="Q448" i="7"/>
  <c r="W448" i="7" s="1"/>
  <c r="X448" i="7" s="1"/>
  <c r="AP5" i="11"/>
  <c r="AV5" i="11" s="1"/>
  <c r="CD33" i="10"/>
  <c r="CD35" i="10" s="1"/>
  <c r="BU33" i="10"/>
  <c r="BV33" i="10" s="1"/>
  <c r="BV35" i="10" s="1"/>
  <c r="C8" i="11"/>
  <c r="B442" i="8"/>
  <c r="Y8" i="11"/>
  <c r="B451" i="7"/>
  <c r="A8" i="11"/>
  <c r="B9" i="11"/>
  <c r="CF5" i="11"/>
  <c r="CE5" i="11"/>
  <c r="BR5" i="11"/>
  <c r="BN5" i="11"/>
  <c r="BO5" i="11"/>
  <c r="BQ5" i="11"/>
  <c r="AG4" i="11"/>
  <c r="AD4" i="11"/>
  <c r="J4" i="11"/>
  <c r="Z4" i="11"/>
  <c r="AH4" i="11"/>
  <c r="AW4" i="11"/>
  <c r="S4" i="11"/>
  <c r="G43" i="10" l="1"/>
  <c r="I6" i="11"/>
  <c r="D78" i="10"/>
  <c r="F78" i="10"/>
  <c r="T6" i="11"/>
  <c r="I440" i="8"/>
  <c r="T440" i="8" s="1"/>
  <c r="I449" i="7"/>
  <c r="T449" i="7" s="1"/>
  <c r="BY5" i="11"/>
  <c r="CD4" i="11"/>
  <c r="CD3" i="11"/>
  <c r="BU3" i="11"/>
  <c r="BV3" i="11" s="1"/>
  <c r="BT4" i="11"/>
  <c r="BU4" i="11" s="1"/>
  <c r="BV4" i="11" s="1"/>
  <c r="U4" i="11" s="1"/>
  <c r="BS5" i="11"/>
  <c r="B443" i="8"/>
  <c r="Y9" i="11"/>
  <c r="B452" i="7"/>
  <c r="B10" i="11"/>
  <c r="A9" i="11"/>
  <c r="C9" i="11"/>
  <c r="S5" i="11"/>
  <c r="AW5" i="11"/>
  <c r="A451" i="7"/>
  <c r="AK8" i="11"/>
  <c r="H8" i="11" s="1"/>
  <c r="A442" i="8"/>
  <c r="CF6" i="11"/>
  <c r="CE6" i="11"/>
  <c r="Q449" i="7"/>
  <c r="W449" i="7" s="1"/>
  <c r="X449" i="7" s="1"/>
  <c r="Q440" i="8"/>
  <c r="W440" i="8" s="1"/>
  <c r="X440" i="8" s="1"/>
  <c r="AP6" i="11"/>
  <c r="AV6" i="11" s="1"/>
  <c r="BP5" i="11"/>
  <c r="CG5" i="11"/>
  <c r="CH5" i="11" s="1"/>
  <c r="CB5" i="11"/>
  <c r="BH7" i="11"/>
  <c r="AR7" i="11"/>
  <c r="BL7" i="11"/>
  <c r="BM7" i="11"/>
  <c r="BJ7" i="11"/>
  <c r="BB7" i="11"/>
  <c r="AN7" i="11" s="1"/>
  <c r="AO7" i="11"/>
  <c r="AQ7" i="11" s="1"/>
  <c r="BK7" i="11"/>
  <c r="BI7" i="11"/>
  <c r="BZ6" i="11"/>
  <c r="BX6" i="11"/>
  <c r="CA6" i="11"/>
  <c r="BW6" i="11"/>
  <c r="AU6" i="11"/>
  <c r="AJ6" i="11"/>
  <c r="AS6" i="11"/>
  <c r="AI6" i="11"/>
  <c r="BO6" i="11"/>
  <c r="BR6" i="11"/>
  <c r="BN6" i="11"/>
  <c r="BQ6" i="11"/>
  <c r="AH5" i="11"/>
  <c r="Z5" i="11"/>
  <c r="AD5" i="11"/>
  <c r="J5" i="11"/>
  <c r="AG5" i="11"/>
  <c r="I7" i="11" l="1"/>
  <c r="AA7" i="11" s="1"/>
  <c r="AE7" i="11" s="1"/>
  <c r="CC5" i="11"/>
  <c r="CD5" i="11" s="1"/>
  <c r="D76" i="10"/>
  <c r="I34" i="10" s="1"/>
  <c r="M11" i="2" s="1"/>
  <c r="U3" i="11"/>
  <c r="I441" i="8"/>
  <c r="I450" i="7"/>
  <c r="T7" i="11"/>
  <c r="BP6" i="11"/>
  <c r="BS6" i="11"/>
  <c r="BY6" i="11"/>
  <c r="Q441" i="8"/>
  <c r="W441" i="8" s="1"/>
  <c r="X441" i="8" s="1"/>
  <c r="Q450" i="7"/>
  <c r="W450" i="7" s="1"/>
  <c r="X450" i="7" s="1"/>
  <c r="AP7" i="11"/>
  <c r="AV7" i="11" s="1"/>
  <c r="CE7" i="11"/>
  <c r="CF7" i="11"/>
  <c r="BB8" i="11"/>
  <c r="AN8" i="11" s="1"/>
  <c r="BL8" i="11"/>
  <c r="BH8" i="11"/>
  <c r="BJ8" i="11"/>
  <c r="AO8" i="11"/>
  <c r="AQ8" i="11" s="1"/>
  <c r="BK8" i="11"/>
  <c r="BM8" i="11"/>
  <c r="BI8" i="11"/>
  <c r="AR8" i="11"/>
  <c r="AS7" i="11"/>
  <c r="AJ7" i="11"/>
  <c r="AU7" i="11"/>
  <c r="AI7" i="11"/>
  <c r="A443" i="8"/>
  <c r="A618" i="8" s="1"/>
  <c r="AK9" i="11"/>
  <c r="H9" i="11" s="1"/>
  <c r="A452" i="7"/>
  <c r="A626" i="7" s="1"/>
  <c r="BX7" i="11"/>
  <c r="BZ7" i="11"/>
  <c r="CA7" i="11"/>
  <c r="BW7" i="11"/>
  <c r="BQ7" i="11"/>
  <c r="BR7" i="11"/>
  <c r="BN7" i="11"/>
  <c r="BO7" i="11"/>
  <c r="S6" i="11"/>
  <c r="AW6" i="11"/>
  <c r="CG6" i="11"/>
  <c r="CH6" i="11" s="1"/>
  <c r="C10" i="11"/>
  <c r="Y10" i="11"/>
  <c r="A10" i="11"/>
  <c r="B444" i="8"/>
  <c r="B453" i="7"/>
  <c r="B11" i="11"/>
  <c r="BT5" i="11"/>
  <c r="AH6" i="11"/>
  <c r="Z6" i="11"/>
  <c r="AD6" i="11"/>
  <c r="AG6" i="11"/>
  <c r="J6" i="11"/>
  <c r="CB6" i="11"/>
  <c r="I8" i="11" l="1"/>
  <c r="BU5" i="11"/>
  <c r="BV5" i="11" s="1"/>
  <c r="U5" i="11" s="1"/>
  <c r="I36" i="10"/>
  <c r="CL20" i="10" s="1"/>
  <c r="BT6" i="11"/>
  <c r="I451" i="7"/>
  <c r="T451" i="7" s="1"/>
  <c r="I442" i="8"/>
  <c r="T442" i="8" s="1"/>
  <c r="T8" i="11"/>
  <c r="CC6" i="11"/>
  <c r="CD6" i="11" s="1"/>
  <c r="R54" i="11"/>
  <c r="R54" i="13"/>
  <c r="R54" i="14"/>
  <c r="R54" i="10"/>
  <c r="R55" i="10" s="1"/>
  <c r="R54" i="12"/>
  <c r="D38" i="11"/>
  <c r="BP7" i="11"/>
  <c r="CG7" i="11"/>
  <c r="CH7" i="11" s="1"/>
  <c r="BS7" i="11"/>
  <c r="Z7" i="11"/>
  <c r="AG7" i="11"/>
  <c r="AH7" i="11"/>
  <c r="J7" i="11"/>
  <c r="AD7" i="11"/>
  <c r="CF8" i="11"/>
  <c r="CE8" i="11"/>
  <c r="S7" i="11"/>
  <c r="C11" i="11"/>
  <c r="A11" i="11"/>
  <c r="B12" i="11"/>
  <c r="B445" i="8"/>
  <c r="Y11" i="11"/>
  <c r="B454" i="7"/>
  <c r="BY7" i="11"/>
  <c r="AU8" i="11"/>
  <c r="AI8" i="11"/>
  <c r="AS8" i="11"/>
  <c r="AJ8" i="11"/>
  <c r="AP8" i="11"/>
  <c r="AV8" i="11" s="1"/>
  <c r="Q442" i="8"/>
  <c r="W442" i="8" s="1"/>
  <c r="X442" i="8" s="1"/>
  <c r="Q451" i="7"/>
  <c r="W451" i="7" s="1"/>
  <c r="X451" i="7" s="1"/>
  <c r="BX8" i="11"/>
  <c r="BW8" i="11"/>
  <c r="BZ8" i="11"/>
  <c r="CA8" i="11"/>
  <c r="AK10" i="11"/>
  <c r="H10" i="11" s="1"/>
  <c r="A453" i="7"/>
  <c r="A444" i="8"/>
  <c r="CB7" i="11"/>
  <c r="BJ9" i="11"/>
  <c r="AR9" i="11"/>
  <c r="BH9" i="11"/>
  <c r="BM9" i="11"/>
  <c r="BI9" i="11"/>
  <c r="AO9" i="11"/>
  <c r="AQ9" i="11" s="1"/>
  <c r="BB9" i="11"/>
  <c r="AN9" i="11" s="1"/>
  <c r="BL9" i="11"/>
  <c r="BK9" i="11"/>
  <c r="BR8" i="11"/>
  <c r="BO8" i="11"/>
  <c r="BQ8" i="11"/>
  <c r="BN8" i="11"/>
  <c r="I9" i="11" l="1"/>
  <c r="CL30" i="10"/>
  <c r="CL29" i="10"/>
  <c r="CL27" i="10"/>
  <c r="CL3" i="10"/>
  <c r="R3" i="10" s="1"/>
  <c r="C11" i="2"/>
  <c r="O11" i="2" s="1"/>
  <c r="CL21" i="10"/>
  <c r="CL19" i="10"/>
  <c r="BU6" i="11"/>
  <c r="BV6" i="11" s="1"/>
  <c r="U6" i="11" s="1"/>
  <c r="CL28" i="10"/>
  <c r="CL16" i="10"/>
  <c r="CL11" i="10"/>
  <c r="CL18" i="10"/>
  <c r="CL6" i="10"/>
  <c r="CL5" i="10"/>
  <c r="CL7" i="10"/>
  <c r="CL33" i="10"/>
  <c r="CL23" i="10"/>
  <c r="CL15" i="10"/>
  <c r="CL4" i="10"/>
  <c r="CL31" i="10"/>
  <c r="CL8" i="10"/>
  <c r="CL25" i="10"/>
  <c r="CL24" i="10"/>
  <c r="CL22" i="10"/>
  <c r="CL26" i="10"/>
  <c r="I38" i="10"/>
  <c r="CL12" i="10"/>
  <c r="CL32" i="10"/>
  <c r="CL14" i="10"/>
  <c r="CL10" i="10"/>
  <c r="CL17" i="10"/>
  <c r="CL13" i="10"/>
  <c r="CL9" i="10"/>
  <c r="BT7" i="11"/>
  <c r="D54" i="11"/>
  <c r="BY8" i="11"/>
  <c r="CC7" i="11"/>
  <c r="CD7" i="11" s="1"/>
  <c r="AW8" i="11"/>
  <c r="BP8" i="11"/>
  <c r="CG8" i="11"/>
  <c r="CH8" i="11" s="1"/>
  <c r="BS8" i="11"/>
  <c r="I452" i="7"/>
  <c r="T452" i="7" s="1"/>
  <c r="B626" i="7" s="1"/>
  <c r="T9" i="11"/>
  <c r="I443" i="8"/>
  <c r="T443" i="8" s="1"/>
  <c r="B618" i="8" s="1"/>
  <c r="BN9" i="11"/>
  <c r="BQ9" i="11"/>
  <c r="BR9" i="11"/>
  <c r="BO9" i="11"/>
  <c r="Q452" i="7"/>
  <c r="W452" i="7" s="1"/>
  <c r="AP9" i="11"/>
  <c r="S9" i="11" s="1"/>
  <c r="Q443" i="8"/>
  <c r="W443" i="8" s="1"/>
  <c r="AU9" i="11"/>
  <c r="AS9" i="11"/>
  <c r="AJ9" i="11"/>
  <c r="AI9" i="11"/>
  <c r="AW7" i="11"/>
  <c r="BW9" i="11"/>
  <c r="BX9" i="11"/>
  <c r="BZ9" i="11"/>
  <c r="CA9" i="11"/>
  <c r="AO10" i="11"/>
  <c r="AQ10" i="11" s="1"/>
  <c r="BJ10" i="11"/>
  <c r="BH10" i="11"/>
  <c r="AR10" i="11"/>
  <c r="BM10" i="11"/>
  <c r="BL10" i="11"/>
  <c r="BB10" i="11"/>
  <c r="AN10" i="11" s="1"/>
  <c r="BI10" i="11"/>
  <c r="BK10" i="11"/>
  <c r="C12" i="11"/>
  <c r="B446" i="8"/>
  <c r="A12" i="11"/>
  <c r="Y12" i="11"/>
  <c r="B13" i="11"/>
  <c r="B455" i="7"/>
  <c r="S8" i="11"/>
  <c r="CF9" i="11"/>
  <c r="CE9" i="11"/>
  <c r="CB8" i="11"/>
  <c r="J8" i="11"/>
  <c r="AH8" i="11"/>
  <c r="Z8" i="11"/>
  <c r="AD8" i="11"/>
  <c r="AG8" i="11"/>
  <c r="A445" i="8"/>
  <c r="T445" i="8" s="1"/>
  <c r="AK11" i="11"/>
  <c r="H11" i="11" s="1"/>
  <c r="A454" i="7"/>
  <c r="T454" i="7" s="1"/>
  <c r="D54" i="14" l="1"/>
  <c r="AV9" i="11"/>
  <c r="AW9" i="11" s="1"/>
  <c r="I10" i="11"/>
  <c r="I453" i="7" s="1"/>
  <c r="T453" i="7" s="1"/>
  <c r="D54" i="10"/>
  <c r="D55" i="10" s="1"/>
  <c r="P11" i="2"/>
  <c r="D11" i="2" s="1"/>
  <c r="R4" i="10"/>
  <c r="R5" i="10" s="1"/>
  <c r="R6" i="10" s="1"/>
  <c r="R7" i="10" s="1"/>
  <c r="R8" i="10" s="1"/>
  <c r="R9" i="10" s="1"/>
  <c r="R10" i="10" s="1"/>
  <c r="R11" i="10" s="1"/>
  <c r="R12" i="10" s="1"/>
  <c r="R13" i="10" s="1"/>
  <c r="R14" i="10" s="1"/>
  <c r="R15" i="10" s="1"/>
  <c r="R16" i="10" s="1"/>
  <c r="R17" i="10" s="1"/>
  <c r="R18" i="10" s="1"/>
  <c r="R19" i="10" s="1"/>
  <c r="R20" i="10" s="1"/>
  <c r="R21" i="10" s="1"/>
  <c r="R22" i="10" s="1"/>
  <c r="R23" i="10" s="1"/>
  <c r="R24" i="10" s="1"/>
  <c r="R25" i="10" s="1"/>
  <c r="R26" i="10" s="1"/>
  <c r="R27" i="10" s="1"/>
  <c r="R28" i="10" s="1"/>
  <c r="R29" i="10" s="1"/>
  <c r="R30" i="10" s="1"/>
  <c r="R31" i="10" s="1"/>
  <c r="R32" i="10" s="1"/>
  <c r="R33" i="10" s="1"/>
  <c r="I39" i="10" s="1"/>
  <c r="R35" i="10" s="1"/>
  <c r="D54" i="13"/>
  <c r="D54" i="12"/>
  <c r="BU7" i="11"/>
  <c r="BV7" i="11" s="1"/>
  <c r="F38" i="11"/>
  <c r="CC8" i="11"/>
  <c r="CD8" i="11" s="1"/>
  <c r="X452" i="7"/>
  <c r="D626" i="7"/>
  <c r="X443" i="8"/>
  <c r="D618" i="8"/>
  <c r="BS9" i="11"/>
  <c r="BT8" i="11"/>
  <c r="Q444" i="8"/>
  <c r="W444" i="8" s="1"/>
  <c r="X444" i="8" s="1"/>
  <c r="AP10" i="11"/>
  <c r="AV10" i="11" s="1"/>
  <c r="Q453" i="7"/>
  <c r="W453" i="7" s="1"/>
  <c r="X453" i="7" s="1"/>
  <c r="AH9" i="11"/>
  <c r="AG9" i="11"/>
  <c r="AD9" i="11"/>
  <c r="J9" i="11"/>
  <c r="Z9" i="11"/>
  <c r="CG9" i="11"/>
  <c r="CH9" i="11" s="1"/>
  <c r="C13" i="11"/>
  <c r="Y13" i="11"/>
  <c r="A13" i="11"/>
  <c r="B447" i="8"/>
  <c r="B14" i="11"/>
  <c r="B456" i="7"/>
  <c r="AI10" i="11"/>
  <c r="AS10" i="11"/>
  <c r="AJ10" i="11"/>
  <c r="AU10" i="11"/>
  <c r="CB9" i="11"/>
  <c r="BP9" i="11"/>
  <c r="BK11" i="11"/>
  <c r="AO11" i="11"/>
  <c r="AQ11" i="11" s="1"/>
  <c r="AR11" i="11"/>
  <c r="BB11" i="11"/>
  <c r="AN11" i="11" s="1"/>
  <c r="BH11" i="11"/>
  <c r="BM11" i="11"/>
  <c r="BJ11" i="11"/>
  <c r="BL11" i="11"/>
  <c r="BI11" i="11"/>
  <c r="T10" i="11"/>
  <c r="BQ10" i="11"/>
  <c r="BR10" i="11"/>
  <c r="BO10" i="11"/>
  <c r="BN10" i="11"/>
  <c r="AK12" i="11"/>
  <c r="H12" i="11" s="1"/>
  <c r="A446" i="8"/>
  <c r="A455" i="7"/>
  <c r="CE10" i="11"/>
  <c r="CF10" i="11"/>
  <c r="CA10" i="11"/>
  <c r="BW10" i="11"/>
  <c r="BZ10" i="11"/>
  <c r="BX10" i="11"/>
  <c r="BY9" i="11"/>
  <c r="I444" i="8" l="1"/>
  <c r="T444" i="8" s="1"/>
  <c r="I11" i="11"/>
  <c r="BU8" i="11"/>
  <c r="BV8" i="11" s="1"/>
  <c r="U8" i="11" s="1"/>
  <c r="E54" i="14"/>
  <c r="U7" i="11"/>
  <c r="E38" i="11"/>
  <c r="G38" i="11" s="1"/>
  <c r="V38" i="11" s="1"/>
  <c r="L38" i="11" s="1"/>
  <c r="BP10" i="11"/>
  <c r="CC9" i="11"/>
  <c r="CD9" i="11" s="1"/>
  <c r="CG10" i="11"/>
  <c r="CH10" i="11" s="1"/>
  <c r="BT9" i="11"/>
  <c r="AS11" i="11"/>
  <c r="AJ11" i="11"/>
  <c r="AI11" i="11"/>
  <c r="AU11" i="11"/>
  <c r="AK13" i="11"/>
  <c r="H13" i="11" s="1"/>
  <c r="A456" i="7"/>
  <c r="A447" i="8"/>
  <c r="CB10" i="11"/>
  <c r="BS10" i="11"/>
  <c r="AP11" i="11"/>
  <c r="AV11" i="11" s="1"/>
  <c r="Q454" i="7"/>
  <c r="W454" i="7" s="1"/>
  <c r="X454" i="7" s="1"/>
  <c r="Q445" i="8"/>
  <c r="W445" i="8" s="1"/>
  <c r="X445" i="8" s="1"/>
  <c r="BY10" i="11"/>
  <c r="BH12" i="11"/>
  <c r="AR12" i="11"/>
  <c r="AO12" i="11"/>
  <c r="AQ12" i="11" s="1"/>
  <c r="BJ12" i="11"/>
  <c r="BB12" i="11"/>
  <c r="AN12" i="11" s="1"/>
  <c r="BK12" i="11"/>
  <c r="BI12" i="11"/>
  <c r="BL12" i="11"/>
  <c r="BM12" i="11"/>
  <c r="BO11" i="11"/>
  <c r="BQ11" i="11"/>
  <c r="BN11" i="11"/>
  <c r="BR11" i="11"/>
  <c r="B448" i="8"/>
  <c r="A14" i="11"/>
  <c r="B15" i="11"/>
  <c r="Y14" i="11"/>
  <c r="C14" i="11"/>
  <c r="B457" i="7"/>
  <c r="AW10" i="11"/>
  <c r="S10" i="11"/>
  <c r="BX11" i="11"/>
  <c r="BW11" i="11"/>
  <c r="CA11" i="11"/>
  <c r="BZ11" i="11"/>
  <c r="CE11" i="11"/>
  <c r="CF11" i="11"/>
  <c r="I445" i="8"/>
  <c r="I454" i="7"/>
  <c r="T11" i="11"/>
  <c r="AD10" i="11"/>
  <c r="AH10" i="11"/>
  <c r="J10" i="11"/>
  <c r="Z10" i="11"/>
  <c r="AG10" i="11"/>
  <c r="I12" i="11" l="1"/>
  <c r="AA12" i="11" s="1"/>
  <c r="AE12" i="11" s="1"/>
  <c r="BT10" i="11"/>
  <c r="E54" i="13"/>
  <c r="E54" i="10"/>
  <c r="E55" i="10" s="1"/>
  <c r="E56" i="10" s="1"/>
  <c r="E54" i="12"/>
  <c r="E54" i="11"/>
  <c r="BP11" i="11"/>
  <c r="CC10" i="11"/>
  <c r="CD10" i="11" s="1"/>
  <c r="BU9" i="11"/>
  <c r="BV9" i="11" s="1"/>
  <c r="CG11" i="11"/>
  <c r="CH11" i="11" s="1"/>
  <c r="A457" i="7"/>
  <c r="A448" i="8"/>
  <c r="AK14" i="11"/>
  <c r="H14" i="11" s="1"/>
  <c r="BY11" i="11"/>
  <c r="AS12" i="11"/>
  <c r="AU12" i="11"/>
  <c r="AJ12" i="11"/>
  <c r="AI12" i="11"/>
  <c r="BS11" i="11"/>
  <c r="T12" i="11"/>
  <c r="I446" i="8"/>
  <c r="T446" i="8" s="1"/>
  <c r="I455" i="7"/>
  <c r="T455" i="7" s="1"/>
  <c r="BR12" i="11"/>
  <c r="BQ12" i="11"/>
  <c r="BO12" i="11"/>
  <c r="BN12" i="11"/>
  <c r="S11" i="11"/>
  <c r="Q455" i="7"/>
  <c r="W455" i="7" s="1"/>
  <c r="X455" i="7" s="1"/>
  <c r="Q446" i="8"/>
  <c r="W446" i="8" s="1"/>
  <c r="X446" i="8" s="1"/>
  <c r="AP12" i="11"/>
  <c r="AV12" i="11" s="1"/>
  <c r="CB11" i="11"/>
  <c r="B449" i="8"/>
  <c r="Y15" i="11"/>
  <c r="A15" i="11"/>
  <c r="B458" i="7"/>
  <c r="B16" i="11"/>
  <c r="C15" i="11"/>
  <c r="CE12" i="11"/>
  <c r="CF12" i="11"/>
  <c r="BW12" i="11"/>
  <c r="CA12" i="11"/>
  <c r="BX12" i="11"/>
  <c r="BZ12" i="11"/>
  <c r="BI13" i="11"/>
  <c r="BK13" i="11"/>
  <c r="AR13" i="11"/>
  <c r="BB13" i="11"/>
  <c r="AN13" i="11" s="1"/>
  <c r="BM13" i="11"/>
  <c r="AO13" i="11"/>
  <c r="AQ13" i="11" s="1"/>
  <c r="BL13" i="11"/>
  <c r="BH13" i="11"/>
  <c r="BJ13" i="11"/>
  <c r="AG11" i="11"/>
  <c r="AD11" i="11"/>
  <c r="AH11" i="11"/>
  <c r="Z11" i="11"/>
  <c r="J11" i="11"/>
  <c r="I13" i="11" l="1"/>
  <c r="T13" i="11" s="1"/>
  <c r="BU10" i="11"/>
  <c r="BV10" i="11" s="1"/>
  <c r="U10" i="11" s="1"/>
  <c r="BT11" i="11"/>
  <c r="U9" i="11"/>
  <c r="BQ13" i="11"/>
  <c r="BO13" i="11"/>
  <c r="BN13" i="11"/>
  <c r="BR13" i="11"/>
  <c r="CE13" i="11"/>
  <c r="CF13" i="11"/>
  <c r="AU13" i="11"/>
  <c r="AS13" i="11"/>
  <c r="AJ13" i="11"/>
  <c r="AI13" i="11"/>
  <c r="CG12" i="11"/>
  <c r="CH12" i="11" s="1"/>
  <c r="CC11" i="11"/>
  <c r="CD11" i="11" s="1"/>
  <c r="BP12" i="11"/>
  <c r="BL14" i="11"/>
  <c r="BB14" i="11"/>
  <c r="AN14" i="11" s="1"/>
  <c r="AR14" i="11"/>
  <c r="AO14" i="11"/>
  <c r="AQ14" i="11" s="1"/>
  <c r="BJ14" i="11"/>
  <c r="BK14" i="11"/>
  <c r="BI14" i="11"/>
  <c r="BH14" i="11"/>
  <c r="BM14" i="11"/>
  <c r="I447" i="8"/>
  <c r="T448" i="8" s="1"/>
  <c r="I456" i="7"/>
  <c r="T457" i="7" s="1"/>
  <c r="AP13" i="11"/>
  <c r="S13" i="11" s="1"/>
  <c r="Q447" i="8"/>
  <c r="W447" i="8" s="1"/>
  <c r="X447" i="8" s="1"/>
  <c r="Q456" i="7"/>
  <c r="W456" i="7" s="1"/>
  <c r="X456" i="7" s="1"/>
  <c r="BY12" i="11"/>
  <c r="A458" i="7"/>
  <c r="A449" i="8"/>
  <c r="AK15" i="11"/>
  <c r="H15" i="11" s="1"/>
  <c r="AW11" i="11"/>
  <c r="B459" i="7"/>
  <c r="B450" i="8"/>
  <c r="C16" i="11"/>
  <c r="Y16" i="11"/>
  <c r="A16" i="11"/>
  <c r="B17" i="11"/>
  <c r="BX13" i="11"/>
  <c r="CA13" i="11"/>
  <c r="BZ13" i="11"/>
  <c r="BW13" i="11"/>
  <c r="CB12" i="11"/>
  <c r="AW12" i="11"/>
  <c r="S12" i="11"/>
  <c r="BS12" i="11"/>
  <c r="AD12" i="11"/>
  <c r="Z12" i="11"/>
  <c r="AH12" i="11"/>
  <c r="J12" i="11"/>
  <c r="AG12" i="11"/>
  <c r="T447" i="8" l="1"/>
  <c r="T456" i="7"/>
  <c r="AV13" i="11"/>
  <c r="I14" i="11"/>
  <c r="T14" i="11" s="1"/>
  <c r="CC12" i="11"/>
  <c r="CD12" i="11" s="1"/>
  <c r="AA14" i="11"/>
  <c r="AE14" i="11" s="1"/>
  <c r="BT12" i="11"/>
  <c r="BU12" i="11" s="1"/>
  <c r="BV12" i="11" s="1"/>
  <c r="U12" i="11" s="1"/>
  <c r="I457" i="7"/>
  <c r="I448" i="8"/>
  <c r="AW13" i="11"/>
  <c r="CG13" i="11"/>
  <c r="CH13" i="11" s="1"/>
  <c r="BS13" i="11"/>
  <c r="BP13" i="11"/>
  <c r="CB13" i="11"/>
  <c r="AS14" i="11"/>
  <c r="AI14" i="11"/>
  <c r="AJ14" i="11"/>
  <c r="AU14" i="11"/>
  <c r="Z13" i="11"/>
  <c r="J13" i="11"/>
  <c r="AH13" i="11"/>
  <c r="AD13" i="11"/>
  <c r="AG13" i="11"/>
  <c r="BU11" i="11"/>
  <c r="BV11" i="11" s="1"/>
  <c r="U11" i="11" s="1"/>
  <c r="BY13" i="11"/>
  <c r="CA14" i="11"/>
  <c r="BW14" i="11"/>
  <c r="BX14" i="11"/>
  <c r="BZ14" i="11"/>
  <c r="CF14" i="11"/>
  <c r="CE14" i="11"/>
  <c r="A459" i="7"/>
  <c r="A627" i="7" s="1"/>
  <c r="AK16" i="11"/>
  <c r="H16" i="11" s="1"/>
  <c r="A450" i="8"/>
  <c r="A619" i="8" s="1"/>
  <c r="BH15" i="11"/>
  <c r="BI15" i="11"/>
  <c r="BK15" i="11"/>
  <c r="BL15" i="11"/>
  <c r="AR15" i="11"/>
  <c r="BB15" i="11"/>
  <c r="AN15" i="11" s="1"/>
  <c r="I15" i="11" s="1"/>
  <c r="AO15" i="11"/>
  <c r="AQ15" i="11" s="1"/>
  <c r="BJ15" i="11"/>
  <c r="BM15" i="11"/>
  <c r="A17" i="11"/>
  <c r="C17" i="11"/>
  <c r="B451" i="8"/>
  <c r="Y17" i="11"/>
  <c r="B460" i="7"/>
  <c r="B18" i="11"/>
  <c r="BN14" i="11"/>
  <c r="BR14" i="11"/>
  <c r="BQ14" i="11"/>
  <c r="BO14" i="11"/>
  <c r="AP14" i="11"/>
  <c r="AV14" i="11" s="1"/>
  <c r="Q448" i="8"/>
  <c r="W448" i="8" s="1"/>
  <c r="X448" i="8" s="1"/>
  <c r="Q457" i="7"/>
  <c r="W457" i="7" s="1"/>
  <c r="X457" i="7" s="1"/>
  <c r="BT13" i="11" l="1"/>
  <c r="CB14" i="11"/>
  <c r="BS14" i="11"/>
  <c r="D39" i="11"/>
  <c r="BP14" i="11"/>
  <c r="CG14" i="11"/>
  <c r="CH14" i="11" s="1"/>
  <c r="CC13" i="11"/>
  <c r="BY14" i="11"/>
  <c r="CC14" i="11" s="1"/>
  <c r="CD14" i="11" s="1"/>
  <c r="I458" i="7"/>
  <c r="T458" i="7" s="1"/>
  <c r="T15" i="11"/>
  <c r="I449" i="8"/>
  <c r="T449" i="8" s="1"/>
  <c r="AW14" i="11"/>
  <c r="S14" i="11"/>
  <c r="AU15" i="11"/>
  <c r="AJ15" i="11"/>
  <c r="AI15" i="11"/>
  <c r="AS15" i="11"/>
  <c r="BN15" i="11"/>
  <c r="BQ15" i="11"/>
  <c r="BO15" i="11"/>
  <c r="BR15" i="11"/>
  <c r="J14" i="11"/>
  <c r="Z14" i="11"/>
  <c r="AD14" i="11"/>
  <c r="AH14" i="11"/>
  <c r="AG14" i="11"/>
  <c r="CA15" i="11"/>
  <c r="BX15" i="11"/>
  <c r="BW15" i="11"/>
  <c r="BZ15" i="11"/>
  <c r="CE15" i="11"/>
  <c r="CF15" i="11"/>
  <c r="C18" i="11"/>
  <c r="B19" i="11"/>
  <c r="Y18" i="11"/>
  <c r="B452" i="8"/>
  <c r="A18" i="11"/>
  <c r="B461" i="7"/>
  <c r="A460" i="7"/>
  <c r="A451" i="8"/>
  <c r="AK17" i="11"/>
  <c r="H17" i="11" s="1"/>
  <c r="Q458" i="7"/>
  <c r="W458" i="7" s="1"/>
  <c r="X458" i="7" s="1"/>
  <c r="AP15" i="11"/>
  <c r="Q449" i="8"/>
  <c r="W449" i="8" s="1"/>
  <c r="X449" i="8" s="1"/>
  <c r="AO16" i="11"/>
  <c r="AQ16" i="11" s="1"/>
  <c r="BM16" i="11"/>
  <c r="AR16" i="11"/>
  <c r="BB16" i="11"/>
  <c r="AN16" i="11" s="1"/>
  <c r="BK16" i="11"/>
  <c r="BH16" i="11"/>
  <c r="BI16" i="11"/>
  <c r="BL16" i="11"/>
  <c r="BJ16" i="11"/>
  <c r="BU13" i="11" l="1"/>
  <c r="BV13" i="11" s="1"/>
  <c r="U13" i="11" s="1"/>
  <c r="I16" i="11"/>
  <c r="I459" i="7" s="1"/>
  <c r="T459" i="7" s="1"/>
  <c r="B627" i="7" s="1"/>
  <c r="S15" i="11"/>
  <c r="AV15" i="11"/>
  <c r="BT14" i="11"/>
  <c r="BU14" i="11" s="1"/>
  <c r="BV14" i="11" s="1"/>
  <c r="U14" i="11" s="1"/>
  <c r="CG15" i="11"/>
  <c r="CH15" i="11" s="1"/>
  <c r="BP15" i="11"/>
  <c r="BY15" i="11"/>
  <c r="CD13" i="11"/>
  <c r="Q450" i="8"/>
  <c r="W450" i="8" s="1"/>
  <c r="AP16" i="11"/>
  <c r="AV16" i="11" s="1"/>
  <c r="Q459" i="7"/>
  <c r="W459" i="7" s="1"/>
  <c r="CF16" i="11"/>
  <c r="CE16" i="11"/>
  <c r="I450" i="8"/>
  <c r="T450" i="8" s="1"/>
  <c r="B619" i="8" s="1"/>
  <c r="A452" i="8"/>
  <c r="T452" i="8" s="1"/>
  <c r="A461" i="7"/>
  <c r="T461" i="7" s="1"/>
  <c r="AK18" i="11"/>
  <c r="H18" i="11" s="1"/>
  <c r="CB15" i="11"/>
  <c r="BH17" i="11"/>
  <c r="BB17" i="11"/>
  <c r="AN17" i="11" s="1"/>
  <c r="BJ17" i="11"/>
  <c r="BM17" i="11"/>
  <c r="BK17" i="11"/>
  <c r="BL17" i="11"/>
  <c r="AO17" i="11"/>
  <c r="AQ17" i="11" s="1"/>
  <c r="AR17" i="11"/>
  <c r="BI17" i="11"/>
  <c r="C19" i="11"/>
  <c r="A19" i="11"/>
  <c r="B20" i="11"/>
  <c r="B462" i="7"/>
  <c r="Y19" i="11"/>
  <c r="B453" i="8"/>
  <c r="AS16" i="11"/>
  <c r="AJ16" i="11"/>
  <c r="AU16" i="11"/>
  <c r="AI16" i="11"/>
  <c r="AW15" i="11"/>
  <c r="BW16" i="11"/>
  <c r="BX16" i="11"/>
  <c r="CA16" i="11"/>
  <c r="BZ16" i="11"/>
  <c r="BQ16" i="11"/>
  <c r="BO16" i="11"/>
  <c r="BN16" i="11"/>
  <c r="BR16" i="11"/>
  <c r="T16" i="11"/>
  <c r="BS15" i="11"/>
  <c r="Z15" i="11"/>
  <c r="AD15" i="11"/>
  <c r="AG15" i="11"/>
  <c r="J15" i="11"/>
  <c r="AH15" i="11"/>
  <c r="I17" i="11" l="1"/>
  <c r="T17" i="11" s="1"/>
  <c r="BT15" i="11"/>
  <c r="F39" i="11"/>
  <c r="I460" i="7"/>
  <c r="T460" i="7" s="1"/>
  <c r="CC15" i="11"/>
  <c r="CD15" i="11" s="1"/>
  <c r="X450" i="8"/>
  <c r="D619" i="8"/>
  <c r="BS16" i="11"/>
  <c r="S16" i="11"/>
  <c r="CG16" i="11"/>
  <c r="CH16" i="11" s="1"/>
  <c r="X459" i="7"/>
  <c r="D627" i="7"/>
  <c r="A462" i="7"/>
  <c r="T462" i="7" s="1"/>
  <c r="A453" i="8"/>
  <c r="T453" i="8" s="1"/>
  <c r="AK19" i="11"/>
  <c r="H19" i="11" s="1"/>
  <c r="CE17" i="11"/>
  <c r="CF17" i="11"/>
  <c r="BB18" i="11"/>
  <c r="AN18" i="11" s="1"/>
  <c r="BI18" i="11"/>
  <c r="BK18" i="11"/>
  <c r="BL18" i="11"/>
  <c r="AO18" i="11"/>
  <c r="AQ18" i="11" s="1"/>
  <c r="BH18" i="11"/>
  <c r="BM18" i="11"/>
  <c r="AR18" i="11"/>
  <c r="BJ18" i="11"/>
  <c r="BP16" i="11"/>
  <c r="CB16" i="11"/>
  <c r="BR17" i="11"/>
  <c r="BQ17" i="11"/>
  <c r="BO17" i="11"/>
  <c r="BN17" i="11"/>
  <c r="AW16" i="11"/>
  <c r="Q460" i="7"/>
  <c r="W460" i="7" s="1"/>
  <c r="X460" i="7" s="1"/>
  <c r="Q451" i="8"/>
  <c r="W451" i="8" s="1"/>
  <c r="X451" i="8" s="1"/>
  <c r="AP17" i="11"/>
  <c r="AV17" i="11" s="1"/>
  <c r="BZ17" i="11"/>
  <c r="BX17" i="11"/>
  <c r="BW17" i="11"/>
  <c r="CA17" i="11"/>
  <c r="BY16" i="11"/>
  <c r="AG16" i="11"/>
  <c r="Z16" i="11"/>
  <c r="AD16" i="11"/>
  <c r="J16" i="11"/>
  <c r="AH16" i="11"/>
  <c r="B463" i="7"/>
  <c r="C20" i="11"/>
  <c r="B21" i="11"/>
  <c r="B454" i="8"/>
  <c r="A20" i="11"/>
  <c r="Y20" i="11"/>
  <c r="AS17" i="11"/>
  <c r="AJ17" i="11"/>
  <c r="AU17" i="11"/>
  <c r="AI17" i="11"/>
  <c r="I451" i="8" l="1"/>
  <c r="T451" i="8" s="1"/>
  <c r="I18" i="11"/>
  <c r="AV18" i="11"/>
  <c r="BT16" i="11"/>
  <c r="E39" i="11"/>
  <c r="G39" i="11" s="1"/>
  <c r="V39" i="11" s="1"/>
  <c r="L39" i="11" s="1"/>
  <c r="BU15" i="11"/>
  <c r="BV15" i="11" s="1"/>
  <c r="U15" i="11" s="1"/>
  <c r="I461" i="7"/>
  <c r="I452" i="8"/>
  <c r="T18" i="11"/>
  <c r="CB17" i="11"/>
  <c r="CC16" i="11"/>
  <c r="CD16" i="11" s="1"/>
  <c r="BY17" i="11"/>
  <c r="Q461" i="7"/>
  <c r="W461" i="7" s="1"/>
  <c r="X461" i="7" s="1"/>
  <c r="AP18" i="11"/>
  <c r="Q452" i="8"/>
  <c r="W452" i="8" s="1"/>
  <c r="X452" i="8" s="1"/>
  <c r="BI19" i="11"/>
  <c r="BJ19" i="11"/>
  <c r="AR19" i="11"/>
  <c r="BL19" i="11"/>
  <c r="BK19" i="11"/>
  <c r="BM19" i="11"/>
  <c r="AO19" i="11"/>
  <c r="AQ19" i="11" s="1"/>
  <c r="BB19" i="11"/>
  <c r="AN19" i="11" s="1"/>
  <c r="BH19" i="11"/>
  <c r="AG17" i="11"/>
  <c r="AD17" i="11"/>
  <c r="J17" i="11"/>
  <c r="AH17" i="11"/>
  <c r="Z17" i="11"/>
  <c r="C21" i="11"/>
  <c r="A21" i="11"/>
  <c r="B464" i="7"/>
  <c r="B22" i="11"/>
  <c r="Y21" i="11"/>
  <c r="B455" i="8"/>
  <c r="BS17" i="11"/>
  <c r="AS18" i="11"/>
  <c r="AI18" i="11"/>
  <c r="AU18" i="11"/>
  <c r="AJ18" i="11"/>
  <c r="CE18" i="11"/>
  <c r="CF18" i="11"/>
  <c r="CG17" i="11"/>
  <c r="CH17" i="11" s="1"/>
  <c r="AW17" i="11"/>
  <c r="S17" i="11"/>
  <c r="BZ18" i="11"/>
  <c r="CA18" i="11"/>
  <c r="BX18" i="11"/>
  <c r="BW18" i="11"/>
  <c r="A463" i="7"/>
  <c r="AK20" i="11"/>
  <c r="H20" i="11" s="1"/>
  <c r="A454" i="8"/>
  <c r="BP17" i="11"/>
  <c r="BO18" i="11"/>
  <c r="BQ18" i="11"/>
  <c r="BR18" i="11"/>
  <c r="BN18" i="11"/>
  <c r="I19" i="11" l="1"/>
  <c r="T19" i="11" s="1"/>
  <c r="CC17" i="11"/>
  <c r="BU16" i="11"/>
  <c r="BV16" i="11" s="1"/>
  <c r="U16" i="11" s="1"/>
  <c r="I462" i="7"/>
  <c r="BS18" i="11"/>
  <c r="CG18" i="11"/>
  <c r="CH18" i="11" s="1"/>
  <c r="BY18" i="11"/>
  <c r="BP18" i="11"/>
  <c r="BT17" i="11"/>
  <c r="BU17" i="11" s="1"/>
  <c r="BV17" i="11" s="1"/>
  <c r="U17" i="11" s="1"/>
  <c r="CD17" i="11"/>
  <c r="A464" i="7"/>
  <c r="AK21" i="11"/>
  <c r="H21" i="11" s="1"/>
  <c r="A455" i="8"/>
  <c r="CF19" i="11"/>
  <c r="CE19" i="11"/>
  <c r="BN19" i="11"/>
  <c r="BQ19" i="11"/>
  <c r="BR19" i="11"/>
  <c r="BO19" i="11"/>
  <c r="Q453" i="8"/>
  <c r="W453" i="8" s="1"/>
  <c r="X453" i="8" s="1"/>
  <c r="AP19" i="11"/>
  <c r="AV19" i="11" s="1"/>
  <c r="Q462" i="7"/>
  <c r="W462" i="7" s="1"/>
  <c r="X462" i="7" s="1"/>
  <c r="AI19" i="11"/>
  <c r="AJ19" i="11"/>
  <c r="AS19" i="11"/>
  <c r="AU19" i="11"/>
  <c r="AW18" i="11"/>
  <c r="S18" i="11"/>
  <c r="AO20" i="11"/>
  <c r="AQ20" i="11" s="1"/>
  <c r="BL20" i="11"/>
  <c r="BB20" i="11"/>
  <c r="AN20" i="11" s="1"/>
  <c r="BM20" i="11"/>
  <c r="BK20" i="11"/>
  <c r="BH20" i="11"/>
  <c r="BJ20" i="11"/>
  <c r="BI20" i="11"/>
  <c r="AR20" i="11"/>
  <c r="CB18" i="11"/>
  <c r="AH18" i="11"/>
  <c r="J18" i="11"/>
  <c r="AG18" i="11"/>
  <c r="AD18" i="11"/>
  <c r="Z18" i="11"/>
  <c r="B23" i="11"/>
  <c r="B456" i="8"/>
  <c r="Y22" i="11"/>
  <c r="B465" i="7"/>
  <c r="C22" i="11"/>
  <c r="A22" i="11"/>
  <c r="BW19" i="11"/>
  <c r="BX19" i="11"/>
  <c r="BZ19" i="11"/>
  <c r="CA19" i="11"/>
  <c r="I453" i="8" l="1"/>
  <c r="I20" i="11"/>
  <c r="AV20" i="11"/>
  <c r="AA19" i="11"/>
  <c r="AE19" i="11"/>
  <c r="BT18" i="11"/>
  <c r="CC18" i="11"/>
  <c r="CD18" i="11" s="1"/>
  <c r="BS19" i="11"/>
  <c r="CG19" i="11"/>
  <c r="CH19" i="11" s="1"/>
  <c r="C23" i="11"/>
  <c r="B457" i="8"/>
  <c r="Y23" i="11"/>
  <c r="B466" i="7"/>
  <c r="B24" i="11"/>
  <c r="A23" i="11"/>
  <c r="BJ21" i="11"/>
  <c r="AR21" i="11"/>
  <c r="BB21" i="11"/>
  <c r="AN21" i="11" s="1"/>
  <c r="BI21" i="11"/>
  <c r="BH21" i="11"/>
  <c r="BK21" i="11"/>
  <c r="BL21" i="11"/>
  <c r="BM21" i="11"/>
  <c r="AO21" i="11"/>
  <c r="AQ21" i="11" s="1"/>
  <c r="BY19" i="11"/>
  <c r="BW20" i="11"/>
  <c r="CA20" i="11"/>
  <c r="BZ20" i="11"/>
  <c r="BX20" i="11"/>
  <c r="I454" i="8"/>
  <c r="T20" i="11"/>
  <c r="I463" i="7"/>
  <c r="T463" i="7" s="1"/>
  <c r="BP19" i="11"/>
  <c r="BO20" i="11"/>
  <c r="BN20" i="11"/>
  <c r="BQ20" i="11"/>
  <c r="BR20" i="11"/>
  <c r="CE20" i="11"/>
  <c r="CF20" i="11"/>
  <c r="CB19" i="11"/>
  <c r="AK22" i="11"/>
  <c r="H22" i="11" s="1"/>
  <c r="A456" i="8"/>
  <c r="A465" i="7"/>
  <c r="AS20" i="11"/>
  <c r="AJ20" i="11"/>
  <c r="AU20" i="11"/>
  <c r="AI20" i="11"/>
  <c r="Q463" i="7"/>
  <c r="W463" i="7" s="1"/>
  <c r="X463" i="7" s="1"/>
  <c r="Q454" i="8"/>
  <c r="W454" i="8" s="1"/>
  <c r="X454" i="8" s="1"/>
  <c r="AP20" i="11"/>
  <c r="J19" i="11"/>
  <c r="AD19" i="11"/>
  <c r="AH19" i="11"/>
  <c r="AG19" i="11"/>
  <c r="Z19" i="11"/>
  <c r="AW19" i="11"/>
  <c r="S19" i="11"/>
  <c r="T454" i="8" l="1"/>
  <c r="BU18" i="11"/>
  <c r="BV18" i="11" s="1"/>
  <c r="U18" i="11" s="1"/>
  <c r="I21" i="11"/>
  <c r="AA21" i="11" s="1"/>
  <c r="AE21" i="11" s="1"/>
  <c r="BT19" i="11"/>
  <c r="CG20" i="11"/>
  <c r="CH20" i="11" s="1"/>
  <c r="CB20" i="11"/>
  <c r="BS20" i="11"/>
  <c r="BY20" i="11"/>
  <c r="AI21" i="11"/>
  <c r="AJ21" i="11"/>
  <c r="AS21" i="11"/>
  <c r="AU21" i="11"/>
  <c r="S20" i="11"/>
  <c r="AW20" i="11"/>
  <c r="Q455" i="8"/>
  <c r="W455" i="8" s="1"/>
  <c r="X455" i="8" s="1"/>
  <c r="Q464" i="7"/>
  <c r="W464" i="7" s="1"/>
  <c r="X464" i="7" s="1"/>
  <c r="AP21" i="11"/>
  <c r="AV21" i="11" s="1"/>
  <c r="BQ21" i="11"/>
  <c r="BR21" i="11"/>
  <c r="BN21" i="11"/>
  <c r="BO21" i="11"/>
  <c r="BW21" i="11"/>
  <c r="CA21" i="11"/>
  <c r="BZ21" i="11"/>
  <c r="BX21" i="11"/>
  <c r="BM22" i="11"/>
  <c r="BB22" i="11"/>
  <c r="AN22" i="11" s="1"/>
  <c r="AR22" i="11"/>
  <c r="BI22" i="11"/>
  <c r="BJ22" i="11"/>
  <c r="BH22" i="11"/>
  <c r="BL22" i="11"/>
  <c r="AO22" i="11"/>
  <c r="AQ22" i="11" s="1"/>
  <c r="BK22" i="11"/>
  <c r="A466" i="7"/>
  <c r="A628" i="7" s="1"/>
  <c r="AK23" i="11"/>
  <c r="H23" i="11" s="1"/>
  <c r="A457" i="8"/>
  <c r="A620" i="8" s="1"/>
  <c r="AD20" i="11"/>
  <c r="J20" i="11"/>
  <c r="Z20" i="11"/>
  <c r="AH20" i="11"/>
  <c r="AG20" i="11"/>
  <c r="CC19" i="11"/>
  <c r="BP20" i="11"/>
  <c r="CE21" i="11"/>
  <c r="CF21" i="11"/>
  <c r="I455" i="8"/>
  <c r="T455" i="8" s="1"/>
  <c r="T21" i="11"/>
  <c r="B458" i="8"/>
  <c r="A24" i="11"/>
  <c r="B467" i="7"/>
  <c r="C24" i="11"/>
  <c r="Y24" i="11"/>
  <c r="B25" i="11"/>
  <c r="I22" i="11" l="1"/>
  <c r="I464" i="7"/>
  <c r="BT20" i="11"/>
  <c r="BS21" i="11"/>
  <c r="CC20" i="11"/>
  <c r="CD20" i="11" s="1"/>
  <c r="CG21" i="11"/>
  <c r="CH21" i="11" s="1"/>
  <c r="D40" i="11"/>
  <c r="A467" i="7"/>
  <c r="AK24" i="11"/>
  <c r="H24" i="11" s="1"/>
  <c r="A458" i="8"/>
  <c r="CF22" i="11"/>
  <c r="CE22" i="11"/>
  <c r="AJ22" i="11"/>
  <c r="AU22" i="11"/>
  <c r="AS22" i="11"/>
  <c r="AI22" i="11"/>
  <c r="BR22" i="11"/>
  <c r="BQ22" i="11"/>
  <c r="BO22" i="11"/>
  <c r="BN22" i="11"/>
  <c r="T22" i="11"/>
  <c r="I456" i="8"/>
  <c r="T456" i="8" s="1"/>
  <c r="I465" i="7"/>
  <c r="CB21" i="11"/>
  <c r="Z21" i="11"/>
  <c r="AD21" i="11"/>
  <c r="AH21" i="11"/>
  <c r="AG21" i="11"/>
  <c r="J21" i="11"/>
  <c r="BW22" i="11"/>
  <c r="BX22" i="11"/>
  <c r="BZ22" i="11"/>
  <c r="CA22" i="11"/>
  <c r="B26" i="11"/>
  <c r="B468" i="7"/>
  <c r="B459" i="8"/>
  <c r="A25" i="11"/>
  <c r="C25" i="11"/>
  <c r="Y25" i="11"/>
  <c r="CD19" i="11"/>
  <c r="BU19" i="11"/>
  <c r="BV19" i="11" s="1"/>
  <c r="U19" i="11" s="1"/>
  <c r="AR23" i="11"/>
  <c r="BL23" i="11"/>
  <c r="BB23" i="11"/>
  <c r="AN23" i="11" s="1"/>
  <c r="BK23" i="11"/>
  <c r="BI23" i="11"/>
  <c r="BM23" i="11"/>
  <c r="BH23" i="11"/>
  <c r="BJ23" i="11"/>
  <c r="AO23" i="11"/>
  <c r="AQ23" i="11" s="1"/>
  <c r="AP22" i="11"/>
  <c r="S22" i="11" s="1"/>
  <c r="Q465" i="7"/>
  <c r="W465" i="7" s="1"/>
  <c r="X465" i="7" s="1"/>
  <c r="Q456" i="8"/>
  <c r="W456" i="8" s="1"/>
  <c r="X456" i="8" s="1"/>
  <c r="BY21" i="11"/>
  <c r="BP21" i="11"/>
  <c r="BT21" i="11" s="1"/>
  <c r="S21" i="11"/>
  <c r="AW21" i="11"/>
  <c r="AV22" i="11" l="1"/>
  <c r="T464" i="7"/>
  <c r="T465" i="7"/>
  <c r="I23" i="11"/>
  <c r="T23" i="11" s="1"/>
  <c r="BU20" i="11"/>
  <c r="BV20" i="11" s="1"/>
  <c r="U20" i="11" s="1"/>
  <c r="B469" i="7"/>
  <c r="B460" i="8"/>
  <c r="B27" i="11"/>
  <c r="C26" i="11"/>
  <c r="A26" i="11"/>
  <c r="Y26" i="11"/>
  <c r="BX23" i="11"/>
  <c r="CA23" i="11"/>
  <c r="BW23" i="11"/>
  <c r="BZ23" i="11"/>
  <c r="A468" i="7"/>
  <c r="T468" i="7" s="1"/>
  <c r="AK25" i="11"/>
  <c r="H25" i="11" s="1"/>
  <c r="A459" i="8"/>
  <c r="T459" i="8" s="1"/>
  <c r="CB22" i="11"/>
  <c r="BS22" i="11"/>
  <c r="BH24" i="11"/>
  <c r="BJ24" i="11"/>
  <c r="BB24" i="11"/>
  <c r="AN24" i="11" s="1"/>
  <c r="BK24" i="11"/>
  <c r="BL24" i="11"/>
  <c r="AR24" i="11"/>
  <c r="BI24" i="11"/>
  <c r="AO24" i="11"/>
  <c r="AQ24" i="11" s="1"/>
  <c r="BM24" i="11"/>
  <c r="AP23" i="11"/>
  <c r="AV23" i="11" s="1"/>
  <c r="Q466" i="7"/>
  <c r="W466" i="7" s="1"/>
  <c r="Q457" i="8"/>
  <c r="W457" i="8" s="1"/>
  <c r="AS23" i="11"/>
  <c r="AJ23" i="11"/>
  <c r="AI23" i="11"/>
  <c r="AU23" i="11"/>
  <c r="BR23" i="11"/>
  <c r="BO23" i="11"/>
  <c r="BN23" i="11"/>
  <c r="BQ23" i="11"/>
  <c r="I466" i="7"/>
  <c r="T466" i="7" s="1"/>
  <c r="B628" i="7" s="1"/>
  <c r="I457" i="8"/>
  <c r="T457" i="8" s="1"/>
  <c r="B620" i="8" s="1"/>
  <c r="CC21" i="11"/>
  <c r="CD21" i="11" s="1"/>
  <c r="AW22" i="11"/>
  <c r="CF23" i="11"/>
  <c r="CE23" i="11"/>
  <c r="BY22" i="11"/>
  <c r="BP22" i="11"/>
  <c r="AH22" i="11"/>
  <c r="AG22" i="11"/>
  <c r="Z22" i="11"/>
  <c r="AD22" i="11"/>
  <c r="J22" i="11"/>
  <c r="CG22" i="11"/>
  <c r="CH22" i="11" s="1"/>
  <c r="I24" i="11" l="1"/>
  <c r="F40" i="11"/>
  <c r="BY23" i="11"/>
  <c r="X466" i="7"/>
  <c r="D628" i="7"/>
  <c r="X457" i="8"/>
  <c r="D620" i="8"/>
  <c r="CG23" i="11"/>
  <c r="CH23" i="11" s="1"/>
  <c r="Q467" i="7"/>
  <c r="W467" i="7" s="1"/>
  <c r="X467" i="7" s="1"/>
  <c r="AP24" i="11"/>
  <c r="S24" i="11" s="1"/>
  <c r="Q458" i="8"/>
  <c r="W458" i="8" s="1"/>
  <c r="X458" i="8" s="1"/>
  <c r="AW23" i="11"/>
  <c r="S23" i="11"/>
  <c r="I458" i="8"/>
  <c r="T458" i="8" s="1"/>
  <c r="I467" i="7"/>
  <c r="T467" i="7" s="1"/>
  <c r="T24" i="11"/>
  <c r="BS23" i="11"/>
  <c r="AG23" i="11"/>
  <c r="J23" i="11"/>
  <c r="AH23" i="11"/>
  <c r="AD23" i="11"/>
  <c r="Z23" i="11"/>
  <c r="AS24" i="11"/>
  <c r="AU24" i="11"/>
  <c r="AI24" i="11"/>
  <c r="AJ24" i="11"/>
  <c r="BW24" i="11"/>
  <c r="CA24" i="11"/>
  <c r="BX24" i="11"/>
  <c r="BZ24" i="11"/>
  <c r="A469" i="7"/>
  <c r="T469" i="7" s="1"/>
  <c r="A460" i="8"/>
  <c r="T460" i="8" s="1"/>
  <c r="AK26" i="11"/>
  <c r="H26" i="11" s="1"/>
  <c r="BT22" i="11"/>
  <c r="A27" i="11"/>
  <c r="C27" i="11"/>
  <c r="Y27" i="11"/>
  <c r="B470" i="7"/>
  <c r="B461" i="8"/>
  <c r="B28" i="11"/>
  <c r="BP23" i="11"/>
  <c r="CC22" i="11"/>
  <c r="CE24" i="11"/>
  <c r="CF24" i="11"/>
  <c r="BQ24" i="11"/>
  <c r="BO24" i="11"/>
  <c r="BN24" i="11"/>
  <c r="BR24" i="11"/>
  <c r="BJ25" i="11"/>
  <c r="BM25" i="11"/>
  <c r="BI25" i="11"/>
  <c r="AO25" i="11"/>
  <c r="AQ25" i="11" s="1"/>
  <c r="BB25" i="11"/>
  <c r="AN25" i="11" s="1"/>
  <c r="BL25" i="11"/>
  <c r="BK25" i="11"/>
  <c r="AR25" i="11"/>
  <c r="BH25" i="11"/>
  <c r="CB23" i="11"/>
  <c r="CC23" i="11" s="1"/>
  <c r="BU21" i="11"/>
  <c r="BV21" i="11" s="1"/>
  <c r="U21" i="11" s="1"/>
  <c r="AV24" i="11" l="1"/>
  <c r="I25" i="11"/>
  <c r="I459" i="8" s="1"/>
  <c r="I468" i="7"/>
  <c r="T25" i="11"/>
  <c r="BS24" i="11"/>
  <c r="CB24" i="11"/>
  <c r="AW24" i="11"/>
  <c r="E40" i="11"/>
  <c r="G40" i="11" s="1"/>
  <c r="V40" i="11" s="1"/>
  <c r="L40" i="11" s="1"/>
  <c r="CD23" i="11"/>
  <c r="CE25" i="11"/>
  <c r="CF25" i="11"/>
  <c r="BP24" i="11"/>
  <c r="A470" i="7"/>
  <c r="A461" i="8"/>
  <c r="AK27" i="11"/>
  <c r="H27" i="11" s="1"/>
  <c r="Z24" i="11"/>
  <c r="J24" i="11"/>
  <c r="AH24" i="11"/>
  <c r="AD24" i="11"/>
  <c r="AG24" i="11"/>
  <c r="A28" i="11"/>
  <c r="B462" i="8"/>
  <c r="B471" i="7"/>
  <c r="C28" i="11"/>
  <c r="B29" i="11"/>
  <c r="Y28" i="11"/>
  <c r="BR25" i="11"/>
  <c r="BQ25" i="11"/>
  <c r="BN25" i="11"/>
  <c r="BO25" i="11"/>
  <c r="CA25" i="11"/>
  <c r="BZ25" i="11"/>
  <c r="BW25" i="11"/>
  <c r="BX25" i="11"/>
  <c r="CD22" i="11"/>
  <c r="BU22" i="11"/>
  <c r="BV22" i="11" s="1"/>
  <c r="U22" i="11" s="1"/>
  <c r="AJ25" i="11"/>
  <c r="AS25" i="11"/>
  <c r="AU25" i="11"/>
  <c r="AI25" i="11"/>
  <c r="Q459" i="8"/>
  <c r="W459" i="8" s="1"/>
  <c r="X459" i="8" s="1"/>
  <c r="Q468" i="7"/>
  <c r="W468" i="7" s="1"/>
  <c r="X468" i="7" s="1"/>
  <c r="AP25" i="11"/>
  <c r="AV25" i="11" s="1"/>
  <c r="CG24" i="11"/>
  <c r="CH24" i="11" s="1"/>
  <c r="BK26" i="11"/>
  <c r="AR26" i="11"/>
  <c r="BI26" i="11"/>
  <c r="BB26" i="11"/>
  <c r="AN26" i="11" s="1"/>
  <c r="BH26" i="11"/>
  <c r="AO26" i="11"/>
  <c r="AQ26" i="11" s="1"/>
  <c r="BJ26" i="11"/>
  <c r="BM26" i="11"/>
  <c r="BL26" i="11"/>
  <c r="BY24" i="11"/>
  <c r="CC24" i="11" s="1"/>
  <c r="BT23" i="11"/>
  <c r="BU23" i="11" s="1"/>
  <c r="BV23" i="11" s="1"/>
  <c r="U23" i="11" s="1"/>
  <c r="I26" i="11" l="1"/>
  <c r="T26" i="11" s="1"/>
  <c r="BT24" i="11"/>
  <c r="I460" i="8"/>
  <c r="CG25" i="11"/>
  <c r="CH25" i="11" s="1"/>
  <c r="CD24" i="11"/>
  <c r="BU24" i="11"/>
  <c r="BV24" i="11" s="1"/>
  <c r="U24" i="11" s="1"/>
  <c r="CE26" i="11"/>
  <c r="CF26" i="11"/>
  <c r="BR26" i="11"/>
  <c r="BQ26" i="11"/>
  <c r="BN26" i="11"/>
  <c r="BO26" i="11"/>
  <c r="B472" i="7"/>
  <c r="C29" i="11"/>
  <c r="B30" i="11"/>
  <c r="A29" i="11"/>
  <c r="B463" i="8"/>
  <c r="Y29" i="11"/>
  <c r="A462" i="8"/>
  <c r="T462" i="8" s="1"/>
  <c r="A471" i="7"/>
  <c r="T471" i="7" s="1"/>
  <c r="AK28" i="11"/>
  <c r="H28" i="11" s="1"/>
  <c r="CA26" i="11"/>
  <c r="BX26" i="11"/>
  <c r="BZ26" i="11"/>
  <c r="BW26" i="11"/>
  <c r="S25" i="11"/>
  <c r="AW25" i="11"/>
  <c r="CB25" i="11"/>
  <c r="BS25" i="11"/>
  <c r="Q460" i="8"/>
  <c r="W460" i="8" s="1"/>
  <c r="X460" i="8" s="1"/>
  <c r="AP26" i="11"/>
  <c r="AV26" i="11" s="1"/>
  <c r="Q469" i="7"/>
  <c r="W469" i="7" s="1"/>
  <c r="X469" i="7" s="1"/>
  <c r="AU26" i="11"/>
  <c r="AJ26" i="11"/>
  <c r="AS26" i="11"/>
  <c r="AI26" i="11"/>
  <c r="AH25" i="11"/>
  <c r="J25" i="11"/>
  <c r="Z25" i="11"/>
  <c r="AG25" i="11"/>
  <c r="AD25" i="11"/>
  <c r="BY25" i="11"/>
  <c r="BP25" i="11"/>
  <c r="BB27" i="11"/>
  <c r="AN27" i="11" s="1"/>
  <c r="BM27" i="11"/>
  <c r="BI27" i="11"/>
  <c r="AO27" i="11"/>
  <c r="AQ27" i="11" s="1"/>
  <c r="BJ27" i="11"/>
  <c r="AR27" i="11"/>
  <c r="BH27" i="11"/>
  <c r="BL27" i="11"/>
  <c r="BK27" i="11"/>
  <c r="I469" i="7" l="1"/>
  <c r="AA26" i="11"/>
  <c r="AE26" i="11" s="1"/>
  <c r="I27" i="11"/>
  <c r="T27" i="11" s="1"/>
  <c r="AV27" i="11"/>
  <c r="BY26" i="11"/>
  <c r="I470" i="7"/>
  <c r="I461" i="8"/>
  <c r="T461" i="8" s="1"/>
  <c r="BP26" i="11"/>
  <c r="CC25" i="11"/>
  <c r="CD25" i="11" s="1"/>
  <c r="CG26" i="11"/>
  <c r="CH26" i="11" s="1"/>
  <c r="BW27" i="11"/>
  <c r="BX27" i="11"/>
  <c r="AP27" i="11"/>
  <c r="Q461" i="8"/>
  <c r="W461" i="8" s="1"/>
  <c r="X461" i="8" s="1"/>
  <c r="Q470" i="7"/>
  <c r="W470" i="7" s="1"/>
  <c r="X470" i="7" s="1"/>
  <c r="AH26" i="11"/>
  <c r="AG26" i="11"/>
  <c r="J26" i="11"/>
  <c r="Z26" i="11"/>
  <c r="AD26" i="11"/>
  <c r="AW26" i="11"/>
  <c r="S26" i="11"/>
  <c r="BQ27" i="11"/>
  <c r="BR27" i="11"/>
  <c r="BN27" i="11"/>
  <c r="BO27" i="11"/>
  <c r="CB26" i="11"/>
  <c r="A472" i="7"/>
  <c r="A463" i="8"/>
  <c r="AK29" i="11"/>
  <c r="H29" i="11" s="1"/>
  <c r="CE27" i="11"/>
  <c r="CF27" i="11"/>
  <c r="Y30" i="11"/>
  <c r="B464" i="8"/>
  <c r="B31" i="11"/>
  <c r="A30" i="11"/>
  <c r="C30" i="11"/>
  <c r="B473" i="7"/>
  <c r="AU27" i="11"/>
  <c r="AS27" i="11"/>
  <c r="AI27" i="11"/>
  <c r="AJ27" i="11"/>
  <c r="BT25" i="11"/>
  <c r="AR28" i="11"/>
  <c r="BK28" i="11"/>
  <c r="BM28" i="11"/>
  <c r="BI28" i="11"/>
  <c r="BH28" i="11"/>
  <c r="BB28" i="11"/>
  <c r="AN28" i="11" s="1"/>
  <c r="AO28" i="11"/>
  <c r="AQ28" i="11" s="1"/>
  <c r="BJ28" i="11"/>
  <c r="BL28" i="11"/>
  <c r="BS26" i="11"/>
  <c r="T470" i="7" l="1"/>
  <c r="I28" i="11"/>
  <c r="AA28" i="11" s="1"/>
  <c r="AE28" i="11" s="1"/>
  <c r="AE34" i="11" s="1"/>
  <c r="J12" i="2" s="1"/>
  <c r="L55" i="14" s="1"/>
  <c r="L59" i="14" s="1"/>
  <c r="BT26" i="11"/>
  <c r="CC26" i="11"/>
  <c r="CD26" i="11" s="1"/>
  <c r="T28" i="11"/>
  <c r="I462" i="8"/>
  <c r="I471" i="7"/>
  <c r="BU25" i="11"/>
  <c r="BV25" i="11" s="1"/>
  <c r="U25" i="11" s="1"/>
  <c r="BY27" i="11"/>
  <c r="BS27" i="11"/>
  <c r="CG27" i="11"/>
  <c r="CH27" i="11" s="1"/>
  <c r="Q471" i="7"/>
  <c r="W471" i="7" s="1"/>
  <c r="X471" i="7" s="1"/>
  <c r="Q462" i="8"/>
  <c r="W462" i="8" s="1"/>
  <c r="X462" i="8" s="1"/>
  <c r="AP28" i="11"/>
  <c r="AV28" i="11" s="1"/>
  <c r="AO29" i="11"/>
  <c r="AQ29" i="11" s="1"/>
  <c r="BL29" i="11"/>
  <c r="BJ29" i="11"/>
  <c r="BH29" i="11"/>
  <c r="BK29" i="11"/>
  <c r="BI29" i="11"/>
  <c r="BM29" i="11"/>
  <c r="AR29" i="11"/>
  <c r="BB29" i="11"/>
  <c r="AN29" i="11" s="1"/>
  <c r="CF28" i="11"/>
  <c r="CE28" i="11"/>
  <c r="BQ28" i="11"/>
  <c r="BO28" i="11"/>
  <c r="BN28" i="11"/>
  <c r="BR28" i="11"/>
  <c r="AU28" i="11"/>
  <c r="AI28" i="11"/>
  <c r="AJ28" i="11"/>
  <c r="AS28" i="11"/>
  <c r="AH27" i="11"/>
  <c r="AG27" i="11"/>
  <c r="J27" i="11"/>
  <c r="Z27" i="11"/>
  <c r="AD27" i="11"/>
  <c r="A464" i="8"/>
  <c r="AK30" i="11"/>
  <c r="H30" i="11" s="1"/>
  <c r="A473" i="7"/>
  <c r="BP27" i="11"/>
  <c r="BZ27" i="11"/>
  <c r="BW28" i="11"/>
  <c r="BX28" i="11"/>
  <c r="B32" i="11"/>
  <c r="Y31" i="11"/>
  <c r="B474" i="7"/>
  <c r="B465" i="8"/>
  <c r="C31" i="11"/>
  <c r="A31" i="11"/>
  <c r="S27" i="11"/>
  <c r="AW27" i="11"/>
  <c r="AA34" i="11" l="1"/>
  <c r="H41" i="11" s="1"/>
  <c r="I29" i="11"/>
  <c r="T30" i="11" s="1"/>
  <c r="BU26" i="11"/>
  <c r="BV26" i="11" s="1"/>
  <c r="U26" i="11" s="1"/>
  <c r="L55" i="12"/>
  <c r="L57" i="12" s="1"/>
  <c r="L55" i="13"/>
  <c r="L58" i="13" s="1"/>
  <c r="L55" i="11"/>
  <c r="L56" i="11" s="1"/>
  <c r="J16" i="2"/>
  <c r="I463" i="8"/>
  <c r="T464" i="8" s="1"/>
  <c r="I472" i="7"/>
  <c r="T473" i="7" s="1"/>
  <c r="BY28" i="11"/>
  <c r="A465" i="8"/>
  <c r="AK31" i="11"/>
  <c r="H31" i="11" s="1"/>
  <c r="A474" i="7"/>
  <c r="A621" i="8"/>
  <c r="BZ28" i="11"/>
  <c r="BP28" i="11"/>
  <c r="CA28" i="11" s="1"/>
  <c r="CA27" i="11"/>
  <c r="CB27" i="11" s="1"/>
  <c r="CC27" i="11" s="1"/>
  <c r="BT27" i="11"/>
  <c r="BR29" i="11"/>
  <c r="BO29" i="11"/>
  <c r="BQ29" i="11"/>
  <c r="BN29" i="11"/>
  <c r="AD28" i="11"/>
  <c r="J28" i="11"/>
  <c r="AH28" i="11"/>
  <c r="AG28" i="11"/>
  <c r="Z28" i="11"/>
  <c r="Q463" i="8"/>
  <c r="W463" i="8" s="1"/>
  <c r="X463" i="8" s="1"/>
  <c r="Q472" i="7"/>
  <c r="W472" i="7" s="1"/>
  <c r="X472" i="7" s="1"/>
  <c r="AP29" i="11"/>
  <c r="AV29" i="11" s="1"/>
  <c r="C32" i="11"/>
  <c r="B475" i="7"/>
  <c r="B3" i="12"/>
  <c r="Y32" i="11"/>
  <c r="A32" i="11"/>
  <c r="B466" i="8"/>
  <c r="AU29" i="11"/>
  <c r="AI29" i="11"/>
  <c r="AS29" i="11"/>
  <c r="AJ29" i="11"/>
  <c r="AW28" i="11"/>
  <c r="S28" i="11"/>
  <c r="A629" i="7"/>
  <c r="BS28" i="11"/>
  <c r="BX29" i="11"/>
  <c r="BW29" i="11"/>
  <c r="BH30" i="11"/>
  <c r="AR30" i="11"/>
  <c r="BI30" i="11"/>
  <c r="BK30" i="11"/>
  <c r="BL30" i="11"/>
  <c r="BB30" i="11"/>
  <c r="BJ30" i="11"/>
  <c r="BM30" i="11"/>
  <c r="AO30" i="11"/>
  <c r="AQ30" i="11" s="1"/>
  <c r="CG28" i="11"/>
  <c r="CH28" i="11" s="1"/>
  <c r="CF29" i="11"/>
  <c r="CE29" i="11"/>
  <c r="U27" i="11"/>
  <c r="B629" i="7" l="1"/>
  <c r="T29" i="11"/>
  <c r="T463" i="8"/>
  <c r="B621" i="8" s="1"/>
  <c r="F41" i="11" s="1"/>
  <c r="T472" i="7"/>
  <c r="CB28" i="11"/>
  <c r="CC28" i="11" s="1"/>
  <c r="CD28" i="11" s="1"/>
  <c r="D41" i="11"/>
  <c r="BT28" i="11"/>
  <c r="AJ30" i="11"/>
  <c r="AS30" i="11"/>
  <c r="AI30" i="11"/>
  <c r="AU30" i="11"/>
  <c r="B467" i="8"/>
  <c r="Y3" i="12"/>
  <c r="C3" i="12"/>
  <c r="B476" i="7"/>
  <c r="A3" i="12"/>
  <c r="B4" i="12"/>
  <c r="A1" i="12"/>
  <c r="A13" i="2" s="1"/>
  <c r="BU27" i="11"/>
  <c r="BV27" i="11" s="1"/>
  <c r="CD27" i="11"/>
  <c r="CF30" i="11"/>
  <c r="CE30" i="11"/>
  <c r="BP29" i="11"/>
  <c r="CA29" i="11" s="1"/>
  <c r="BZ29" i="11"/>
  <c r="J29" i="11"/>
  <c r="AD29" i="11"/>
  <c r="Z29" i="11"/>
  <c r="AG29" i="11"/>
  <c r="AH29" i="11"/>
  <c r="A475" i="7"/>
  <c r="AK32" i="11"/>
  <c r="H32" i="11" s="1"/>
  <c r="A466" i="8"/>
  <c r="BS29" i="11"/>
  <c r="BL31" i="11"/>
  <c r="BJ31" i="11"/>
  <c r="BH31" i="11"/>
  <c r="AR31" i="11"/>
  <c r="BI31" i="11"/>
  <c r="BM31" i="11"/>
  <c r="AO31" i="11"/>
  <c r="AQ31" i="11" s="1"/>
  <c r="BK31" i="11"/>
  <c r="BB31" i="11"/>
  <c r="AN31" i="11" s="1"/>
  <c r="AP30" i="11"/>
  <c r="AV30" i="11" s="1"/>
  <c r="Q473" i="7"/>
  <c r="W473" i="7" s="1"/>
  <c r="Q464" i="8"/>
  <c r="W464" i="8" s="1"/>
  <c r="BO30" i="11"/>
  <c r="BQ30" i="11"/>
  <c r="BN30" i="11"/>
  <c r="BR30" i="11"/>
  <c r="CG29" i="11"/>
  <c r="CH29" i="11" s="1"/>
  <c r="BW30" i="11"/>
  <c r="BX30" i="11"/>
  <c r="BY29" i="11"/>
  <c r="AW29" i="11"/>
  <c r="S29" i="11"/>
  <c r="U28" i="11"/>
  <c r="I31" i="11" l="1"/>
  <c r="T31" i="11" s="1"/>
  <c r="I474" i="7"/>
  <c r="T474" i="7" s="1"/>
  <c r="B630" i="7" s="1"/>
  <c r="I465" i="8"/>
  <c r="T465" i="8" s="1"/>
  <c r="BU28" i="11"/>
  <c r="BV28" i="11" s="1"/>
  <c r="BS30" i="11"/>
  <c r="X464" i="8"/>
  <c r="D621" i="8"/>
  <c r="T466" i="8"/>
  <c r="A622" i="8"/>
  <c r="X473" i="7"/>
  <c r="D629" i="7"/>
  <c r="BY30" i="11"/>
  <c r="T475" i="7"/>
  <c r="A630" i="7"/>
  <c r="CB29" i="11"/>
  <c r="CC29" i="11" s="1"/>
  <c r="CD29" i="11" s="1"/>
  <c r="B622" i="8"/>
  <c r="F42" i="11" s="1"/>
  <c r="F43" i="11" s="1"/>
  <c r="CE31" i="11"/>
  <c r="CF31" i="11"/>
  <c r="AU31" i="11"/>
  <c r="AI31" i="11"/>
  <c r="AJ31" i="11"/>
  <c r="AS31" i="11"/>
  <c r="BT29" i="11"/>
  <c r="A56" i="12"/>
  <c r="A56" i="13"/>
  <c r="A56" i="14"/>
  <c r="BP30" i="11"/>
  <c r="BZ30" i="11"/>
  <c r="Q474" i="7"/>
  <c r="W474" i="7" s="1"/>
  <c r="X474" i="7" s="1"/>
  <c r="Q465" i="8"/>
  <c r="W465" i="8" s="1"/>
  <c r="X465" i="8" s="1"/>
  <c r="AP31" i="11"/>
  <c r="AV31" i="11" s="1"/>
  <c r="BQ31" i="11"/>
  <c r="BN31" i="11"/>
  <c r="BO31" i="11"/>
  <c r="BR31" i="11"/>
  <c r="CG30" i="11"/>
  <c r="CH30" i="11" s="1"/>
  <c r="Y4" i="12"/>
  <c r="B477" i="7"/>
  <c r="C4" i="12"/>
  <c r="A4" i="12"/>
  <c r="B5" i="12"/>
  <c r="B468" i="8"/>
  <c r="AG30" i="11"/>
  <c r="J30" i="11"/>
  <c r="AD30" i="11"/>
  <c r="AH30" i="11"/>
  <c r="Z30" i="11"/>
  <c r="AW30" i="11"/>
  <c r="S30" i="11"/>
  <c r="BW31" i="11"/>
  <c r="BX31" i="11"/>
  <c r="AO32" i="11"/>
  <c r="AQ32" i="11" s="1"/>
  <c r="BK32" i="11"/>
  <c r="BI32" i="11"/>
  <c r="BH32" i="11"/>
  <c r="BB32" i="11"/>
  <c r="AN32" i="11" s="1"/>
  <c r="BJ32" i="11"/>
  <c r="BL32" i="11"/>
  <c r="BM32" i="11"/>
  <c r="AR32" i="11"/>
  <c r="A476" i="7"/>
  <c r="T476" i="7" s="1"/>
  <c r="A467" i="8"/>
  <c r="T467" i="8" s="1"/>
  <c r="AK3" i="12"/>
  <c r="I32" i="11" l="1"/>
  <c r="T32" i="11" s="1"/>
  <c r="BU29" i="11"/>
  <c r="BV29" i="11" s="1"/>
  <c r="U29" i="11" s="1"/>
  <c r="I475" i="7"/>
  <c r="I466" i="8"/>
  <c r="E41" i="11"/>
  <c r="G41" i="11" s="1"/>
  <c r="V41" i="11" s="1"/>
  <c r="L41" i="11" s="1"/>
  <c r="D630" i="7"/>
  <c r="D42" i="11"/>
  <c r="BP31" i="11"/>
  <c r="CA31" i="11" s="1"/>
  <c r="BZ31" i="11"/>
  <c r="CA30" i="11"/>
  <c r="CB30" i="11" s="1"/>
  <c r="CC30" i="11" s="1"/>
  <c r="BT30" i="11"/>
  <c r="BW32" i="11"/>
  <c r="BX32" i="11"/>
  <c r="A5" i="12"/>
  <c r="B469" i="8"/>
  <c r="B6" i="12"/>
  <c r="C5" i="12"/>
  <c r="B478" i="7"/>
  <c r="Y5" i="12"/>
  <c r="Z31" i="11"/>
  <c r="AG31" i="11"/>
  <c r="J31" i="11"/>
  <c r="AD31" i="11"/>
  <c r="AH31" i="11"/>
  <c r="CG31" i="11"/>
  <c r="CH31" i="11" s="1"/>
  <c r="D622" i="8"/>
  <c r="E42" i="11" s="1"/>
  <c r="AJ32" i="11"/>
  <c r="AJ34" i="11" s="1"/>
  <c r="B39" i="11" s="1"/>
  <c r="H12" i="2" s="1"/>
  <c r="AR34" i="11"/>
  <c r="AS32" i="11"/>
  <c r="AI32" i="11"/>
  <c r="AI34" i="11" s="1"/>
  <c r="B38" i="11" s="1"/>
  <c r="G12" i="2" s="1"/>
  <c r="AU32" i="11"/>
  <c r="AU34" i="11" s="1"/>
  <c r="AP32" i="11"/>
  <c r="AV32" i="11" s="1"/>
  <c r="Q475" i="7"/>
  <c r="W475" i="7" s="1"/>
  <c r="X475" i="7" s="1"/>
  <c r="Q466" i="8"/>
  <c r="W466" i="8" s="1"/>
  <c r="X466" i="8" s="1"/>
  <c r="A468" i="8"/>
  <c r="T468" i="8" s="1"/>
  <c r="A477" i="7"/>
  <c r="AK4" i="12"/>
  <c r="CE32" i="11"/>
  <c r="CF32" i="11"/>
  <c r="BH3" i="12"/>
  <c r="BI3" i="12"/>
  <c r="BB3" i="12"/>
  <c r="AN3" i="12" s="1"/>
  <c r="BM3" i="12"/>
  <c r="BK3" i="12"/>
  <c r="AO3" i="12"/>
  <c r="AQ3" i="12" s="1"/>
  <c r="BL3" i="12"/>
  <c r="BJ3" i="12"/>
  <c r="AR3" i="12"/>
  <c r="BQ32" i="11"/>
  <c r="BO32" i="11"/>
  <c r="BR32" i="11"/>
  <c r="BN32" i="11"/>
  <c r="BY31" i="11"/>
  <c r="BS31" i="11"/>
  <c r="AW31" i="11"/>
  <c r="S31" i="11"/>
  <c r="U30" i="11"/>
  <c r="I3" i="12" l="1"/>
  <c r="BT31" i="11"/>
  <c r="T3" i="12"/>
  <c r="I467" i="8"/>
  <c r="I476" i="7"/>
  <c r="BS32" i="11"/>
  <c r="CG32" i="11"/>
  <c r="CH32" i="11" s="1"/>
  <c r="CH35" i="11" s="1"/>
  <c r="BY32" i="11"/>
  <c r="BP32" i="11"/>
  <c r="CA32" i="11" s="1"/>
  <c r="BZ32" i="11"/>
  <c r="CF3" i="12"/>
  <c r="CE3" i="12"/>
  <c r="H55" i="14"/>
  <c r="H55" i="11"/>
  <c r="H56" i="11" s="1"/>
  <c r="H55" i="12"/>
  <c r="H55" i="13"/>
  <c r="AK5" i="12"/>
  <c r="A478" i="7"/>
  <c r="A469" i="8"/>
  <c r="CD30" i="11"/>
  <c r="BU30" i="11"/>
  <c r="BV30" i="11" s="1"/>
  <c r="AP3" i="12"/>
  <c r="AV3" i="12" s="1"/>
  <c r="Q476" i="7"/>
  <c r="W476" i="7" s="1"/>
  <c r="X476" i="7" s="1"/>
  <c r="Q467" i="8"/>
  <c r="W467" i="8" s="1"/>
  <c r="X467" i="8" s="1"/>
  <c r="BK4" i="12"/>
  <c r="AO4" i="12"/>
  <c r="AQ4" i="12" s="1"/>
  <c r="AR4" i="12"/>
  <c r="BB4" i="12"/>
  <c r="AN4" i="12" s="1"/>
  <c r="BL4" i="12"/>
  <c r="BM4" i="12"/>
  <c r="BI4" i="12"/>
  <c r="BH4" i="12"/>
  <c r="BJ4" i="12"/>
  <c r="Z32" i="11"/>
  <c r="Z34" i="11" s="1"/>
  <c r="AS34" i="11"/>
  <c r="B36" i="11" s="1"/>
  <c r="AD32" i="11"/>
  <c r="AD34" i="11" s="1"/>
  <c r="L12" i="2" s="1"/>
  <c r="AH32" i="11"/>
  <c r="AH34" i="11" s="1"/>
  <c r="AG32" i="11"/>
  <c r="AG34" i="11" s="1"/>
  <c r="J32" i="11"/>
  <c r="J34" i="11" s="1"/>
  <c r="BZ3" i="12"/>
  <c r="BW3" i="12"/>
  <c r="BX3" i="12"/>
  <c r="CA3" i="12"/>
  <c r="I55" i="13"/>
  <c r="I55" i="14"/>
  <c r="I55" i="12"/>
  <c r="I55" i="11"/>
  <c r="I56" i="11" s="1"/>
  <c r="AS3" i="12"/>
  <c r="AI3" i="12"/>
  <c r="AU3" i="12"/>
  <c r="AJ3" i="12"/>
  <c r="BO3" i="12"/>
  <c r="BR3" i="12"/>
  <c r="BN3" i="12"/>
  <c r="BQ3" i="12"/>
  <c r="W477" i="7"/>
  <c r="X477" i="7" s="1"/>
  <c r="T477" i="7"/>
  <c r="S32" i="11"/>
  <c r="I37" i="11" s="1"/>
  <c r="B12" i="2" s="1"/>
  <c r="B55" i="13" s="1"/>
  <c r="AW33" i="11"/>
  <c r="B7" i="12"/>
  <c r="C6" i="12"/>
  <c r="B470" i="8"/>
  <c r="Y6" i="12"/>
  <c r="B479" i="7"/>
  <c r="A6" i="12"/>
  <c r="CB31" i="11"/>
  <c r="CC31" i="11" s="1"/>
  <c r="E43" i="11"/>
  <c r="A57" i="11" s="1"/>
  <c r="G42" i="11"/>
  <c r="I4" i="12" l="1"/>
  <c r="H78" i="11"/>
  <c r="B55" i="11"/>
  <c r="B56" i="11" s="1"/>
  <c r="B40" i="11"/>
  <c r="E12" i="2" s="1"/>
  <c r="F55" i="12" s="1"/>
  <c r="CB3" i="12"/>
  <c r="B55" i="14"/>
  <c r="B55" i="12"/>
  <c r="BS3" i="12"/>
  <c r="AW32" i="11"/>
  <c r="BP3" i="12"/>
  <c r="CE4" i="12"/>
  <c r="CF4" i="12"/>
  <c r="W478" i="7"/>
  <c r="X478" i="7" s="1"/>
  <c r="T478" i="7"/>
  <c r="BW4" i="12"/>
  <c r="BX4" i="12"/>
  <c r="BZ4" i="12"/>
  <c r="CA4" i="12"/>
  <c r="B471" i="8"/>
  <c r="B480" i="7"/>
  <c r="B8" i="12"/>
  <c r="Y7" i="12"/>
  <c r="C7" i="12"/>
  <c r="A7" i="12"/>
  <c r="AD3" i="12"/>
  <c r="Z3" i="12"/>
  <c r="AG3" i="12"/>
  <c r="AH3" i="12"/>
  <c r="J3" i="12"/>
  <c r="P55" i="13"/>
  <c r="P55" i="11"/>
  <c r="P56" i="11" s="1"/>
  <c r="K55" i="12"/>
  <c r="P55" i="14"/>
  <c r="K55" i="13"/>
  <c r="P55" i="12"/>
  <c r="K55" i="14"/>
  <c r="K55" i="11"/>
  <c r="K56" i="11" s="1"/>
  <c r="BR4" i="12"/>
  <c r="BN4" i="12"/>
  <c r="BQ4" i="12"/>
  <c r="BO4" i="12"/>
  <c r="I477" i="7"/>
  <c r="I468" i="8"/>
  <c r="T4" i="12"/>
  <c r="AO5" i="12"/>
  <c r="BM5" i="12"/>
  <c r="BJ5" i="12"/>
  <c r="BL5" i="12"/>
  <c r="BK5" i="12"/>
  <c r="BI5" i="12"/>
  <c r="AR5" i="12"/>
  <c r="BB5" i="12"/>
  <c r="AN5" i="12" s="1"/>
  <c r="AV5" i="12" s="1"/>
  <c r="BH5" i="12"/>
  <c r="CB32" i="11"/>
  <c r="CC32" i="11" s="1"/>
  <c r="AU4" i="12"/>
  <c r="AJ4" i="12"/>
  <c r="AS4" i="12"/>
  <c r="AI4" i="12"/>
  <c r="AK6" i="12"/>
  <c r="A479" i="7"/>
  <c r="A470" i="8"/>
  <c r="CD31" i="11"/>
  <c r="BU31" i="11"/>
  <c r="BV31" i="11" s="1"/>
  <c r="U31" i="11" s="1"/>
  <c r="BY3" i="12"/>
  <c r="B37" i="11"/>
  <c r="F12" i="2" s="1"/>
  <c r="AP4" i="12"/>
  <c r="AV4" i="12" s="1"/>
  <c r="Q468" i="8"/>
  <c r="W468" i="8" s="1"/>
  <c r="X468" i="8" s="1"/>
  <c r="Q477" i="7"/>
  <c r="S3" i="12"/>
  <c r="T469" i="8"/>
  <c r="W469" i="8"/>
  <c r="X469" i="8" s="1"/>
  <c r="CG3" i="12"/>
  <c r="CH3" i="12" s="1"/>
  <c r="BT32" i="11"/>
  <c r="V42" i="11"/>
  <c r="L42" i="11" s="1"/>
  <c r="G43" i="11"/>
  <c r="U32" i="11"/>
  <c r="BY4" i="12" l="1"/>
  <c r="CG4" i="12"/>
  <c r="CH4" i="12" s="1"/>
  <c r="CC3" i="12"/>
  <c r="CD3" i="12" s="1"/>
  <c r="F55" i="11"/>
  <c r="F56" i="11" s="1"/>
  <c r="F55" i="13"/>
  <c r="F55" i="14"/>
  <c r="BT3" i="12"/>
  <c r="BU3" i="12" s="1"/>
  <c r="BV3" i="12" s="1"/>
  <c r="BP4" i="12"/>
  <c r="AW4" i="12"/>
  <c r="S4" i="12"/>
  <c r="S5" i="12"/>
  <c r="BU32" i="11"/>
  <c r="BV32" i="11" s="1"/>
  <c r="BV35" i="11" s="1"/>
  <c r="CD32" i="11"/>
  <c r="CD35" i="11" s="1"/>
  <c r="BS4" i="12"/>
  <c r="CB4" i="12"/>
  <c r="CC4" i="12" s="1"/>
  <c r="CD4" i="12" s="1"/>
  <c r="AW3" i="12"/>
  <c r="G55" i="13"/>
  <c r="G55" i="11"/>
  <c r="G56" i="11" s="1"/>
  <c r="G55" i="12"/>
  <c r="B64" i="12" s="1"/>
  <c r="G55" i="14"/>
  <c r="AG4" i="12"/>
  <c r="J4" i="12"/>
  <c r="AD4" i="12"/>
  <c r="AH4" i="12"/>
  <c r="Z4" i="12"/>
  <c r="BQ5" i="12"/>
  <c r="BR5" i="12"/>
  <c r="BO5" i="12"/>
  <c r="BN5" i="12"/>
  <c r="B472" i="8"/>
  <c r="Y8" i="12"/>
  <c r="B481" i="7"/>
  <c r="C8" i="12"/>
  <c r="B9" i="12"/>
  <c r="A8" i="12"/>
  <c r="I5" i="12"/>
  <c r="CF5" i="12"/>
  <c r="CE5" i="12"/>
  <c r="A471" i="8"/>
  <c r="AK7" i="12"/>
  <c r="A480" i="7"/>
  <c r="BB6" i="12"/>
  <c r="AN6" i="12" s="1"/>
  <c r="BK6" i="12"/>
  <c r="BH6" i="12"/>
  <c r="AO6" i="12"/>
  <c r="AQ6" i="12" s="1"/>
  <c r="BM6" i="12"/>
  <c r="AR6" i="12"/>
  <c r="BL6" i="12"/>
  <c r="BI6" i="12"/>
  <c r="BJ6" i="12"/>
  <c r="AS5" i="12"/>
  <c r="AU5" i="12"/>
  <c r="AI5" i="12"/>
  <c r="AJ5" i="12"/>
  <c r="BW5" i="12"/>
  <c r="BZ5" i="12"/>
  <c r="BX5" i="12"/>
  <c r="CA5" i="12"/>
  <c r="I6" i="12" l="1"/>
  <c r="AW5" i="12"/>
  <c r="F78" i="11"/>
  <c r="D78" i="11"/>
  <c r="I479" i="7"/>
  <c r="I470" i="8"/>
  <c r="U3" i="12"/>
  <c r="B64" i="11"/>
  <c r="CG5" i="12"/>
  <c r="CH5" i="12" s="1"/>
  <c r="BT4" i="12"/>
  <c r="BU4" i="12" s="1"/>
  <c r="BV4" i="12" s="1"/>
  <c r="U4" i="12" s="1"/>
  <c r="BY5" i="12"/>
  <c r="Q479" i="7"/>
  <c r="W479" i="7" s="1"/>
  <c r="X479" i="7" s="1"/>
  <c r="Q470" i="8"/>
  <c r="W470" i="8" s="1"/>
  <c r="X470" i="8" s="1"/>
  <c r="AP6" i="12"/>
  <c r="AV6" i="12" s="1"/>
  <c r="B10" i="12"/>
  <c r="C9" i="12"/>
  <c r="B482" i="7"/>
  <c r="Y9" i="12"/>
  <c r="A9" i="12"/>
  <c r="B473" i="8"/>
  <c r="CF6" i="12"/>
  <c r="CE6" i="12"/>
  <c r="BO6" i="12"/>
  <c r="BR6" i="12"/>
  <c r="BQ6" i="12"/>
  <c r="BN6" i="12"/>
  <c r="BM7" i="12"/>
  <c r="BB7" i="12"/>
  <c r="AN7" i="12" s="1"/>
  <c r="BI7" i="12"/>
  <c r="BH7" i="12"/>
  <c r="BJ7" i="12"/>
  <c r="BL7" i="12"/>
  <c r="BK7" i="12"/>
  <c r="AO7" i="12"/>
  <c r="AQ7" i="12" s="1"/>
  <c r="AR7" i="12"/>
  <c r="AH5" i="12"/>
  <c r="J5" i="12"/>
  <c r="Z5" i="12"/>
  <c r="AD5" i="12"/>
  <c r="AG5" i="12"/>
  <c r="AU6" i="12"/>
  <c r="AS6" i="12"/>
  <c r="AI6" i="12"/>
  <c r="AJ6" i="12"/>
  <c r="T6" i="12"/>
  <c r="I478" i="7"/>
  <c r="T479" i="7" s="1"/>
  <c r="I469" i="8"/>
  <c r="T470" i="8" s="1"/>
  <c r="T5" i="12"/>
  <c r="BP5" i="12"/>
  <c r="CB5" i="12"/>
  <c r="CA6" i="12"/>
  <c r="BW6" i="12"/>
  <c r="BZ6" i="12"/>
  <c r="BX6" i="12"/>
  <c r="AK8" i="12"/>
  <c r="A472" i="8"/>
  <c r="A481" i="7"/>
  <c r="BS5" i="12"/>
  <c r="I7" i="12" l="1"/>
  <c r="CC5" i="12"/>
  <c r="CD5" i="12" s="1"/>
  <c r="D76" i="11"/>
  <c r="I34" i="11" s="1"/>
  <c r="I36" i="11" s="1"/>
  <c r="CB6" i="12"/>
  <c r="CG6" i="12"/>
  <c r="CH6" i="12" s="1"/>
  <c r="BS6" i="12"/>
  <c r="BT5" i="12"/>
  <c r="BU5" i="12" s="1"/>
  <c r="BV5" i="12" s="1"/>
  <c r="U5" i="12" s="1"/>
  <c r="BY6" i="12"/>
  <c r="AS7" i="12"/>
  <c r="AU7" i="12"/>
  <c r="AI7" i="12"/>
  <c r="AJ7" i="12"/>
  <c r="BZ7" i="12"/>
  <c r="BW7" i="12"/>
  <c r="CA7" i="12"/>
  <c r="BX7" i="12"/>
  <c r="BP6" i="12"/>
  <c r="A473" i="8"/>
  <c r="AK9" i="12"/>
  <c r="A482" i="7"/>
  <c r="B474" i="8"/>
  <c r="Y10" i="12"/>
  <c r="C10" i="12"/>
  <c r="B11" i="12"/>
  <c r="A10" i="12"/>
  <c r="B483" i="7"/>
  <c r="AD6" i="12"/>
  <c r="AH6" i="12"/>
  <c r="AG6" i="12"/>
  <c r="J6" i="12"/>
  <c r="Z6" i="12"/>
  <c r="AP7" i="12"/>
  <c r="AV7" i="12" s="1"/>
  <c r="Q480" i="7"/>
  <c r="W480" i="7" s="1"/>
  <c r="X480" i="7" s="1"/>
  <c r="Q471" i="8"/>
  <c r="W471" i="8" s="1"/>
  <c r="X471" i="8" s="1"/>
  <c r="BQ7" i="12"/>
  <c r="BN7" i="12"/>
  <c r="BR7" i="12"/>
  <c r="BO7" i="12"/>
  <c r="S6" i="12"/>
  <c r="AO8" i="12"/>
  <c r="AQ8" i="12" s="1"/>
  <c r="BH8" i="12"/>
  <c r="BI8" i="12"/>
  <c r="BK8" i="12"/>
  <c r="BJ8" i="12"/>
  <c r="BM8" i="12"/>
  <c r="BL8" i="12"/>
  <c r="AR8" i="12"/>
  <c r="BB8" i="12"/>
  <c r="AN8" i="12" s="1"/>
  <c r="CF7" i="12"/>
  <c r="CE7" i="12"/>
  <c r="I480" i="7"/>
  <c r="T480" i="7" s="1"/>
  <c r="T7" i="12"/>
  <c r="I471" i="8"/>
  <c r="T471" i="8" s="1"/>
  <c r="I8" i="12" l="1"/>
  <c r="M12" i="2"/>
  <c r="R55" i="14" s="1"/>
  <c r="CC6" i="12"/>
  <c r="CD6" i="12" s="1"/>
  <c r="CL3" i="11"/>
  <c r="R3" i="11" s="1"/>
  <c r="CL6" i="11"/>
  <c r="CL32" i="11"/>
  <c r="CL10" i="11"/>
  <c r="CL8" i="11"/>
  <c r="CL21" i="11"/>
  <c r="CL20" i="11"/>
  <c r="CL26" i="11"/>
  <c r="CL12" i="11"/>
  <c r="CL30" i="11"/>
  <c r="CL31" i="11"/>
  <c r="CL23" i="11"/>
  <c r="CL17" i="11"/>
  <c r="CL18" i="11"/>
  <c r="CL4" i="11"/>
  <c r="CL14" i="11"/>
  <c r="CL24" i="11"/>
  <c r="CL13" i="11"/>
  <c r="CL11" i="11"/>
  <c r="CL22" i="11"/>
  <c r="CL25" i="11"/>
  <c r="CL9" i="11"/>
  <c r="CL29" i="11"/>
  <c r="CL16" i="11"/>
  <c r="CL19" i="11"/>
  <c r="CL27" i="11"/>
  <c r="CL7" i="11"/>
  <c r="CL28" i="11"/>
  <c r="CL15" i="11"/>
  <c r="CL5" i="11"/>
  <c r="BT6" i="12"/>
  <c r="BP7" i="12"/>
  <c r="CB7" i="12"/>
  <c r="C12" i="2"/>
  <c r="O12" i="2" s="1"/>
  <c r="I38" i="11"/>
  <c r="R55" i="13"/>
  <c r="R55" i="12"/>
  <c r="R55" i="11"/>
  <c r="R56" i="11" s="1"/>
  <c r="BS7" i="12"/>
  <c r="A633" i="7"/>
  <c r="CF8" i="12"/>
  <c r="CE8" i="12"/>
  <c r="BL9" i="12"/>
  <c r="BK9" i="12"/>
  <c r="AO9" i="12"/>
  <c r="AQ9" i="12" s="1"/>
  <c r="BJ9" i="12"/>
  <c r="BM9" i="12"/>
  <c r="AR9" i="12"/>
  <c r="BI9" i="12"/>
  <c r="BB9" i="12"/>
  <c r="AN9" i="12" s="1"/>
  <c r="BH9" i="12"/>
  <c r="CG7" i="12"/>
  <c r="CH7" i="12" s="1"/>
  <c r="BQ8" i="12"/>
  <c r="BN8" i="12"/>
  <c r="BR8" i="12"/>
  <c r="BO8" i="12"/>
  <c r="AW6" i="12"/>
  <c r="AW7" i="12"/>
  <c r="S7" i="12"/>
  <c r="A625" i="8"/>
  <c r="T473" i="8"/>
  <c r="T8" i="12"/>
  <c r="I472" i="8"/>
  <c r="T472" i="8" s="1"/>
  <c r="I481" i="7"/>
  <c r="T481" i="7" s="1"/>
  <c r="BZ8" i="12"/>
  <c r="BW8" i="12"/>
  <c r="BX8" i="12"/>
  <c r="CA8" i="12"/>
  <c r="Q481" i="7"/>
  <c r="W481" i="7" s="1"/>
  <c r="AP8" i="12"/>
  <c r="AV8" i="12" s="1"/>
  <c r="Q472" i="8"/>
  <c r="W472" i="8" s="1"/>
  <c r="X472" i="8" s="1"/>
  <c r="A474" i="8"/>
  <c r="T474" i="8" s="1"/>
  <c r="AK10" i="12"/>
  <c r="A483" i="7"/>
  <c r="T483" i="7" s="1"/>
  <c r="J7" i="12"/>
  <c r="AG7" i="12"/>
  <c r="Z7" i="12"/>
  <c r="AD7" i="12"/>
  <c r="AH7" i="12"/>
  <c r="AU8" i="12"/>
  <c r="AS8" i="12"/>
  <c r="AJ8" i="12"/>
  <c r="AI8" i="12"/>
  <c r="B475" i="8"/>
  <c r="C11" i="12"/>
  <c r="B12" i="12"/>
  <c r="B484" i="7"/>
  <c r="Y11" i="12"/>
  <c r="A11" i="12"/>
  <c r="BY7" i="12"/>
  <c r="BT7" i="12" l="1"/>
  <c r="I9" i="12"/>
  <c r="P12" i="2"/>
  <c r="D12" i="2" s="1"/>
  <c r="R4" i="11"/>
  <c r="R5" i="11" s="1"/>
  <c r="R6" i="11" s="1"/>
  <c r="R7" i="11" s="1"/>
  <c r="R8" i="11" s="1"/>
  <c r="R9" i="11" s="1"/>
  <c r="R10" i="11" s="1"/>
  <c r="R11" i="11" s="1"/>
  <c r="R12" i="11" s="1"/>
  <c r="R13" i="11" s="1"/>
  <c r="R14" i="11" s="1"/>
  <c r="R15" i="11" s="1"/>
  <c r="R16" i="11" s="1"/>
  <c r="R17" i="11" s="1"/>
  <c r="R18" i="11" s="1"/>
  <c r="R19" i="11" s="1"/>
  <c r="R20" i="11" s="1"/>
  <c r="R21" i="11" s="1"/>
  <c r="R22" i="11" s="1"/>
  <c r="R23" i="11" s="1"/>
  <c r="R24" i="11" s="1"/>
  <c r="R25" i="11" s="1"/>
  <c r="R26" i="11" s="1"/>
  <c r="R27" i="11" s="1"/>
  <c r="R28" i="11" s="1"/>
  <c r="R29" i="11" s="1"/>
  <c r="R30" i="11" s="1"/>
  <c r="R31" i="11" s="1"/>
  <c r="R32" i="11" s="1"/>
  <c r="I39" i="11" s="1"/>
  <c r="R35" i="11" s="1"/>
  <c r="BU6" i="12"/>
  <c r="BV6" i="12" s="1"/>
  <c r="U6" i="12" s="1"/>
  <c r="I482" i="7"/>
  <c r="I473" i="8"/>
  <c r="T9" i="12"/>
  <c r="CC7" i="12"/>
  <c r="CD7" i="12" s="1"/>
  <c r="BP8" i="12"/>
  <c r="CG8" i="12"/>
  <c r="CH8" i="12" s="1"/>
  <c r="D38" i="12"/>
  <c r="CB8" i="12"/>
  <c r="D55" i="14"/>
  <c r="D55" i="13"/>
  <c r="D55" i="11"/>
  <c r="D56" i="11" s="1"/>
  <c r="D55" i="12"/>
  <c r="T482" i="7"/>
  <c r="B633" i="7" s="1"/>
  <c r="X481" i="7"/>
  <c r="A484" i="7"/>
  <c r="T484" i="7" s="1"/>
  <c r="A475" i="8"/>
  <c r="T475" i="8" s="1"/>
  <c r="AK11" i="12"/>
  <c r="Z8" i="12"/>
  <c r="J8" i="12"/>
  <c r="AD8" i="12"/>
  <c r="AH8" i="12"/>
  <c r="AG8" i="12"/>
  <c r="BI10" i="12"/>
  <c r="BL10" i="12"/>
  <c r="AR10" i="12"/>
  <c r="BK10" i="12"/>
  <c r="BB10" i="12"/>
  <c r="AN10" i="12" s="1"/>
  <c r="BM10" i="12"/>
  <c r="BJ10" i="12"/>
  <c r="AO10" i="12"/>
  <c r="AQ10" i="12" s="1"/>
  <c r="BH10" i="12"/>
  <c r="Q473" i="8"/>
  <c r="W473" i="8" s="1"/>
  <c r="AP9" i="12"/>
  <c r="AV9" i="12" s="1"/>
  <c r="Q482" i="7"/>
  <c r="W482" i="7" s="1"/>
  <c r="X482" i="7" s="1"/>
  <c r="AU9" i="12"/>
  <c r="AI9" i="12"/>
  <c r="AJ9" i="12"/>
  <c r="AS9" i="12"/>
  <c r="BY8" i="12"/>
  <c r="BS8" i="12"/>
  <c r="BN9" i="12"/>
  <c r="BQ9" i="12"/>
  <c r="BR9" i="12"/>
  <c r="BO9" i="12"/>
  <c r="CF9" i="12"/>
  <c r="CE9" i="12"/>
  <c r="C12" i="12"/>
  <c r="A12" i="12"/>
  <c r="B476" i="8"/>
  <c r="B485" i="7"/>
  <c r="B13" i="12"/>
  <c r="Y12" i="12"/>
  <c r="AW8" i="12"/>
  <c r="S8" i="12"/>
  <c r="B625" i="8"/>
  <c r="BX9" i="12"/>
  <c r="BW9" i="12"/>
  <c r="CA9" i="12"/>
  <c r="BZ9" i="12"/>
  <c r="BU7" i="12" l="1"/>
  <c r="BV7" i="12" s="1"/>
  <c r="U7" i="12" s="1"/>
  <c r="BT8" i="12"/>
  <c r="I10" i="12"/>
  <c r="I483" i="7" s="1"/>
  <c r="E55" i="12"/>
  <c r="CC8" i="12"/>
  <c r="CD8" i="12" s="1"/>
  <c r="F38" i="12"/>
  <c r="X473" i="8"/>
  <c r="D625" i="8"/>
  <c r="CG9" i="12"/>
  <c r="CH9" i="12" s="1"/>
  <c r="D633" i="7"/>
  <c r="CB9" i="12"/>
  <c r="CF10" i="12"/>
  <c r="CE10" i="12"/>
  <c r="BR10" i="12"/>
  <c r="BO10" i="12"/>
  <c r="BQ10" i="12"/>
  <c r="BN10" i="12"/>
  <c r="BY9" i="12"/>
  <c r="AK12" i="12"/>
  <c r="A485" i="7"/>
  <c r="T485" i="7" s="1"/>
  <c r="A476" i="8"/>
  <c r="T476" i="8" s="1"/>
  <c r="BP9" i="12"/>
  <c r="AH9" i="12"/>
  <c r="AG9" i="12"/>
  <c r="J9" i="12"/>
  <c r="AD9" i="12"/>
  <c r="Z9" i="12"/>
  <c r="AP10" i="12"/>
  <c r="AV10" i="12" s="1"/>
  <c r="Q474" i="8"/>
  <c r="W474" i="8" s="1"/>
  <c r="X474" i="8" s="1"/>
  <c r="Q483" i="7"/>
  <c r="W483" i="7" s="1"/>
  <c r="X483" i="7" s="1"/>
  <c r="B477" i="8"/>
  <c r="C13" i="12"/>
  <c r="Y13" i="12"/>
  <c r="B486" i="7"/>
  <c r="A13" i="12"/>
  <c r="B14" i="12"/>
  <c r="BS9" i="12"/>
  <c r="S9" i="12"/>
  <c r="AW9" i="12"/>
  <c r="BZ10" i="12"/>
  <c r="CA10" i="12"/>
  <c r="BW10" i="12"/>
  <c r="BX10" i="12"/>
  <c r="AU10" i="12"/>
  <c r="AS10" i="12"/>
  <c r="AJ10" i="12"/>
  <c r="AI10" i="12"/>
  <c r="BK11" i="12"/>
  <c r="BI11" i="12"/>
  <c r="BL11" i="12"/>
  <c r="BJ11" i="12"/>
  <c r="BH11" i="12"/>
  <c r="BM11" i="12"/>
  <c r="AO11" i="12"/>
  <c r="AQ11" i="12" s="1"/>
  <c r="BB11" i="12"/>
  <c r="AN11" i="12" s="1"/>
  <c r="AR11" i="12"/>
  <c r="T10" i="12" l="1"/>
  <c r="I474" i="8"/>
  <c r="I11" i="12"/>
  <c r="T11" i="12" s="1"/>
  <c r="E55" i="11"/>
  <c r="E56" i="11" s="1"/>
  <c r="E57" i="11" s="1"/>
  <c r="E55" i="13"/>
  <c r="E55" i="14"/>
  <c r="BU8" i="12"/>
  <c r="BV8" i="12" s="1"/>
  <c r="U8" i="12" s="1"/>
  <c r="BP10" i="12"/>
  <c r="BY10" i="12"/>
  <c r="E38" i="12"/>
  <c r="G38" i="12" s="1"/>
  <c r="V38" i="12" s="1"/>
  <c r="L38" i="12" s="1"/>
  <c r="BS10" i="12"/>
  <c r="BT10" i="12" s="1"/>
  <c r="CB10" i="12"/>
  <c r="BT9" i="12"/>
  <c r="I475" i="8"/>
  <c r="I484" i="7"/>
  <c r="CA11" i="12"/>
  <c r="BZ11" i="12"/>
  <c r="BX11" i="12"/>
  <c r="BW11" i="12"/>
  <c r="A486" i="7"/>
  <c r="AK13" i="12"/>
  <c r="A477" i="8"/>
  <c r="BM12" i="12"/>
  <c r="BL12" i="12"/>
  <c r="BI12" i="12"/>
  <c r="AO12" i="12"/>
  <c r="AQ12" i="12" s="1"/>
  <c r="BJ12" i="12"/>
  <c r="AR12" i="12"/>
  <c r="BB12" i="12"/>
  <c r="AN12" i="12" s="1"/>
  <c r="I12" i="12" s="1"/>
  <c r="T12" i="12" s="1"/>
  <c r="BK12" i="12"/>
  <c r="BH12" i="12"/>
  <c r="Q475" i="8"/>
  <c r="W475" i="8" s="1"/>
  <c r="X475" i="8" s="1"/>
  <c r="Q484" i="7"/>
  <c r="W484" i="7" s="1"/>
  <c r="X484" i="7" s="1"/>
  <c r="AP11" i="12"/>
  <c r="AV11" i="12" s="1"/>
  <c r="CF11" i="12"/>
  <c r="CE11" i="12"/>
  <c r="AD10" i="12"/>
  <c r="Z10" i="12"/>
  <c r="AH10" i="12"/>
  <c r="AG10" i="12"/>
  <c r="J10" i="12"/>
  <c r="CC9" i="12"/>
  <c r="AU11" i="12"/>
  <c r="AS11" i="12"/>
  <c r="AJ11" i="12"/>
  <c r="AI11" i="12"/>
  <c r="BO11" i="12"/>
  <c r="BQ11" i="12"/>
  <c r="BR11" i="12"/>
  <c r="BN11" i="12"/>
  <c r="C14" i="12"/>
  <c r="Y14" i="12"/>
  <c r="B15" i="12"/>
  <c r="A14" i="12"/>
  <c r="B478" i="8"/>
  <c r="B487" i="7"/>
  <c r="S10" i="12"/>
  <c r="CG10" i="12"/>
  <c r="CH10" i="12" s="1"/>
  <c r="CC10" i="12" l="1"/>
  <c r="CD10" i="12" s="1"/>
  <c r="BS11" i="12"/>
  <c r="CB11" i="12"/>
  <c r="BP11" i="12"/>
  <c r="BT11" i="12" s="1"/>
  <c r="AW10" i="12"/>
  <c r="AK14" i="12"/>
  <c r="A478" i="8"/>
  <c r="A487" i="7"/>
  <c r="AJ12" i="12"/>
  <c r="AS12" i="12"/>
  <c r="AU12" i="12"/>
  <c r="AI12" i="12"/>
  <c r="CF12" i="12"/>
  <c r="CE12" i="12"/>
  <c r="A15" i="12"/>
  <c r="B479" i="8"/>
  <c r="B16" i="12"/>
  <c r="B488" i="7"/>
  <c r="C15" i="12"/>
  <c r="Y15" i="12"/>
  <c r="CD9" i="12"/>
  <c r="BU9" i="12"/>
  <c r="BV9" i="12" s="1"/>
  <c r="U9" i="12" s="1"/>
  <c r="CG11" i="12"/>
  <c r="CH11" i="12" s="1"/>
  <c r="BQ12" i="12"/>
  <c r="BN12" i="12"/>
  <c r="BR12" i="12"/>
  <c r="BO12" i="12"/>
  <c r="BX12" i="12"/>
  <c r="BZ12" i="12"/>
  <c r="BW12" i="12"/>
  <c r="CA12" i="12"/>
  <c r="AH11" i="12"/>
  <c r="AG11" i="12"/>
  <c r="J11" i="12"/>
  <c r="Z11" i="12"/>
  <c r="AD11" i="12"/>
  <c r="AW11" i="12"/>
  <c r="S11" i="12"/>
  <c r="Q485" i="7"/>
  <c r="W485" i="7" s="1"/>
  <c r="X485" i="7" s="1"/>
  <c r="AP12" i="12"/>
  <c r="AV12" i="12" s="1"/>
  <c r="Q476" i="8"/>
  <c r="W476" i="8" s="1"/>
  <c r="X476" i="8" s="1"/>
  <c r="BY11" i="12"/>
  <c r="I485" i="7"/>
  <c r="I476" i="8"/>
  <c r="BK13" i="12"/>
  <c r="AR13" i="12"/>
  <c r="BB13" i="12"/>
  <c r="AN13" i="12" s="1"/>
  <c r="BH13" i="12"/>
  <c r="BJ13" i="12"/>
  <c r="BM13" i="12"/>
  <c r="BL13" i="12"/>
  <c r="AO13" i="12"/>
  <c r="AQ13" i="12" s="1"/>
  <c r="BI13" i="12"/>
  <c r="BU10" i="12" l="1"/>
  <c r="BV10" i="12" s="1"/>
  <c r="U10" i="12" s="1"/>
  <c r="I13" i="12"/>
  <c r="I477" i="8" s="1"/>
  <c r="T477" i="8" s="1"/>
  <c r="CC11" i="12"/>
  <c r="CD11" i="12" s="1"/>
  <c r="CB12" i="12"/>
  <c r="BP12" i="12"/>
  <c r="BS12" i="12"/>
  <c r="A479" i="8"/>
  <c r="A488" i="7"/>
  <c r="AK15" i="12"/>
  <c r="CF13" i="12"/>
  <c r="CE13" i="12"/>
  <c r="AU13" i="12"/>
  <c r="AS13" i="12"/>
  <c r="AI13" i="12"/>
  <c r="AJ13" i="12"/>
  <c r="AG12" i="12"/>
  <c r="Z12" i="12"/>
  <c r="J12" i="12"/>
  <c r="AD12" i="12"/>
  <c r="AH12" i="12"/>
  <c r="BM14" i="12"/>
  <c r="BL14" i="12"/>
  <c r="AR14" i="12"/>
  <c r="BJ14" i="12"/>
  <c r="BI14" i="12"/>
  <c r="BB14" i="12"/>
  <c r="AN14" i="12" s="1"/>
  <c r="BH14" i="12"/>
  <c r="AO14" i="12"/>
  <c r="AQ14" i="12" s="1"/>
  <c r="BK14" i="12"/>
  <c r="BW13" i="12"/>
  <c r="BZ13" i="12"/>
  <c r="BX13" i="12"/>
  <c r="CA13" i="12"/>
  <c r="B489" i="7"/>
  <c r="B17" i="12"/>
  <c r="C16" i="12"/>
  <c r="A16" i="12"/>
  <c r="B480" i="8"/>
  <c r="Y16" i="12"/>
  <c r="CG12" i="12"/>
  <c r="CH12" i="12" s="1"/>
  <c r="Q477" i="8"/>
  <c r="W477" i="8" s="1"/>
  <c r="X477" i="8" s="1"/>
  <c r="AP13" i="12"/>
  <c r="AV13" i="12" s="1"/>
  <c r="Q486" i="7"/>
  <c r="W486" i="7" s="1"/>
  <c r="X486" i="7" s="1"/>
  <c r="BN13" i="12"/>
  <c r="BQ13" i="12"/>
  <c r="BO13" i="12"/>
  <c r="BR13" i="12"/>
  <c r="S12" i="12"/>
  <c r="AW12" i="12"/>
  <c r="BY12" i="12"/>
  <c r="T13" i="12" l="1"/>
  <c r="I486" i="7"/>
  <c r="T486" i="7" s="1"/>
  <c r="I14" i="12"/>
  <c r="I487" i="7" s="1"/>
  <c r="T487" i="7" s="1"/>
  <c r="BT12" i="12"/>
  <c r="CC12" i="12"/>
  <c r="BU11" i="12"/>
  <c r="BV11" i="12" s="1"/>
  <c r="U11" i="12" s="1"/>
  <c r="BS13" i="12"/>
  <c r="CG13" i="12"/>
  <c r="CH13" i="12" s="1"/>
  <c r="B18" i="12"/>
  <c r="A17" i="12"/>
  <c r="C17" i="12"/>
  <c r="B481" i="8"/>
  <c r="Y17" i="12"/>
  <c r="B490" i="7"/>
  <c r="BQ14" i="12"/>
  <c r="BR14" i="12"/>
  <c r="BN14" i="12"/>
  <c r="BO14" i="12"/>
  <c r="AJ14" i="12"/>
  <c r="AI14" i="12"/>
  <c r="AU14" i="12"/>
  <c r="AS14" i="12"/>
  <c r="BP13" i="12"/>
  <c r="AW13" i="12"/>
  <c r="S13" i="12"/>
  <c r="I478" i="8"/>
  <c r="T478" i="8" s="1"/>
  <c r="CF14" i="12"/>
  <c r="CE14" i="12"/>
  <c r="J13" i="12"/>
  <c r="AG13" i="12"/>
  <c r="Z13" i="12"/>
  <c r="AH13" i="12"/>
  <c r="AD13" i="12"/>
  <c r="BH15" i="12"/>
  <c r="BK15" i="12"/>
  <c r="BL15" i="12"/>
  <c r="BJ15" i="12"/>
  <c r="AO15" i="12"/>
  <c r="AQ15" i="12" s="1"/>
  <c r="BB15" i="12"/>
  <c r="AN15" i="12" s="1"/>
  <c r="AR15" i="12"/>
  <c r="BI15" i="12"/>
  <c r="BM15" i="12"/>
  <c r="CD12" i="12"/>
  <c r="A489" i="7"/>
  <c r="AK16" i="12"/>
  <c r="A480" i="8"/>
  <c r="CB13" i="12"/>
  <c r="BY13" i="12"/>
  <c r="AP14" i="12"/>
  <c r="AV14" i="12" s="1"/>
  <c r="Q487" i="7"/>
  <c r="W487" i="7" s="1"/>
  <c r="X487" i="7" s="1"/>
  <c r="Q478" i="8"/>
  <c r="W478" i="8" s="1"/>
  <c r="X478" i="8" s="1"/>
  <c r="BW14" i="12"/>
  <c r="CA14" i="12"/>
  <c r="BX14" i="12"/>
  <c r="BZ14" i="12"/>
  <c r="T14" i="12" l="1"/>
  <c r="I15" i="12"/>
  <c r="I488" i="7" s="1"/>
  <c r="T488" i="7" s="1"/>
  <c r="BU12" i="12"/>
  <c r="BV12" i="12" s="1"/>
  <c r="U12" i="12" s="1"/>
  <c r="BT13" i="12"/>
  <c r="BP14" i="12"/>
  <c r="CC13" i="12"/>
  <c r="CD13" i="12" s="1"/>
  <c r="BY14" i="12"/>
  <c r="A626" i="8"/>
  <c r="Q479" i="8"/>
  <c r="W479" i="8" s="1"/>
  <c r="X479" i="8" s="1"/>
  <c r="Q488" i="7"/>
  <c r="W488" i="7" s="1"/>
  <c r="X488" i="7" s="1"/>
  <c r="AP15" i="12"/>
  <c r="AV15" i="12" s="1"/>
  <c r="BO15" i="12"/>
  <c r="BN15" i="12"/>
  <c r="BQ15" i="12"/>
  <c r="BR15" i="12"/>
  <c r="BS14" i="12"/>
  <c r="BK16" i="12"/>
  <c r="BH16" i="12"/>
  <c r="AR16" i="12"/>
  <c r="BL16" i="12"/>
  <c r="BB16" i="12"/>
  <c r="AN16" i="12" s="1"/>
  <c r="AO16" i="12"/>
  <c r="AQ16" i="12" s="1"/>
  <c r="BI16" i="12"/>
  <c r="BJ16" i="12"/>
  <c r="BM16" i="12"/>
  <c r="CA15" i="12"/>
  <c r="BZ15" i="12"/>
  <c r="BX15" i="12"/>
  <c r="BW15" i="12"/>
  <c r="A634" i="7"/>
  <c r="AI15" i="12"/>
  <c r="AU15" i="12"/>
  <c r="AS15" i="12"/>
  <c r="AJ15" i="12"/>
  <c r="CE15" i="12"/>
  <c r="CF15" i="12"/>
  <c r="J14" i="12"/>
  <c r="AD14" i="12"/>
  <c r="Z14" i="12"/>
  <c r="AH14" i="12"/>
  <c r="AG14" i="12"/>
  <c r="A490" i="7"/>
  <c r="T490" i="7" s="1"/>
  <c r="A481" i="8"/>
  <c r="T481" i="8" s="1"/>
  <c r="AK17" i="12"/>
  <c r="CB14" i="12"/>
  <c r="AW14" i="12"/>
  <c r="S14" i="12"/>
  <c r="I479" i="8"/>
  <c r="T479" i="8" s="1"/>
  <c r="T15" i="12"/>
  <c r="CG14" i="12"/>
  <c r="CH14" i="12" s="1"/>
  <c r="B482" i="8"/>
  <c r="Y18" i="12"/>
  <c r="B491" i="7"/>
  <c r="B19" i="12"/>
  <c r="C18" i="12"/>
  <c r="A18" i="12"/>
  <c r="I16" i="12" l="1"/>
  <c r="T16" i="12" s="1"/>
  <c r="BT14" i="12"/>
  <c r="BU13" i="12"/>
  <c r="BV13" i="12" s="1"/>
  <c r="U13" i="12" s="1"/>
  <c r="I489" i="7"/>
  <c r="I480" i="8"/>
  <c r="CC14" i="12"/>
  <c r="CD14" i="12" s="1"/>
  <c r="CG15" i="12"/>
  <c r="CH15" i="12" s="1"/>
  <c r="BS15" i="12"/>
  <c r="T480" i="8"/>
  <c r="T489" i="7"/>
  <c r="AO17" i="12"/>
  <c r="AQ17" i="12" s="1"/>
  <c r="BH17" i="12"/>
  <c r="BJ17" i="12"/>
  <c r="BI17" i="12"/>
  <c r="BK17" i="12"/>
  <c r="AR17" i="12"/>
  <c r="BB17" i="12"/>
  <c r="AN17" i="12" s="1"/>
  <c r="BM17" i="12"/>
  <c r="BL17" i="12"/>
  <c r="CB15" i="12"/>
  <c r="AP16" i="12"/>
  <c r="AV16" i="12" s="1"/>
  <c r="Q489" i="7"/>
  <c r="W489" i="7" s="1"/>
  <c r="Q480" i="8"/>
  <c r="W480" i="8" s="1"/>
  <c r="BQ16" i="12"/>
  <c r="BR16" i="12"/>
  <c r="BO16" i="12"/>
  <c r="BN16" i="12"/>
  <c r="A491" i="7"/>
  <c r="T491" i="7" s="1"/>
  <c r="AK18" i="12"/>
  <c r="A482" i="8"/>
  <c r="T482" i="8" s="1"/>
  <c r="B634" i="7"/>
  <c r="BY15" i="12"/>
  <c r="BX16" i="12"/>
  <c r="BW16" i="12"/>
  <c r="BZ16" i="12"/>
  <c r="CA16" i="12"/>
  <c r="CF16" i="12"/>
  <c r="CE16" i="12"/>
  <c r="BP15" i="12"/>
  <c r="B626" i="8"/>
  <c r="C19" i="12"/>
  <c r="A19" i="12"/>
  <c r="B492" i="7"/>
  <c r="Y19" i="12"/>
  <c r="B483" i="8"/>
  <c r="B20" i="12"/>
  <c r="Z15" i="12"/>
  <c r="AD15" i="12"/>
  <c r="AG15" i="12"/>
  <c r="AH15" i="12"/>
  <c r="J15" i="12"/>
  <c r="AI16" i="12"/>
  <c r="AJ16" i="12"/>
  <c r="AU16" i="12"/>
  <c r="AS16" i="12"/>
  <c r="AW15" i="12"/>
  <c r="S15" i="12"/>
  <c r="D39" i="12"/>
  <c r="I17" i="12" l="1"/>
  <c r="BT15" i="12"/>
  <c r="BU14" i="12"/>
  <c r="BV14" i="12" s="1"/>
  <c r="U14" i="12" s="1"/>
  <c r="I481" i="8"/>
  <c r="I490" i="7"/>
  <c r="T17" i="12"/>
  <c r="F39" i="12"/>
  <c r="X489" i="7"/>
  <c r="D634" i="7"/>
  <c r="X480" i="8"/>
  <c r="D626" i="8"/>
  <c r="CB16" i="12"/>
  <c r="BS16" i="12"/>
  <c r="B21" i="12"/>
  <c r="A20" i="12"/>
  <c r="Y20" i="12"/>
  <c r="B493" i="7"/>
  <c r="C20" i="12"/>
  <c r="B484" i="8"/>
  <c r="Q481" i="8"/>
  <c r="W481" i="8" s="1"/>
  <c r="X481" i="8" s="1"/>
  <c r="AP17" i="12"/>
  <c r="AV17" i="12" s="1"/>
  <c r="Q490" i="7"/>
  <c r="W490" i="7" s="1"/>
  <c r="X490" i="7" s="1"/>
  <c r="CG16" i="12"/>
  <c r="CH16" i="12" s="1"/>
  <c r="BY16" i="12"/>
  <c r="CC16" i="12" s="1"/>
  <c r="CD16" i="12" s="1"/>
  <c r="BL18" i="12"/>
  <c r="BJ18" i="12"/>
  <c r="AR18" i="12"/>
  <c r="BH18" i="12"/>
  <c r="BB18" i="12"/>
  <c r="AN18" i="12" s="1"/>
  <c r="AO18" i="12"/>
  <c r="BI18" i="12"/>
  <c r="BK18" i="12"/>
  <c r="BM18" i="12"/>
  <c r="BP16" i="12"/>
  <c r="CF17" i="12"/>
  <c r="CE17" i="12"/>
  <c r="AW16" i="12"/>
  <c r="S16" i="12"/>
  <c r="CA17" i="12"/>
  <c r="BZ17" i="12"/>
  <c r="BW17" i="12"/>
  <c r="BX17" i="12"/>
  <c r="AK19" i="12"/>
  <c r="A483" i="8"/>
  <c r="T483" i="8" s="1"/>
  <c r="A492" i="7"/>
  <c r="T492" i="7" s="1"/>
  <c r="Z16" i="12"/>
  <c r="AG16" i="12"/>
  <c r="AD16" i="12"/>
  <c r="J16" i="12"/>
  <c r="AH16" i="12"/>
  <c r="CC15" i="12"/>
  <c r="CD15" i="12" s="1"/>
  <c r="AU17" i="12"/>
  <c r="AJ17" i="12"/>
  <c r="AS17" i="12"/>
  <c r="AI17" i="12"/>
  <c r="BO17" i="12"/>
  <c r="BN17" i="12"/>
  <c r="BQ17" i="12"/>
  <c r="BR17" i="12"/>
  <c r="E39" i="12" l="1"/>
  <c r="G39" i="12" s="1"/>
  <c r="V39" i="12" s="1"/>
  <c r="L39" i="12" s="1"/>
  <c r="BY17" i="12"/>
  <c r="BT16" i="12"/>
  <c r="BU16" i="12" s="1"/>
  <c r="BV16" i="12" s="1"/>
  <c r="U16" i="12" s="1"/>
  <c r="BP17" i="12"/>
  <c r="BS17" i="12"/>
  <c r="CE18" i="12"/>
  <c r="CF18" i="12"/>
  <c r="CG18" i="12" s="1"/>
  <c r="CH18" i="12" s="1"/>
  <c r="S17" i="12"/>
  <c r="AW17" i="12"/>
  <c r="J17" i="12"/>
  <c r="Z17" i="12"/>
  <c r="AG17" i="12"/>
  <c r="AD17" i="12"/>
  <c r="AH17" i="12"/>
  <c r="BN18" i="12"/>
  <c r="BR18" i="12"/>
  <c r="BO18" i="12"/>
  <c r="BQ18" i="12"/>
  <c r="BU15" i="12"/>
  <c r="BV15" i="12" s="1"/>
  <c r="U15" i="12" s="1"/>
  <c r="BI19" i="12"/>
  <c r="BH19" i="12"/>
  <c r="BM19" i="12"/>
  <c r="BK19" i="12"/>
  <c r="AR19" i="12"/>
  <c r="AO19" i="12"/>
  <c r="BB19" i="12"/>
  <c r="AN19" i="12" s="1"/>
  <c r="BL19" i="12"/>
  <c r="BJ19" i="12"/>
  <c r="CB17" i="12"/>
  <c r="CG17" i="12"/>
  <c r="CH17" i="12" s="1"/>
  <c r="AU18" i="12"/>
  <c r="AI18" i="12"/>
  <c r="AJ18" i="12"/>
  <c r="AS18" i="12"/>
  <c r="A493" i="7"/>
  <c r="AK20" i="12"/>
  <c r="A484" i="8"/>
  <c r="AQ18" i="12"/>
  <c r="I18" i="12"/>
  <c r="CA18" i="12"/>
  <c r="BX18" i="12"/>
  <c r="BZ18" i="12"/>
  <c r="BW18" i="12"/>
  <c r="B485" i="8"/>
  <c r="A21" i="12"/>
  <c r="B494" i="7"/>
  <c r="C21" i="12"/>
  <c r="Y21" i="12"/>
  <c r="B22" i="12"/>
  <c r="CC17" i="12" l="1"/>
  <c r="CD17" i="12" s="1"/>
  <c r="BT17" i="12"/>
  <c r="CB18" i="12"/>
  <c r="BS18" i="12"/>
  <c r="BL20" i="12"/>
  <c r="BI20" i="12"/>
  <c r="BB20" i="12"/>
  <c r="AN20" i="12" s="1"/>
  <c r="BK20" i="12"/>
  <c r="BM20" i="12"/>
  <c r="BH20" i="12"/>
  <c r="AO20" i="12"/>
  <c r="AQ20" i="12" s="1"/>
  <c r="BJ20" i="12"/>
  <c r="AR20" i="12"/>
  <c r="BW19" i="12"/>
  <c r="BX19" i="12"/>
  <c r="CA19" i="12"/>
  <c r="BZ19" i="12"/>
  <c r="AS19" i="12"/>
  <c r="AI19" i="12"/>
  <c r="AU19" i="12"/>
  <c r="AJ19" i="12"/>
  <c r="T18" i="12"/>
  <c r="I491" i="7"/>
  <c r="I482" i="8"/>
  <c r="CE19" i="12"/>
  <c r="CF19" i="12"/>
  <c r="AP18" i="12"/>
  <c r="Q491" i="7"/>
  <c r="W491" i="7" s="1"/>
  <c r="X491" i="7" s="1"/>
  <c r="Q482" i="8"/>
  <c r="W482" i="8" s="1"/>
  <c r="X482" i="8" s="1"/>
  <c r="Z18" i="12"/>
  <c r="AH18" i="12"/>
  <c r="AD18" i="12"/>
  <c r="J18" i="12"/>
  <c r="AG18" i="12"/>
  <c r="Y22" i="12"/>
  <c r="C22" i="12"/>
  <c r="B23" i="12"/>
  <c r="B495" i="7"/>
  <c r="A22" i="12"/>
  <c r="B486" i="8"/>
  <c r="AK21" i="12"/>
  <c r="A485" i="8"/>
  <c r="A494" i="7"/>
  <c r="BY18" i="12"/>
  <c r="CC18" i="12" s="1"/>
  <c r="CD18" i="12" s="1"/>
  <c r="AQ19" i="12"/>
  <c r="I19" i="12"/>
  <c r="BO19" i="12"/>
  <c r="BQ19" i="12"/>
  <c r="BN19" i="12"/>
  <c r="BR19" i="12"/>
  <c r="BP18" i="12"/>
  <c r="AV18" i="12" l="1"/>
  <c r="AW18" i="12" s="1"/>
  <c r="BU17" i="12"/>
  <c r="BV17" i="12" s="1"/>
  <c r="U17" i="12" s="1"/>
  <c r="I20" i="12"/>
  <c r="I484" i="8" s="1"/>
  <c r="BT18" i="12"/>
  <c r="BU18" i="12" s="1"/>
  <c r="BV18" i="12" s="1"/>
  <c r="U18" i="12" s="1"/>
  <c r="BS19" i="12"/>
  <c r="CG19" i="12"/>
  <c r="CH19" i="12" s="1"/>
  <c r="CB19" i="12"/>
  <c r="BY19" i="12"/>
  <c r="BP19" i="12"/>
  <c r="AK22" i="12"/>
  <c r="A486" i="8"/>
  <c r="A495" i="7"/>
  <c r="S18" i="12"/>
  <c r="CA20" i="12"/>
  <c r="BX20" i="12"/>
  <c r="BZ20" i="12"/>
  <c r="BW20" i="12"/>
  <c r="T19" i="12"/>
  <c r="I483" i="8"/>
  <c r="I492" i="7"/>
  <c r="T20" i="12"/>
  <c r="AP20" i="12"/>
  <c r="AV20" i="12" s="1"/>
  <c r="Q484" i="8"/>
  <c r="W484" i="8" s="1"/>
  <c r="X484" i="8" s="1"/>
  <c r="Q493" i="7"/>
  <c r="W493" i="7" s="1"/>
  <c r="X493" i="7" s="1"/>
  <c r="AP19" i="12"/>
  <c r="AV19" i="12" s="1"/>
  <c r="Q483" i="8"/>
  <c r="W483" i="8" s="1"/>
  <c r="X483" i="8" s="1"/>
  <c r="Q492" i="7"/>
  <c r="W492" i="7" s="1"/>
  <c r="X492" i="7" s="1"/>
  <c r="BJ21" i="12"/>
  <c r="BI21" i="12"/>
  <c r="AR21" i="12"/>
  <c r="BH21" i="12"/>
  <c r="BK21" i="12"/>
  <c r="BM21" i="12"/>
  <c r="BB21" i="12"/>
  <c r="AN21" i="12" s="1"/>
  <c r="BL21" i="12"/>
  <c r="AO21" i="12"/>
  <c r="AQ21" i="12" s="1"/>
  <c r="B24" i="12"/>
  <c r="B487" i="8"/>
  <c r="A23" i="12"/>
  <c r="Y23" i="12"/>
  <c r="C23" i="12"/>
  <c r="B496" i="7"/>
  <c r="J19" i="12"/>
  <c r="AH19" i="12"/>
  <c r="Z19" i="12"/>
  <c r="AD19" i="12"/>
  <c r="AG19" i="12"/>
  <c r="BQ20" i="12"/>
  <c r="BR20" i="12"/>
  <c r="BO20" i="12"/>
  <c r="BN20" i="12"/>
  <c r="AU20" i="12"/>
  <c r="AS20" i="12"/>
  <c r="AJ20" i="12"/>
  <c r="AI20" i="12"/>
  <c r="CF20" i="12"/>
  <c r="CE20" i="12"/>
  <c r="I493" i="7" l="1"/>
  <c r="T493" i="7" s="1"/>
  <c r="T484" i="8"/>
  <c r="BT19" i="12"/>
  <c r="I21" i="12"/>
  <c r="T21" i="12" s="1"/>
  <c r="CB20" i="12"/>
  <c r="BP20" i="12"/>
  <c r="BS20" i="12"/>
  <c r="BY20" i="12"/>
  <c r="CC19" i="12"/>
  <c r="S20" i="12"/>
  <c r="AW19" i="12"/>
  <c r="AH20" i="12"/>
  <c r="J20" i="12"/>
  <c r="AG20" i="12"/>
  <c r="AD20" i="12"/>
  <c r="Z20" i="12"/>
  <c r="C24" i="12"/>
  <c r="A24" i="12"/>
  <c r="B488" i="8"/>
  <c r="B497" i="7"/>
  <c r="Y24" i="12"/>
  <c r="B25" i="12"/>
  <c r="CG20" i="12"/>
  <c r="CH20" i="12" s="1"/>
  <c r="Q494" i="7"/>
  <c r="W494" i="7" s="1"/>
  <c r="X494" i="7" s="1"/>
  <c r="Q485" i="8"/>
  <c r="W485" i="8" s="1"/>
  <c r="X485" i="8" s="1"/>
  <c r="AP21" i="12"/>
  <c r="AV21" i="12" s="1"/>
  <c r="BX21" i="12"/>
  <c r="BZ21" i="12"/>
  <c r="CA21" i="12"/>
  <c r="BW21" i="12"/>
  <c r="A496" i="7"/>
  <c r="A635" i="7" s="1"/>
  <c r="AK23" i="12"/>
  <c r="A487" i="8"/>
  <c r="A627" i="8" s="1"/>
  <c r="CE21" i="12"/>
  <c r="CF21" i="12"/>
  <c r="BO21" i="12"/>
  <c r="BN21" i="12"/>
  <c r="BQ21" i="12"/>
  <c r="BR21" i="12"/>
  <c r="S19" i="12"/>
  <c r="AR22" i="12"/>
  <c r="BH22" i="12"/>
  <c r="BK22" i="12"/>
  <c r="AO22" i="12"/>
  <c r="AQ22" i="12" s="1"/>
  <c r="BM22" i="12"/>
  <c r="BI22" i="12"/>
  <c r="BJ22" i="12"/>
  <c r="BB22" i="12"/>
  <c r="AN22" i="12" s="1"/>
  <c r="BL22" i="12"/>
  <c r="I485" i="8"/>
  <c r="AS21" i="12"/>
  <c r="AJ21" i="12"/>
  <c r="AI21" i="12"/>
  <c r="AU21" i="12"/>
  <c r="I494" i="7" l="1"/>
  <c r="I22" i="12"/>
  <c r="I486" i="8" s="1"/>
  <c r="T486" i="8" s="1"/>
  <c r="BS21" i="12"/>
  <c r="CG21" i="12"/>
  <c r="CH21" i="12" s="1"/>
  <c r="I495" i="7"/>
  <c r="T495" i="7" s="1"/>
  <c r="T22" i="12"/>
  <c r="CC20" i="12"/>
  <c r="T494" i="7"/>
  <c r="D40" i="12"/>
  <c r="BY21" i="12"/>
  <c r="BT20" i="12"/>
  <c r="T485" i="8"/>
  <c r="CB21" i="12"/>
  <c r="CD19" i="12"/>
  <c r="BU19" i="12"/>
  <c r="BV19" i="12" s="1"/>
  <c r="U19" i="12" s="1"/>
  <c r="AW20" i="12"/>
  <c r="BZ22" i="12"/>
  <c r="BW22" i="12"/>
  <c r="BX22" i="12"/>
  <c r="CA22" i="12"/>
  <c r="AG21" i="12"/>
  <c r="Z21" i="12"/>
  <c r="AD21" i="12"/>
  <c r="J21" i="12"/>
  <c r="AH21" i="12"/>
  <c r="BO22" i="12"/>
  <c r="BN22" i="12"/>
  <c r="BR22" i="12"/>
  <c r="BQ22" i="12"/>
  <c r="B489" i="8"/>
  <c r="Y25" i="12"/>
  <c r="C25" i="12"/>
  <c r="B498" i="7"/>
  <c r="B26" i="12"/>
  <c r="A25" i="12"/>
  <c r="AK24" i="12"/>
  <c r="A488" i="8"/>
  <c r="A497" i="7"/>
  <c r="CF22" i="12"/>
  <c r="CE22" i="12"/>
  <c r="AS22" i="12"/>
  <c r="AJ22" i="12"/>
  <c r="AU22" i="12"/>
  <c r="AI22" i="12"/>
  <c r="Q486" i="8"/>
  <c r="W486" i="8" s="1"/>
  <c r="X486" i="8" s="1"/>
  <c r="Q495" i="7"/>
  <c r="AP22" i="12"/>
  <c r="AV22" i="12" s="1"/>
  <c r="BP21" i="12"/>
  <c r="BJ23" i="12"/>
  <c r="BI23" i="12"/>
  <c r="BL23" i="12"/>
  <c r="BM23" i="12"/>
  <c r="AR23" i="12"/>
  <c r="BB23" i="12"/>
  <c r="AN23" i="12" s="1"/>
  <c r="BH23" i="12"/>
  <c r="BK23" i="12"/>
  <c r="AO23" i="12"/>
  <c r="AQ23" i="12" s="1"/>
  <c r="AW21" i="12"/>
  <c r="S21" i="12"/>
  <c r="W495" i="7"/>
  <c r="X495" i="7" s="1"/>
  <c r="I23" i="12" l="1"/>
  <c r="I496" i="7" s="1"/>
  <c r="T496" i="7" s="1"/>
  <c r="B635" i="7" s="1"/>
  <c r="BT21" i="12"/>
  <c r="BU20" i="12"/>
  <c r="BV20" i="12" s="1"/>
  <c r="U20" i="12" s="1"/>
  <c r="CD20" i="12"/>
  <c r="BS22" i="12"/>
  <c r="CC21" i="12"/>
  <c r="CD21" i="12" s="1"/>
  <c r="CB22" i="12"/>
  <c r="BY22" i="12"/>
  <c r="BK24" i="12"/>
  <c r="BL24" i="12"/>
  <c r="BM24" i="12"/>
  <c r="AO24" i="12"/>
  <c r="AQ24" i="12" s="1"/>
  <c r="AR24" i="12"/>
  <c r="BH24" i="12"/>
  <c r="BI24" i="12"/>
  <c r="BB24" i="12"/>
  <c r="AN24" i="12" s="1"/>
  <c r="BJ24" i="12"/>
  <c r="BN23" i="12"/>
  <c r="BR23" i="12"/>
  <c r="BO23" i="12"/>
  <c r="BQ23" i="12"/>
  <c r="CE23" i="12"/>
  <c r="CF23" i="12"/>
  <c r="S22" i="12"/>
  <c r="AW22" i="12"/>
  <c r="CG22" i="12"/>
  <c r="CH22" i="12" s="1"/>
  <c r="A489" i="8"/>
  <c r="T489" i="8" s="1"/>
  <c r="A498" i="7"/>
  <c r="T498" i="7" s="1"/>
  <c r="AK25" i="12"/>
  <c r="C26" i="12"/>
  <c r="B27" i="12"/>
  <c r="A26" i="12"/>
  <c r="B490" i="8"/>
  <c r="Y26" i="12"/>
  <c r="B499" i="7"/>
  <c r="BP22" i="12"/>
  <c r="Q487" i="8"/>
  <c r="W487" i="8" s="1"/>
  <c r="AP23" i="12"/>
  <c r="AV23" i="12" s="1"/>
  <c r="Q496" i="7"/>
  <c r="W496" i="7" s="1"/>
  <c r="X496" i="7" s="1"/>
  <c r="AS23" i="12"/>
  <c r="AU23" i="12"/>
  <c r="AJ23" i="12"/>
  <c r="AI23" i="12"/>
  <c r="CA23" i="12"/>
  <c r="BZ23" i="12"/>
  <c r="BX23" i="12"/>
  <c r="BW23" i="12"/>
  <c r="Z22" i="12"/>
  <c r="J22" i="12"/>
  <c r="AD22" i="12"/>
  <c r="AG22" i="12"/>
  <c r="AH22" i="12"/>
  <c r="I487" i="8" l="1"/>
  <c r="T487" i="8" s="1"/>
  <c r="B627" i="8" s="1"/>
  <c r="T23" i="12"/>
  <c r="I24" i="12"/>
  <c r="BT22" i="12"/>
  <c r="CC22" i="12"/>
  <c r="CD22" i="12" s="1"/>
  <c r="CB23" i="12"/>
  <c r="F40" i="12"/>
  <c r="BU21" i="12"/>
  <c r="BV21" i="12" s="1"/>
  <c r="U21" i="12" s="1"/>
  <c r="BP23" i="12"/>
  <c r="X487" i="8"/>
  <c r="D627" i="8"/>
  <c r="D635" i="7"/>
  <c r="CG23" i="12"/>
  <c r="CH23" i="12" s="1"/>
  <c r="BS23" i="12"/>
  <c r="BY23" i="12"/>
  <c r="AW23" i="12"/>
  <c r="S23" i="12"/>
  <c r="BR24" i="12"/>
  <c r="BN24" i="12"/>
  <c r="BO24" i="12"/>
  <c r="BQ24" i="12"/>
  <c r="CF24" i="12"/>
  <c r="CE24" i="12"/>
  <c r="Z23" i="12"/>
  <c r="AH23" i="12"/>
  <c r="J23" i="12"/>
  <c r="AG23" i="12"/>
  <c r="AD23" i="12"/>
  <c r="AK26" i="12"/>
  <c r="A490" i="8"/>
  <c r="T490" i="8" s="1"/>
  <c r="A499" i="7"/>
  <c r="T499" i="7" s="1"/>
  <c r="BI25" i="12"/>
  <c r="BJ25" i="12"/>
  <c r="AR25" i="12"/>
  <c r="BL25" i="12"/>
  <c r="AO25" i="12"/>
  <c r="AQ25" i="12" s="1"/>
  <c r="BM25" i="12"/>
  <c r="BH25" i="12"/>
  <c r="BK25" i="12"/>
  <c r="BB25" i="12"/>
  <c r="AN25" i="12" s="1"/>
  <c r="BX24" i="12"/>
  <c r="CA24" i="12"/>
  <c r="BW24" i="12"/>
  <c r="BZ24" i="12"/>
  <c r="AU24" i="12"/>
  <c r="AI24" i="12"/>
  <c r="AJ24" i="12"/>
  <c r="AS24" i="12"/>
  <c r="B491" i="8"/>
  <c r="B500" i="7"/>
  <c r="B28" i="12"/>
  <c r="A27" i="12"/>
  <c r="C27" i="12"/>
  <c r="Y27" i="12"/>
  <c r="I488" i="8"/>
  <c r="T488" i="8" s="1"/>
  <c r="I497" i="7"/>
  <c r="T497" i="7" s="1"/>
  <c r="T24" i="12"/>
  <c r="AP24" i="12"/>
  <c r="AV24" i="12" s="1"/>
  <c r="Q497" i="7"/>
  <c r="W497" i="7" s="1"/>
  <c r="X497" i="7" s="1"/>
  <c r="Q488" i="8"/>
  <c r="W488" i="8" s="1"/>
  <c r="X488" i="8" s="1"/>
  <c r="I25" i="12" l="1"/>
  <c r="I498" i="7" s="1"/>
  <c r="CC23" i="12"/>
  <c r="CD23" i="12" s="1"/>
  <c r="BU22" i="12"/>
  <c r="BV22" i="12" s="1"/>
  <c r="U22" i="12" s="1"/>
  <c r="BT23" i="12"/>
  <c r="E40" i="12"/>
  <c r="G40" i="12" s="1"/>
  <c r="V40" i="12" s="1"/>
  <c r="L40" i="12" s="1"/>
  <c r="BP24" i="12"/>
  <c r="A491" i="8"/>
  <c r="AK27" i="12"/>
  <c r="A500" i="7"/>
  <c r="J24" i="12"/>
  <c r="AD24" i="12"/>
  <c r="AH24" i="12"/>
  <c r="AG24" i="12"/>
  <c r="Z24" i="12"/>
  <c r="T25" i="12"/>
  <c r="AP25" i="12"/>
  <c r="AV25" i="12" s="1"/>
  <c r="Q489" i="8"/>
  <c r="W489" i="8" s="1"/>
  <c r="X489" i="8" s="1"/>
  <c r="Q498" i="7"/>
  <c r="W498" i="7" s="1"/>
  <c r="X498" i="7" s="1"/>
  <c r="C28" i="12"/>
  <c r="B501" i="7"/>
  <c r="B29" i="12"/>
  <c r="A28" i="12"/>
  <c r="Y28" i="12"/>
  <c r="B492" i="8"/>
  <c r="CE25" i="12"/>
  <c r="CF25" i="12"/>
  <c r="AW24" i="12"/>
  <c r="S24" i="12"/>
  <c r="CB24" i="12"/>
  <c r="BN25" i="12"/>
  <c r="BR25" i="12"/>
  <c r="BO25" i="12"/>
  <c r="BQ25" i="12"/>
  <c r="AS25" i="12"/>
  <c r="AJ25" i="12"/>
  <c r="AI25" i="12"/>
  <c r="AU25" i="12"/>
  <c r="BY24" i="12"/>
  <c r="BW25" i="12"/>
  <c r="CA25" i="12"/>
  <c r="BX25" i="12"/>
  <c r="BZ25" i="12"/>
  <c r="AO26" i="12"/>
  <c r="AQ26" i="12" s="1"/>
  <c r="BI26" i="12"/>
  <c r="BL26" i="12"/>
  <c r="AR26" i="12"/>
  <c r="BK26" i="12"/>
  <c r="BM26" i="12"/>
  <c r="BH26" i="12"/>
  <c r="BJ26" i="12"/>
  <c r="BB26" i="12"/>
  <c r="AN26" i="12" s="1"/>
  <c r="CG24" i="12"/>
  <c r="CH24" i="12" s="1"/>
  <c r="BS24" i="12"/>
  <c r="BU23" i="12" l="1"/>
  <c r="BV23" i="12" s="1"/>
  <c r="U23" i="12" s="1"/>
  <c r="I489" i="8"/>
  <c r="I26" i="12"/>
  <c r="BT24" i="12"/>
  <c r="CG25" i="12"/>
  <c r="CH25" i="12" s="1"/>
  <c r="BS25" i="12"/>
  <c r="BW26" i="12"/>
  <c r="CA26" i="12"/>
  <c r="BX26" i="12"/>
  <c r="BZ26" i="12"/>
  <c r="A501" i="7"/>
  <c r="AK28" i="12"/>
  <c r="A492" i="8"/>
  <c r="CB25" i="12"/>
  <c r="BP25" i="12"/>
  <c r="AW25" i="12"/>
  <c r="S25" i="12"/>
  <c r="I490" i="8"/>
  <c r="I499" i="7"/>
  <c r="T26" i="12"/>
  <c r="Q499" i="7"/>
  <c r="W499" i="7" s="1"/>
  <c r="X499" i="7" s="1"/>
  <c r="AP26" i="12"/>
  <c r="S26" i="12" s="1"/>
  <c r="Q490" i="8"/>
  <c r="W490" i="8" s="1"/>
  <c r="X490" i="8" s="1"/>
  <c r="AI26" i="12"/>
  <c r="AS26" i="12"/>
  <c r="AJ26" i="12"/>
  <c r="AU26" i="12"/>
  <c r="AD25" i="12"/>
  <c r="AH25" i="12"/>
  <c r="J25" i="12"/>
  <c r="AG25" i="12"/>
  <c r="Z25" i="12"/>
  <c r="BM27" i="12"/>
  <c r="AR27" i="12"/>
  <c r="AS27" i="12" s="1"/>
  <c r="J27" i="12" s="1"/>
  <c r="AO27" i="12"/>
  <c r="AQ27" i="12" s="1"/>
  <c r="BB27" i="12"/>
  <c r="AN27" i="12" s="1"/>
  <c r="BL27" i="12"/>
  <c r="BJ27" i="12"/>
  <c r="BK27" i="12"/>
  <c r="BH27" i="12"/>
  <c r="BI27" i="12"/>
  <c r="BQ26" i="12"/>
  <c r="BO26" i="12"/>
  <c r="BR26" i="12"/>
  <c r="BN26" i="12"/>
  <c r="CF26" i="12"/>
  <c r="CE26" i="12"/>
  <c r="BY25" i="12"/>
  <c r="CC24" i="12"/>
  <c r="B30" i="12"/>
  <c r="B493" i="8"/>
  <c r="C29" i="12"/>
  <c r="Y29" i="12"/>
  <c r="B502" i="7"/>
  <c r="A29" i="12"/>
  <c r="AV26" i="12" l="1"/>
  <c r="BT25" i="12"/>
  <c r="I27" i="12"/>
  <c r="T27" i="12" s="1"/>
  <c r="BY26" i="12"/>
  <c r="AW26" i="12"/>
  <c r="AH27" i="12"/>
  <c r="CC25" i="12"/>
  <c r="CD25" i="12" s="1"/>
  <c r="BP26" i="12"/>
  <c r="Z27" i="12"/>
  <c r="AD27" i="12"/>
  <c r="AG27" i="12"/>
  <c r="BS26" i="12"/>
  <c r="BW27" i="12"/>
  <c r="BX27" i="12"/>
  <c r="AJ27" i="12"/>
  <c r="AI27" i="12"/>
  <c r="AU27" i="12"/>
  <c r="A493" i="8"/>
  <c r="AK29" i="12"/>
  <c r="A502" i="7"/>
  <c r="CE27" i="12"/>
  <c r="CF27" i="12"/>
  <c r="AG26" i="12"/>
  <c r="J26" i="12"/>
  <c r="AH26" i="12"/>
  <c r="AD26" i="12"/>
  <c r="Z26" i="12"/>
  <c r="Y30" i="12"/>
  <c r="B31" i="12"/>
  <c r="A30" i="12"/>
  <c r="C30" i="12"/>
  <c r="B503" i="7"/>
  <c r="B494" i="8"/>
  <c r="CG26" i="12"/>
  <c r="CH26" i="12" s="1"/>
  <c r="BR27" i="12"/>
  <c r="BN27" i="12"/>
  <c r="BO27" i="12"/>
  <c r="BQ27" i="12"/>
  <c r="I500" i="7"/>
  <c r="T500" i="7" s="1"/>
  <c r="I491" i="8"/>
  <c r="T491" i="8" s="1"/>
  <c r="AR28" i="12"/>
  <c r="AS28" i="12" s="1"/>
  <c r="AH28" i="12" s="1"/>
  <c r="BJ28" i="12"/>
  <c r="BB28" i="12"/>
  <c r="AN28" i="12" s="1"/>
  <c r="BM28" i="12"/>
  <c r="BH28" i="12"/>
  <c r="AO28" i="12"/>
  <c r="AQ28" i="12" s="1"/>
  <c r="BI28" i="12"/>
  <c r="BL28" i="12"/>
  <c r="BK28" i="12"/>
  <c r="CB26" i="12"/>
  <c r="BU24" i="12"/>
  <c r="BV24" i="12" s="1"/>
  <c r="U24" i="12" s="1"/>
  <c r="CD24" i="12"/>
  <c r="Q491" i="8"/>
  <c r="W491" i="8" s="1"/>
  <c r="X491" i="8" s="1"/>
  <c r="Q500" i="7"/>
  <c r="W500" i="7" s="1"/>
  <c r="X500" i="7" s="1"/>
  <c r="AP27" i="12"/>
  <c r="AV27" i="12" s="1"/>
  <c r="I28" i="12" l="1"/>
  <c r="CC26" i="12"/>
  <c r="CD26" i="12" s="1"/>
  <c r="BT26" i="12"/>
  <c r="BU26" i="12" s="1"/>
  <c r="BV26" i="12" s="1"/>
  <c r="U26" i="12" s="1"/>
  <c r="Z28" i="12"/>
  <c r="AG28" i="12"/>
  <c r="BU25" i="12"/>
  <c r="BV25" i="12" s="1"/>
  <c r="U25" i="12" s="1"/>
  <c r="AD28" i="12"/>
  <c r="J28" i="12"/>
  <c r="CG27" i="12"/>
  <c r="CH27" i="12" s="1"/>
  <c r="BY27" i="12"/>
  <c r="Q501" i="7"/>
  <c r="W501" i="7" s="1"/>
  <c r="X501" i="7" s="1"/>
  <c r="Q492" i="8"/>
  <c r="W492" i="8" s="1"/>
  <c r="X492" i="8" s="1"/>
  <c r="AP28" i="12"/>
  <c r="AV28" i="12" s="1"/>
  <c r="BX28" i="12"/>
  <c r="BW28" i="12"/>
  <c r="A494" i="8"/>
  <c r="AK30" i="12"/>
  <c r="A503" i="7"/>
  <c r="BI29" i="12"/>
  <c r="BM29" i="12"/>
  <c r="AO29" i="12"/>
  <c r="AQ29" i="12" s="1"/>
  <c r="BJ29" i="12"/>
  <c r="AR29" i="12"/>
  <c r="BH29" i="12"/>
  <c r="BK29" i="12"/>
  <c r="BB29" i="12"/>
  <c r="AN29" i="12" s="1"/>
  <c r="BL29" i="12"/>
  <c r="BQ28" i="12"/>
  <c r="BO28" i="12"/>
  <c r="BR28" i="12"/>
  <c r="BN28" i="12"/>
  <c r="AU28" i="12"/>
  <c r="AI28" i="12"/>
  <c r="AJ28" i="12"/>
  <c r="BZ27" i="12"/>
  <c r="BP27" i="12"/>
  <c r="CA27" i="12" s="1"/>
  <c r="B495" i="8"/>
  <c r="A31" i="12"/>
  <c r="Y31" i="12"/>
  <c r="C31" i="12"/>
  <c r="B32" i="12"/>
  <c r="B504" i="7"/>
  <c r="CE28" i="12"/>
  <c r="CF28" i="12"/>
  <c r="AW27" i="12"/>
  <c r="S27" i="12"/>
  <c r="I501" i="7"/>
  <c r="T501" i="7" s="1"/>
  <c r="T28" i="12"/>
  <c r="I492" i="8"/>
  <c r="T492" i="8" s="1"/>
  <c r="BS27" i="12"/>
  <c r="BT27" i="12" l="1"/>
  <c r="I29" i="12"/>
  <c r="I493" i="8" s="1"/>
  <c r="T493" i="8" s="1"/>
  <c r="CG28" i="12"/>
  <c r="CH28" i="12" s="1"/>
  <c r="CB27" i="12"/>
  <c r="CC27" i="12" s="1"/>
  <c r="BS28" i="12"/>
  <c r="BY28" i="12"/>
  <c r="A504" i="7"/>
  <c r="A495" i="8"/>
  <c r="AK31" i="12"/>
  <c r="I502" i="7"/>
  <c r="T502" i="7" s="1"/>
  <c r="T29" i="12"/>
  <c r="BX29" i="12"/>
  <c r="BW29" i="12"/>
  <c r="A636" i="7"/>
  <c r="C32" i="12"/>
  <c r="A32" i="12"/>
  <c r="B33" i="12"/>
  <c r="B505" i="7"/>
  <c r="Y32" i="12"/>
  <c r="B496" i="8"/>
  <c r="BZ28" i="12"/>
  <c r="BP28" i="12"/>
  <c r="AP29" i="12"/>
  <c r="AV29" i="12" s="1"/>
  <c r="Q493" i="8"/>
  <c r="W493" i="8" s="1"/>
  <c r="X493" i="8" s="1"/>
  <c r="Q502" i="7"/>
  <c r="W502" i="7" s="1"/>
  <c r="X502" i="7" s="1"/>
  <c r="BB30" i="12"/>
  <c r="AN30" i="12" s="1"/>
  <c r="BI30" i="12"/>
  <c r="AO30" i="12"/>
  <c r="AQ30" i="12" s="1"/>
  <c r="BH30" i="12"/>
  <c r="AR30" i="12"/>
  <c r="BL30" i="12"/>
  <c r="BK30" i="12"/>
  <c r="BM30" i="12"/>
  <c r="BJ30" i="12"/>
  <c r="AW28" i="12"/>
  <c r="S28" i="12"/>
  <c r="BQ29" i="12"/>
  <c r="BR29" i="12"/>
  <c r="BO29" i="12"/>
  <c r="BN29" i="12"/>
  <c r="A628" i="8"/>
  <c r="T494" i="8"/>
  <c r="CE29" i="12"/>
  <c r="CF29" i="12"/>
  <c r="AU29" i="12"/>
  <c r="AS29" i="12"/>
  <c r="AI29" i="12"/>
  <c r="AJ29" i="12"/>
  <c r="B628" i="8" l="1"/>
  <c r="I30" i="12"/>
  <c r="I503" i="7" s="1"/>
  <c r="I494" i="8"/>
  <c r="T30" i="12"/>
  <c r="D41" i="12"/>
  <c r="T503" i="7"/>
  <c r="CD27" i="12"/>
  <c r="BU27" i="12"/>
  <c r="BV27" i="12" s="1"/>
  <c r="U27" i="12" s="1"/>
  <c r="BY29" i="12"/>
  <c r="BS29" i="12"/>
  <c r="B636" i="7"/>
  <c r="F41" i="12" s="1"/>
  <c r="BP29" i="12"/>
  <c r="BZ29" i="12"/>
  <c r="CE30" i="12"/>
  <c r="CF30" i="12"/>
  <c r="AW29" i="12"/>
  <c r="S29" i="12"/>
  <c r="AG29" i="12"/>
  <c r="Z29" i="12"/>
  <c r="AH29" i="12"/>
  <c r="J29" i="12"/>
  <c r="AD29" i="12"/>
  <c r="BX30" i="12"/>
  <c r="BW30" i="12"/>
  <c r="AS30" i="12"/>
  <c r="AU30" i="12"/>
  <c r="AJ30" i="12"/>
  <c r="AI30" i="12"/>
  <c r="CA28" i="12"/>
  <c r="CB28" i="12" s="1"/>
  <c r="CC28" i="12" s="1"/>
  <c r="BT28" i="12"/>
  <c r="BI31" i="12"/>
  <c r="BK31" i="12"/>
  <c r="BB31" i="12"/>
  <c r="AN31" i="12" s="1"/>
  <c r="AO31" i="12"/>
  <c r="BL31" i="12"/>
  <c r="AR31" i="12"/>
  <c r="BH31" i="12"/>
  <c r="BJ31" i="12"/>
  <c r="BM31" i="12"/>
  <c r="BR30" i="12"/>
  <c r="BO30" i="12"/>
  <c r="BQ30" i="12"/>
  <c r="BN30" i="12"/>
  <c r="B506" i="7"/>
  <c r="Y33" i="12"/>
  <c r="B3" i="13"/>
  <c r="B497" i="8"/>
  <c r="A33" i="12"/>
  <c r="C33" i="12"/>
  <c r="CG29" i="12"/>
  <c r="CH29" i="12" s="1"/>
  <c r="Q503" i="7"/>
  <c r="W503" i="7" s="1"/>
  <c r="Q494" i="8"/>
  <c r="W494" i="8" s="1"/>
  <c r="AP30" i="12"/>
  <c r="AV30" i="12" s="1"/>
  <c r="A505" i="7"/>
  <c r="T505" i="7" s="1"/>
  <c r="A496" i="8"/>
  <c r="T496" i="8" s="1"/>
  <c r="AK32" i="12"/>
  <c r="CG30" i="12" l="1"/>
  <c r="CH30" i="12" s="1"/>
  <c r="BY30" i="12"/>
  <c r="X503" i="7"/>
  <c r="D636" i="7"/>
  <c r="X494" i="8"/>
  <c r="D628" i="8"/>
  <c r="CF31" i="12"/>
  <c r="CE31" i="12"/>
  <c r="AW30" i="12"/>
  <c r="S30" i="12"/>
  <c r="B4" i="13"/>
  <c r="Y3" i="13"/>
  <c r="A3" i="13"/>
  <c r="B507" i="7"/>
  <c r="C3" i="13"/>
  <c r="B498" i="8"/>
  <c r="A1" i="13"/>
  <c r="A14" i="2" s="1"/>
  <c r="BX31" i="12"/>
  <c r="BW31" i="12"/>
  <c r="AQ31" i="12"/>
  <c r="I31" i="12"/>
  <c r="BM32" i="12"/>
  <c r="BJ32" i="12"/>
  <c r="BH32" i="12"/>
  <c r="BI32" i="12"/>
  <c r="BL32" i="12"/>
  <c r="BK32" i="12"/>
  <c r="BB32" i="12"/>
  <c r="AN32" i="12" s="1"/>
  <c r="AR32" i="12"/>
  <c r="AO32" i="12"/>
  <c r="AQ32" i="12" s="1"/>
  <c r="BP30" i="12"/>
  <c r="CA30" i="12" s="1"/>
  <c r="BZ30" i="12"/>
  <c r="BN31" i="12"/>
  <c r="BR31" i="12"/>
  <c r="BQ31" i="12"/>
  <c r="BO31" i="12"/>
  <c r="BU28" i="12"/>
  <c r="BV28" i="12" s="1"/>
  <c r="CD28" i="12"/>
  <c r="AD30" i="12"/>
  <c r="Z30" i="12"/>
  <c r="AH30" i="12"/>
  <c r="J30" i="12"/>
  <c r="AG30" i="12"/>
  <c r="A497" i="8"/>
  <c r="AK33" i="12"/>
  <c r="H33" i="12" s="1"/>
  <c r="A506" i="7"/>
  <c r="A637" i="7" s="1"/>
  <c r="BS30" i="12"/>
  <c r="BT30" i="12" s="1"/>
  <c r="AU31" i="12"/>
  <c r="AJ31" i="12"/>
  <c r="AI31" i="12"/>
  <c r="AS31" i="12"/>
  <c r="CA29" i="12"/>
  <c r="CB29" i="12" s="1"/>
  <c r="CC29" i="12" s="1"/>
  <c r="BT29" i="12"/>
  <c r="I32" i="12" l="1"/>
  <c r="I505" i="7" s="1"/>
  <c r="E41" i="12"/>
  <c r="G41" i="12" s="1"/>
  <c r="V41" i="12" s="1"/>
  <c r="L41" i="12" s="1"/>
  <c r="U28" i="12"/>
  <c r="A629" i="8"/>
  <c r="D42" i="12" s="1"/>
  <c r="T497" i="8"/>
  <c r="B629" i="8" s="1"/>
  <c r="D629" i="8"/>
  <c r="AS32" i="12"/>
  <c r="AJ32" i="12"/>
  <c r="AI32" i="12"/>
  <c r="AU32" i="12"/>
  <c r="A57" i="14"/>
  <c r="A57" i="13"/>
  <c r="AG31" i="12"/>
  <c r="J31" i="12"/>
  <c r="AH31" i="12"/>
  <c r="Z31" i="12"/>
  <c r="AD31" i="12"/>
  <c r="BP31" i="12"/>
  <c r="CA31" i="12" s="1"/>
  <c r="BZ31" i="12"/>
  <c r="BO32" i="12"/>
  <c r="BN32" i="12"/>
  <c r="BQ32" i="12"/>
  <c r="BR32" i="12"/>
  <c r="Q504" i="7"/>
  <c r="W504" i="7" s="1"/>
  <c r="X504" i="7" s="1"/>
  <c r="AP31" i="12"/>
  <c r="Q495" i="8"/>
  <c r="W495" i="8" s="1"/>
  <c r="X495" i="8" s="1"/>
  <c r="CD29" i="12"/>
  <c r="BU29" i="12"/>
  <c r="BV29" i="12" s="1"/>
  <c r="U29" i="12" s="1"/>
  <c r="T506" i="7"/>
  <c r="B637" i="7" s="1"/>
  <c r="F42" i="12" s="1"/>
  <c r="D637" i="7"/>
  <c r="E42" i="12" s="1"/>
  <c r="E43" i="12" s="1"/>
  <c r="CB30" i="12"/>
  <c r="CC30" i="12" s="1"/>
  <c r="BW32" i="12"/>
  <c r="BX32" i="12"/>
  <c r="B499" i="8"/>
  <c r="Y4" i="13"/>
  <c r="B508" i="7"/>
  <c r="B5" i="13"/>
  <c r="C4" i="13"/>
  <c r="A4" i="13"/>
  <c r="T31" i="12"/>
  <c r="I504" i="7"/>
  <c r="T504" i="7" s="1"/>
  <c r="I495" i="8"/>
  <c r="T495" i="8" s="1"/>
  <c r="A498" i="8"/>
  <c r="AK3" i="13"/>
  <c r="H3" i="13" s="1"/>
  <c r="A507" i="7"/>
  <c r="BK33" i="12"/>
  <c r="AO33" i="12"/>
  <c r="AQ33" i="12" s="1"/>
  <c r="BH33" i="12"/>
  <c r="BJ33" i="12"/>
  <c r="BM33" i="12"/>
  <c r="AR33" i="12"/>
  <c r="AR34" i="12" s="1"/>
  <c r="BB33" i="12"/>
  <c r="AN33" i="12" s="1"/>
  <c r="BL33" i="12"/>
  <c r="BI33" i="12"/>
  <c r="BS31" i="12"/>
  <c r="AP32" i="12"/>
  <c r="AV32" i="12" s="1"/>
  <c r="Q496" i="8"/>
  <c r="W496" i="8" s="1"/>
  <c r="X496" i="8" s="1"/>
  <c r="Q505" i="7"/>
  <c r="W505" i="7" s="1"/>
  <c r="X505" i="7" s="1"/>
  <c r="CF32" i="12"/>
  <c r="CE32" i="12"/>
  <c r="BY31" i="12"/>
  <c r="CG31" i="12"/>
  <c r="CH31" i="12" s="1"/>
  <c r="I33" i="12" l="1"/>
  <c r="I497" i="8" s="1"/>
  <c r="AV31" i="12"/>
  <c r="AW31" i="12" s="1"/>
  <c r="T32" i="12"/>
  <c r="I496" i="8"/>
  <c r="I506" i="7"/>
  <c r="T33" i="12"/>
  <c r="AW32" i="12"/>
  <c r="BT31" i="12"/>
  <c r="CB31" i="12"/>
  <c r="CC31" i="12" s="1"/>
  <c r="BY32" i="12"/>
  <c r="Q506" i="7"/>
  <c r="W506" i="7" s="1"/>
  <c r="X506" i="7" s="1"/>
  <c r="AP33" i="12"/>
  <c r="AV33" i="12" s="1"/>
  <c r="Q497" i="8"/>
  <c r="W497" i="8" s="1"/>
  <c r="X497" i="8" s="1"/>
  <c r="S31" i="12"/>
  <c r="S32" i="12"/>
  <c r="CG32" i="12"/>
  <c r="CH32" i="12" s="1"/>
  <c r="AS33" i="12"/>
  <c r="AS34" i="12" s="1"/>
  <c r="B36" i="12" s="1"/>
  <c r="AJ33" i="12"/>
  <c r="AJ34" i="12" s="1"/>
  <c r="B39" i="12" s="1"/>
  <c r="H13" i="2" s="1"/>
  <c r="AI33" i="12"/>
  <c r="AI34" i="12" s="1"/>
  <c r="B38" i="12" s="1"/>
  <c r="G13" i="2" s="1"/>
  <c r="AU33" i="12"/>
  <c r="AU34" i="12" s="1"/>
  <c r="A5" i="13"/>
  <c r="B6" i="13"/>
  <c r="B500" i="8"/>
  <c r="Y5" i="13"/>
  <c r="B509" i="7"/>
  <c r="C5" i="13"/>
  <c r="F43" i="12"/>
  <c r="G42" i="12"/>
  <c r="Z32" i="12"/>
  <c r="AG32" i="12"/>
  <c r="AD32" i="12"/>
  <c r="AH32" i="12"/>
  <c r="J32" i="12"/>
  <c r="CF33" i="12"/>
  <c r="CE33" i="12"/>
  <c r="BX33" i="12"/>
  <c r="BW33" i="12"/>
  <c r="A499" i="8"/>
  <c r="AK4" i="13"/>
  <c r="H4" i="13" s="1"/>
  <c r="A508" i="7"/>
  <c r="BU30" i="12"/>
  <c r="BV30" i="12" s="1"/>
  <c r="U30" i="12" s="1"/>
  <c r="CD30" i="12"/>
  <c r="BZ32" i="12"/>
  <c r="BP32" i="12"/>
  <c r="CA32" i="12" s="1"/>
  <c r="BO33" i="12"/>
  <c r="BN33" i="12"/>
  <c r="BR33" i="12"/>
  <c r="BQ33" i="12"/>
  <c r="BJ3" i="13"/>
  <c r="BM3" i="13"/>
  <c r="AR3" i="13"/>
  <c r="BL3" i="13"/>
  <c r="AO3" i="13"/>
  <c r="AQ3" i="13" s="1"/>
  <c r="BI3" i="13"/>
  <c r="BK3" i="13"/>
  <c r="BH3" i="13"/>
  <c r="BB3" i="13"/>
  <c r="AN3" i="13" s="1"/>
  <c r="BS32" i="12"/>
  <c r="I3" i="13" l="1"/>
  <c r="T3" i="13" s="1"/>
  <c r="BT32" i="12"/>
  <c r="CD31" i="12"/>
  <c r="BU31" i="12"/>
  <c r="BV31" i="12" s="1"/>
  <c r="U31" i="12" s="1"/>
  <c r="CB32" i="12"/>
  <c r="CC32" i="12" s="1"/>
  <c r="CD32" i="12" s="1"/>
  <c r="BR3" i="13"/>
  <c r="BO3" i="13"/>
  <c r="BQ3" i="13"/>
  <c r="BN3" i="13"/>
  <c r="CF3" i="13"/>
  <c r="CE3" i="13"/>
  <c r="BY33" i="12"/>
  <c r="A509" i="7"/>
  <c r="A500" i="8"/>
  <c r="AK5" i="13"/>
  <c r="H5" i="13" s="1"/>
  <c r="AH33" i="12"/>
  <c r="AH34" i="12" s="1"/>
  <c r="AD33" i="12"/>
  <c r="AD34" i="12" s="1"/>
  <c r="L13" i="2" s="1"/>
  <c r="J33" i="12"/>
  <c r="J34" i="12" s="1"/>
  <c r="AG33" i="12"/>
  <c r="AG34" i="12" s="1"/>
  <c r="B40" i="12" s="1"/>
  <c r="E13" i="2" s="1"/>
  <c r="Z33" i="12"/>
  <c r="Z34" i="12" s="1"/>
  <c r="AI3" i="13"/>
  <c r="AS3" i="13"/>
  <c r="AJ3" i="13"/>
  <c r="AU3" i="13"/>
  <c r="BS33" i="12"/>
  <c r="BL4" i="13"/>
  <c r="AO4" i="13"/>
  <c r="AQ4" i="13" s="1"/>
  <c r="BB4" i="13"/>
  <c r="AN4" i="13" s="1"/>
  <c r="BM4" i="13"/>
  <c r="BJ4" i="13"/>
  <c r="AR4" i="13"/>
  <c r="BH4" i="13"/>
  <c r="BI4" i="13"/>
  <c r="BK4" i="13"/>
  <c r="G43" i="12"/>
  <c r="V42" i="12"/>
  <c r="L42" i="12" s="1"/>
  <c r="CG33" i="12"/>
  <c r="CH33" i="12" s="1"/>
  <c r="CH35" i="12" s="1"/>
  <c r="H56" i="14"/>
  <c r="H56" i="12"/>
  <c r="H57" i="12" s="1"/>
  <c r="H56" i="13"/>
  <c r="S33" i="12"/>
  <c r="I37" i="12" s="1"/>
  <c r="B13" i="2" s="1"/>
  <c r="B56" i="14" s="1"/>
  <c r="AW33" i="12"/>
  <c r="Q507" i="7"/>
  <c r="W507" i="7" s="1"/>
  <c r="X507" i="7" s="1"/>
  <c r="Q498" i="8"/>
  <c r="W498" i="8" s="1"/>
  <c r="X498" i="8" s="1"/>
  <c r="AP3" i="13"/>
  <c r="AV3" i="13" s="1"/>
  <c r="CA3" i="13"/>
  <c r="BX3" i="13"/>
  <c r="BW3" i="13"/>
  <c r="BZ3" i="13"/>
  <c r="BP33" i="12"/>
  <c r="CA33" i="12" s="1"/>
  <c r="BZ33" i="12"/>
  <c r="B7" i="13"/>
  <c r="A6" i="13"/>
  <c r="B510" i="7"/>
  <c r="B501" i="8"/>
  <c r="Y6" i="13"/>
  <c r="C6" i="13"/>
  <c r="I56" i="14"/>
  <c r="I56" i="13"/>
  <c r="I56" i="12"/>
  <c r="I57" i="12" s="1"/>
  <c r="I498" i="8" l="1"/>
  <c r="T498" i="8" s="1"/>
  <c r="I507" i="7"/>
  <c r="T507" i="7" s="1"/>
  <c r="I4" i="13"/>
  <c r="I499" i="8" s="1"/>
  <c r="T499" i="8" s="1"/>
  <c r="B56" i="13"/>
  <c r="H78" i="12"/>
  <c r="B56" i="12"/>
  <c r="B57" i="12" s="1"/>
  <c r="BU32" i="12"/>
  <c r="BV32" i="12" s="1"/>
  <c r="U32" i="12" s="1"/>
  <c r="B37" i="12"/>
  <c r="F13" i="2" s="1"/>
  <c r="G56" i="12" s="1"/>
  <c r="G57" i="12" s="1"/>
  <c r="CG3" i="13"/>
  <c r="CH3" i="13" s="1"/>
  <c r="F56" i="13"/>
  <c r="F56" i="14"/>
  <c r="F56" i="12"/>
  <c r="F57" i="12" s="1"/>
  <c r="S3" i="13"/>
  <c r="K56" i="13"/>
  <c r="P56" i="14"/>
  <c r="K56" i="14"/>
  <c r="P56" i="13"/>
  <c r="P56" i="12"/>
  <c r="P57" i="12" s="1"/>
  <c r="K56" i="12"/>
  <c r="K57" i="12" s="1"/>
  <c r="AU4" i="13"/>
  <c r="AJ4" i="13"/>
  <c r="AI4" i="13"/>
  <c r="AS4" i="13"/>
  <c r="Q499" i="8"/>
  <c r="W499" i="8" s="1"/>
  <c r="X499" i="8" s="1"/>
  <c r="AP4" i="13"/>
  <c r="AV4" i="13" s="1"/>
  <c r="Q508" i="7"/>
  <c r="W508" i="7" s="1"/>
  <c r="X508" i="7" s="1"/>
  <c r="AO5" i="13"/>
  <c r="AQ5" i="13" s="1"/>
  <c r="BK5" i="13"/>
  <c r="BB5" i="13"/>
  <c r="AN5" i="13" s="1"/>
  <c r="BH5" i="13"/>
  <c r="AR5" i="13"/>
  <c r="BJ5" i="13"/>
  <c r="BM5" i="13"/>
  <c r="BL5" i="13"/>
  <c r="BI5" i="13"/>
  <c r="CA4" i="13"/>
  <c r="BZ4" i="13"/>
  <c r="BX4" i="13"/>
  <c r="BW4" i="13"/>
  <c r="CF4" i="13"/>
  <c r="CE4" i="13"/>
  <c r="AG3" i="13"/>
  <c r="AH3" i="13"/>
  <c r="AD3" i="13"/>
  <c r="J3" i="13"/>
  <c r="Z3" i="13"/>
  <c r="A510" i="7"/>
  <c r="AK6" i="13"/>
  <c r="H6" i="13" s="1"/>
  <c r="A501" i="8"/>
  <c r="BY3" i="13"/>
  <c r="BT33" i="12"/>
  <c r="BP3" i="13"/>
  <c r="C7" i="13"/>
  <c r="B502" i="8"/>
  <c r="Y7" i="13"/>
  <c r="B511" i="7"/>
  <c r="B8" i="13"/>
  <c r="A7" i="13"/>
  <c r="CB33" i="12"/>
  <c r="CC33" i="12" s="1"/>
  <c r="CB3" i="13"/>
  <c r="BN4" i="13"/>
  <c r="BQ4" i="13"/>
  <c r="BO4" i="13"/>
  <c r="BR4" i="13"/>
  <c r="BS3" i="13"/>
  <c r="U33" i="12"/>
  <c r="T4" i="13" l="1"/>
  <c r="I508" i="7"/>
  <c r="T508" i="7" s="1"/>
  <c r="I5" i="13"/>
  <c r="T5" i="13" s="1"/>
  <c r="I509" i="7"/>
  <c r="T509" i="7" s="1"/>
  <c r="BT3" i="13"/>
  <c r="BS4" i="13"/>
  <c r="CC3" i="13"/>
  <c r="CD3" i="13" s="1"/>
  <c r="CG4" i="13"/>
  <c r="CH4" i="13" s="1"/>
  <c r="CB4" i="13"/>
  <c r="G56" i="13"/>
  <c r="G56" i="14"/>
  <c r="B503" i="8"/>
  <c r="B9" i="13"/>
  <c r="C8" i="13"/>
  <c r="Y8" i="13"/>
  <c r="B512" i="7"/>
  <c r="A8" i="13"/>
  <c r="AW4" i="13"/>
  <c r="S4" i="13"/>
  <c r="AW3" i="13"/>
  <c r="BM6" i="13"/>
  <c r="BK6" i="13"/>
  <c r="BB6" i="13"/>
  <c r="AN6" i="13" s="1"/>
  <c r="BH6" i="13"/>
  <c r="BL6" i="13"/>
  <c r="BJ6" i="13"/>
  <c r="AR6" i="13"/>
  <c r="BI6" i="13"/>
  <c r="AO6" i="13"/>
  <c r="AQ6" i="13" s="1"/>
  <c r="BZ5" i="13"/>
  <c r="BW5" i="13"/>
  <c r="CA5" i="13"/>
  <c r="BX5" i="13"/>
  <c r="BP4" i="13"/>
  <c r="BT4" i="13" s="1"/>
  <c r="CD33" i="12"/>
  <c r="CD35" i="12" s="1"/>
  <c r="BU33" i="12"/>
  <c r="BV33" i="12" s="1"/>
  <c r="BV35" i="12" s="1"/>
  <c r="AS5" i="13"/>
  <c r="AI5" i="13"/>
  <c r="AJ5" i="13"/>
  <c r="AU5" i="13"/>
  <c r="Q500" i="8"/>
  <c r="W500" i="8" s="1"/>
  <c r="X500" i="8" s="1"/>
  <c r="AP5" i="13"/>
  <c r="AV5" i="13" s="1"/>
  <c r="Q509" i="7"/>
  <c r="W509" i="7" s="1"/>
  <c r="X509" i="7" s="1"/>
  <c r="J4" i="13"/>
  <c r="AD4" i="13"/>
  <c r="AH4" i="13"/>
  <c r="AG4" i="13"/>
  <c r="Z4" i="13"/>
  <c r="A502" i="8"/>
  <c r="AK7" i="13"/>
  <c r="H7" i="13" s="1"/>
  <c r="A511" i="7"/>
  <c r="BY4" i="13"/>
  <c r="CF5" i="13"/>
  <c r="CE5" i="13"/>
  <c r="BQ5" i="13"/>
  <c r="BR5" i="13"/>
  <c r="BO5" i="13"/>
  <c r="BN5" i="13"/>
  <c r="I500" i="8" l="1"/>
  <c r="I6" i="13"/>
  <c r="T6" i="13" s="1"/>
  <c r="CC4" i="13"/>
  <c r="CD4" i="13" s="1"/>
  <c r="D78" i="12"/>
  <c r="F78" i="12"/>
  <c r="I501" i="8"/>
  <c r="I510" i="7"/>
  <c r="T510" i="7" s="1"/>
  <c r="CB5" i="13"/>
  <c r="BU3" i="13"/>
  <c r="BV3" i="13" s="1"/>
  <c r="BU4" i="13"/>
  <c r="BV4" i="13" s="1"/>
  <c r="U4" i="13" s="1"/>
  <c r="BS5" i="13"/>
  <c r="BN6" i="13"/>
  <c r="BR6" i="13"/>
  <c r="BQ6" i="13"/>
  <c r="BO6" i="13"/>
  <c r="AJ6" i="13"/>
  <c r="AS6" i="13"/>
  <c r="AU6" i="13"/>
  <c r="AI6" i="13"/>
  <c r="BH7" i="13"/>
  <c r="BI7" i="13"/>
  <c r="AO7" i="13"/>
  <c r="AQ7" i="13" s="1"/>
  <c r="BL7" i="13"/>
  <c r="BM7" i="13"/>
  <c r="BK7" i="13"/>
  <c r="AR7" i="13"/>
  <c r="BJ7" i="13"/>
  <c r="BB7" i="13"/>
  <c r="AN7" i="13" s="1"/>
  <c r="AW5" i="13"/>
  <c r="S5" i="13"/>
  <c r="BW6" i="13"/>
  <c r="CA6" i="13"/>
  <c r="BZ6" i="13"/>
  <c r="BX6" i="13"/>
  <c r="A503" i="8"/>
  <c r="T503" i="8" s="1"/>
  <c r="AK8" i="13"/>
  <c r="H8" i="13" s="1"/>
  <c r="A512" i="7"/>
  <c r="T512" i="7" s="1"/>
  <c r="B10" i="13"/>
  <c r="B504" i="8"/>
  <c r="C9" i="13"/>
  <c r="A9" i="13"/>
  <c r="B513" i="7"/>
  <c r="Y9" i="13"/>
  <c r="BP5" i="13"/>
  <c r="CG5" i="13"/>
  <c r="CH5" i="13" s="1"/>
  <c r="AH5" i="13"/>
  <c r="Z5" i="13"/>
  <c r="J5" i="13"/>
  <c r="AG5" i="13"/>
  <c r="AD5" i="13"/>
  <c r="BY5" i="13"/>
  <c r="Q510" i="7"/>
  <c r="W510" i="7" s="1"/>
  <c r="X510" i="7" s="1"/>
  <c r="Q501" i="8"/>
  <c r="W501" i="8" s="1"/>
  <c r="X501" i="8" s="1"/>
  <c r="AP6" i="13"/>
  <c r="AV6" i="13" s="1"/>
  <c r="CE6" i="13"/>
  <c r="CF6" i="13"/>
  <c r="T500" i="8" l="1"/>
  <c r="T501" i="8"/>
  <c r="I7" i="13"/>
  <c r="T7" i="13" s="1"/>
  <c r="CC5" i="13"/>
  <c r="CD5" i="13" s="1"/>
  <c r="U3" i="13"/>
  <c r="CG6" i="13"/>
  <c r="CH6" i="13" s="1"/>
  <c r="D76" i="12"/>
  <c r="I34" i="12" s="1"/>
  <c r="M13" i="2" s="1"/>
  <c r="BP6" i="13"/>
  <c r="BS6" i="13"/>
  <c r="CB6" i="13"/>
  <c r="A513" i="7"/>
  <c r="AK9" i="13"/>
  <c r="H9" i="13" s="1"/>
  <c r="A504" i="8"/>
  <c r="AG6" i="13"/>
  <c r="J6" i="13"/>
  <c r="Z6" i="13"/>
  <c r="AD6" i="13"/>
  <c r="AH6" i="13"/>
  <c r="BM8" i="13"/>
  <c r="BB8" i="13"/>
  <c r="AN8" i="13" s="1"/>
  <c r="I8" i="13" s="1"/>
  <c r="BJ8" i="13"/>
  <c r="AR8" i="13"/>
  <c r="AO8" i="13"/>
  <c r="AQ8" i="13" s="1"/>
  <c r="BH8" i="13"/>
  <c r="BK8" i="13"/>
  <c r="BL8" i="13"/>
  <c r="BI8" i="13"/>
  <c r="I511" i="7"/>
  <c r="T511" i="7" s="1"/>
  <c r="I502" i="8"/>
  <c r="T502" i="8" s="1"/>
  <c r="BR7" i="13"/>
  <c r="BQ7" i="13"/>
  <c r="BO7" i="13"/>
  <c r="BN7" i="13"/>
  <c r="BZ7" i="13"/>
  <c r="CA7" i="13"/>
  <c r="BW7" i="13"/>
  <c r="BX7" i="13"/>
  <c r="CE7" i="13"/>
  <c r="CF7" i="13"/>
  <c r="S6" i="13"/>
  <c r="Y10" i="13"/>
  <c r="B505" i="8"/>
  <c r="B11" i="13"/>
  <c r="B514" i="7"/>
  <c r="C10" i="13"/>
  <c r="A10" i="13"/>
  <c r="BY6" i="13"/>
  <c r="AS7" i="13"/>
  <c r="AU7" i="13"/>
  <c r="AI7" i="13"/>
  <c r="AJ7" i="13"/>
  <c r="Q511" i="7"/>
  <c r="W511" i="7" s="1"/>
  <c r="X511" i="7" s="1"/>
  <c r="Q502" i="8"/>
  <c r="W502" i="8" s="1"/>
  <c r="X502" i="8" s="1"/>
  <c r="AP7" i="13"/>
  <c r="AV7" i="13" s="1"/>
  <c r="BT5" i="13"/>
  <c r="BU5" i="13" s="1"/>
  <c r="BV5" i="13" s="1"/>
  <c r="U5" i="13" s="1"/>
  <c r="CC6" i="13" l="1"/>
  <c r="I36" i="12"/>
  <c r="CL11" i="12" s="1"/>
  <c r="BT6" i="13"/>
  <c r="BU6" i="13" s="1"/>
  <c r="BV6" i="13" s="1"/>
  <c r="U6" i="13" s="1"/>
  <c r="CG7" i="13"/>
  <c r="CH7" i="13" s="1"/>
  <c r="CB7" i="13"/>
  <c r="BY7" i="13"/>
  <c r="A632" i="8"/>
  <c r="A640" i="7"/>
  <c r="AW7" i="13"/>
  <c r="S7" i="13"/>
  <c r="A514" i="7"/>
  <c r="AK10" i="13"/>
  <c r="H10" i="13" s="1"/>
  <c r="A505" i="8"/>
  <c r="R56" i="13"/>
  <c r="R56" i="12"/>
  <c r="R57" i="12" s="1"/>
  <c r="R56" i="14"/>
  <c r="CF8" i="13"/>
  <c r="CE8" i="13"/>
  <c r="AJ8" i="13"/>
  <c r="AU8" i="13"/>
  <c r="AI8" i="13"/>
  <c r="AS8" i="13"/>
  <c r="BP7" i="13"/>
  <c r="BZ8" i="13"/>
  <c r="CA8" i="13"/>
  <c r="BX8" i="13"/>
  <c r="BW8" i="13"/>
  <c r="J7" i="13"/>
  <c r="AH7" i="13"/>
  <c r="AG7" i="13"/>
  <c r="AD7" i="13"/>
  <c r="Z7" i="13"/>
  <c r="BQ8" i="13"/>
  <c r="BO8" i="13"/>
  <c r="BN8" i="13"/>
  <c r="BR8" i="13"/>
  <c r="I503" i="8"/>
  <c r="T504" i="8" s="1"/>
  <c r="B632" i="8" s="1"/>
  <c r="T8" i="13"/>
  <c r="I512" i="7"/>
  <c r="T513" i="7" s="1"/>
  <c r="B640" i="7" s="1"/>
  <c r="BB9" i="13"/>
  <c r="AN9" i="13" s="1"/>
  <c r="BH9" i="13"/>
  <c r="BM9" i="13"/>
  <c r="BL9" i="13"/>
  <c r="BI9" i="13"/>
  <c r="AR9" i="13"/>
  <c r="AO9" i="13"/>
  <c r="AQ9" i="13" s="1"/>
  <c r="BK9" i="13"/>
  <c r="BJ9" i="13"/>
  <c r="CD6" i="13"/>
  <c r="B12" i="13"/>
  <c r="A11" i="13"/>
  <c r="C11" i="13"/>
  <c r="Y11" i="13"/>
  <c r="B515" i="7"/>
  <c r="B506" i="8"/>
  <c r="AW6" i="13"/>
  <c r="BS7" i="13"/>
  <c r="Q503" i="8"/>
  <c r="W503" i="8" s="1"/>
  <c r="X503" i="8" s="1"/>
  <c r="AP8" i="13"/>
  <c r="AV8" i="13" s="1"/>
  <c r="Q512" i="7"/>
  <c r="W512" i="7" s="1"/>
  <c r="X512" i="7" s="1"/>
  <c r="I9" i="13" l="1"/>
  <c r="T10" i="13" s="1"/>
  <c r="BT7" i="13"/>
  <c r="C13" i="2"/>
  <c r="O13" i="2" s="1"/>
  <c r="CL32" i="12"/>
  <c r="CL25" i="12"/>
  <c r="CL6" i="12"/>
  <c r="CL21" i="12"/>
  <c r="CL33" i="12"/>
  <c r="CL23" i="12"/>
  <c r="CL5" i="12"/>
  <c r="CL17" i="12"/>
  <c r="CL15" i="12"/>
  <c r="CL22" i="12"/>
  <c r="CL3" i="12"/>
  <c r="R3" i="12" s="1"/>
  <c r="CL16" i="12"/>
  <c r="CL9" i="12"/>
  <c r="CL24" i="12"/>
  <c r="I38" i="12"/>
  <c r="CL7" i="12"/>
  <c r="CL18" i="12"/>
  <c r="CL20" i="12"/>
  <c r="CL13" i="12"/>
  <c r="CL29" i="12"/>
  <c r="CL27" i="12"/>
  <c r="CL19" i="12"/>
  <c r="CL28" i="12"/>
  <c r="CL12" i="12"/>
  <c r="CL8" i="12"/>
  <c r="CL4" i="12"/>
  <c r="CL31" i="12"/>
  <c r="CL26" i="12"/>
  <c r="CL14" i="12"/>
  <c r="CL10" i="12"/>
  <c r="CL30" i="12"/>
  <c r="F38" i="13"/>
  <c r="I504" i="8"/>
  <c r="T505" i="8" s="1"/>
  <c r="I513" i="7"/>
  <c r="T514" i="7" s="1"/>
  <c r="T9" i="13"/>
  <c r="CC7" i="13"/>
  <c r="D38" i="13"/>
  <c r="BP8" i="13"/>
  <c r="BY8" i="13"/>
  <c r="BS8" i="13"/>
  <c r="CG8" i="13"/>
  <c r="CH8" i="13" s="1"/>
  <c r="A515" i="7"/>
  <c r="A506" i="8"/>
  <c r="AK11" i="13"/>
  <c r="H11" i="13" s="1"/>
  <c r="BX9" i="13"/>
  <c r="BW9" i="13"/>
  <c r="BZ9" i="13"/>
  <c r="CA9" i="13"/>
  <c r="BM10" i="13"/>
  <c r="BK10" i="13"/>
  <c r="AO10" i="13"/>
  <c r="AQ10" i="13" s="1"/>
  <c r="BB10" i="13"/>
  <c r="BJ10" i="13"/>
  <c r="AR10" i="13"/>
  <c r="BI10" i="13"/>
  <c r="BL10" i="13"/>
  <c r="BH10" i="13"/>
  <c r="B13" i="13"/>
  <c r="Y12" i="13"/>
  <c r="B507" i="8"/>
  <c r="B516" i="7"/>
  <c r="A12" i="13"/>
  <c r="C12" i="13"/>
  <c r="CE9" i="13"/>
  <c r="CF9" i="13"/>
  <c r="D56" i="12"/>
  <c r="D57" i="12" s="1"/>
  <c r="Q504" i="8"/>
  <c r="W504" i="8" s="1"/>
  <c r="Q513" i="7"/>
  <c r="W513" i="7" s="1"/>
  <c r="AP9" i="13"/>
  <c r="AV9" i="13" s="1"/>
  <c r="CB8" i="13"/>
  <c r="J8" i="13"/>
  <c r="AG8" i="13"/>
  <c r="AH8" i="13"/>
  <c r="Z8" i="13"/>
  <c r="AD8" i="13"/>
  <c r="AW8" i="13"/>
  <c r="S8" i="13"/>
  <c r="AI9" i="13"/>
  <c r="AU9" i="13"/>
  <c r="AJ9" i="13"/>
  <c r="AS9" i="13"/>
  <c r="BR9" i="13"/>
  <c r="BN9" i="13"/>
  <c r="BQ9" i="13"/>
  <c r="BO9" i="13"/>
  <c r="T11" i="13" l="1"/>
  <c r="P13" i="2"/>
  <c r="D13" i="2" s="1"/>
  <c r="D56" i="14"/>
  <c r="D56" i="13"/>
  <c r="T506" i="8"/>
  <c r="R4" i="12"/>
  <c r="R5" i="12" s="1"/>
  <c r="R6" i="12" s="1"/>
  <c r="R7" i="12" s="1"/>
  <c r="R8" i="12" s="1"/>
  <c r="R9" i="12" s="1"/>
  <c r="R10" i="12" s="1"/>
  <c r="R11" i="12" s="1"/>
  <c r="R12" i="12" s="1"/>
  <c r="R13" i="12" s="1"/>
  <c r="R14" i="12" s="1"/>
  <c r="R15" i="12" s="1"/>
  <c r="R16" i="12" s="1"/>
  <c r="R17" i="12" s="1"/>
  <c r="R18" i="12" s="1"/>
  <c r="R19" i="12" s="1"/>
  <c r="R20" i="12" s="1"/>
  <c r="R21" i="12" s="1"/>
  <c r="R22" i="12" s="1"/>
  <c r="R23" i="12" s="1"/>
  <c r="R24" i="12" s="1"/>
  <c r="R25" i="12" s="1"/>
  <c r="R26" i="12" s="1"/>
  <c r="R27" i="12" s="1"/>
  <c r="R28" i="12" s="1"/>
  <c r="R29" i="12" s="1"/>
  <c r="R30" i="12" s="1"/>
  <c r="R31" i="12" s="1"/>
  <c r="R32" i="12" s="1"/>
  <c r="R33" i="12" s="1"/>
  <c r="I39" i="12" s="1"/>
  <c r="R35" i="12" s="1"/>
  <c r="T515" i="7"/>
  <c r="CC8" i="13"/>
  <c r="CD8" i="13" s="1"/>
  <c r="CB9" i="13"/>
  <c r="BT8" i="13"/>
  <c r="CD7" i="13"/>
  <c r="BU7" i="13"/>
  <c r="BV7" i="13" s="1"/>
  <c r="BY9" i="13"/>
  <c r="X513" i="7"/>
  <c r="D640" i="7"/>
  <c r="X504" i="8"/>
  <c r="D632" i="8"/>
  <c r="BS9" i="13"/>
  <c r="CG9" i="13"/>
  <c r="CH9" i="13" s="1"/>
  <c r="BN10" i="13"/>
  <c r="BO10" i="13"/>
  <c r="BQ10" i="13"/>
  <c r="BR10" i="13"/>
  <c r="CA10" i="13"/>
  <c r="BX10" i="13"/>
  <c r="BW10" i="13"/>
  <c r="BZ10" i="13"/>
  <c r="CF10" i="13"/>
  <c r="CE10" i="13"/>
  <c r="BJ11" i="13"/>
  <c r="BM11" i="13"/>
  <c r="BK11" i="13"/>
  <c r="BB11" i="13"/>
  <c r="BH11" i="13"/>
  <c r="AR11" i="13"/>
  <c r="BL11" i="13"/>
  <c r="BI11" i="13"/>
  <c r="AO11" i="13"/>
  <c r="AQ11" i="13" s="1"/>
  <c r="Q505" i="8"/>
  <c r="W505" i="8" s="1"/>
  <c r="X505" i="8" s="1"/>
  <c r="AP10" i="13"/>
  <c r="AV10" i="13" s="1"/>
  <c r="Q514" i="7"/>
  <c r="W514" i="7" s="1"/>
  <c r="X514" i="7" s="1"/>
  <c r="BP9" i="13"/>
  <c r="AD9" i="13"/>
  <c r="Z9" i="13"/>
  <c r="AG9" i="13"/>
  <c r="AH9" i="13"/>
  <c r="J9" i="13"/>
  <c r="S9" i="13"/>
  <c r="A516" i="7"/>
  <c r="A507" i="8"/>
  <c r="AK12" i="13"/>
  <c r="H12" i="13" s="1"/>
  <c r="B508" i="8"/>
  <c r="Y13" i="13"/>
  <c r="C13" i="13"/>
  <c r="B517" i="7"/>
  <c r="A13" i="13"/>
  <c r="B14" i="13"/>
  <c r="AU10" i="13"/>
  <c r="AI10" i="13"/>
  <c r="AJ10" i="13"/>
  <c r="AS10" i="13"/>
  <c r="CC9" i="13" l="1"/>
  <c r="CD9" i="13" s="1"/>
  <c r="BU8" i="13"/>
  <c r="BV8" i="13" s="1"/>
  <c r="U8" i="13" s="1"/>
  <c r="E38" i="13"/>
  <c r="G38" i="13" s="1"/>
  <c r="V38" i="13" s="1"/>
  <c r="L38" i="13" s="1"/>
  <c r="U7" i="13"/>
  <c r="BP10" i="13"/>
  <c r="BT9" i="13"/>
  <c r="BU9" i="13" s="1"/>
  <c r="BV9" i="13" s="1"/>
  <c r="U9" i="13" s="1"/>
  <c r="BS10" i="13"/>
  <c r="BY10" i="13"/>
  <c r="AU11" i="13"/>
  <c r="AI11" i="13"/>
  <c r="AJ11" i="13"/>
  <c r="AS11" i="13"/>
  <c r="AD10" i="13"/>
  <c r="AG10" i="13"/>
  <c r="J10" i="13"/>
  <c r="AH10" i="13"/>
  <c r="Z10" i="13"/>
  <c r="B509" i="8"/>
  <c r="Y14" i="13"/>
  <c r="A14" i="13"/>
  <c r="B518" i="7"/>
  <c r="C14" i="13"/>
  <c r="B15" i="13"/>
  <c r="AW9" i="13"/>
  <c r="AP11" i="13"/>
  <c r="AV11" i="13" s="1"/>
  <c r="Q515" i="7"/>
  <c r="W515" i="7" s="1"/>
  <c r="X515" i="7" s="1"/>
  <c r="Q506" i="8"/>
  <c r="W506" i="8" s="1"/>
  <c r="X506" i="8" s="1"/>
  <c r="BR11" i="13"/>
  <c r="BN11" i="13"/>
  <c r="BO11" i="13"/>
  <c r="BQ11" i="13"/>
  <c r="BW11" i="13"/>
  <c r="CA11" i="13"/>
  <c r="BZ11" i="13"/>
  <c r="BX11" i="13"/>
  <c r="AK13" i="13"/>
  <c r="H13" i="13" s="1"/>
  <c r="A508" i="8"/>
  <c r="A517" i="7"/>
  <c r="AW10" i="13"/>
  <c r="S10" i="13"/>
  <c r="BI12" i="13"/>
  <c r="BM12" i="13"/>
  <c r="AR12" i="13"/>
  <c r="AO12" i="13"/>
  <c r="AQ12" i="13" s="1"/>
  <c r="BJ12" i="13"/>
  <c r="BK12" i="13"/>
  <c r="BL12" i="13"/>
  <c r="BB12" i="13"/>
  <c r="AN12" i="13" s="1"/>
  <c r="BH12" i="13"/>
  <c r="CF11" i="13"/>
  <c r="CE11" i="13"/>
  <c r="CG10" i="13"/>
  <c r="CH10" i="13" s="1"/>
  <c r="CB10" i="13"/>
  <c r="I12" i="13" l="1"/>
  <c r="T12" i="13" s="1"/>
  <c r="AV12" i="13"/>
  <c r="E56" i="12"/>
  <c r="E57" i="12" s="1"/>
  <c r="BT10" i="13"/>
  <c r="CC10" i="13"/>
  <c r="CD10" i="13" s="1"/>
  <c r="BY11" i="13"/>
  <c r="BP11" i="13"/>
  <c r="CG11" i="13"/>
  <c r="CH11" i="13" s="1"/>
  <c r="I516" i="7"/>
  <c r="T516" i="7" s="1"/>
  <c r="I507" i="8"/>
  <c r="T507" i="8" s="1"/>
  <c r="Q507" i="8"/>
  <c r="W507" i="8" s="1"/>
  <c r="X507" i="8" s="1"/>
  <c r="AP12" i="13"/>
  <c r="Q516" i="7"/>
  <c r="W516" i="7" s="1"/>
  <c r="X516" i="7" s="1"/>
  <c r="CB11" i="13"/>
  <c r="AW11" i="13"/>
  <c r="S11" i="13"/>
  <c r="C15" i="13"/>
  <c r="B510" i="8"/>
  <c r="B16" i="13"/>
  <c r="Y15" i="13"/>
  <c r="A15" i="13"/>
  <c r="B519" i="7"/>
  <c r="CE12" i="13"/>
  <c r="CF12" i="13"/>
  <c r="AS12" i="13"/>
  <c r="AU12" i="13"/>
  <c r="AI12" i="13"/>
  <c r="AJ12" i="13"/>
  <c r="BB13" i="13"/>
  <c r="AN13" i="13" s="1"/>
  <c r="BJ13" i="13"/>
  <c r="BL13" i="13"/>
  <c r="BH13" i="13"/>
  <c r="AO13" i="13"/>
  <c r="AQ13" i="13" s="1"/>
  <c r="BK13" i="13"/>
  <c r="BM13" i="13"/>
  <c r="BI13" i="13"/>
  <c r="AR13" i="13"/>
  <c r="BS11" i="13"/>
  <c r="BO12" i="13"/>
  <c r="BQ12" i="13"/>
  <c r="BN12" i="13"/>
  <c r="BR12" i="13"/>
  <c r="BW12" i="13"/>
  <c r="CA12" i="13"/>
  <c r="BX12" i="13"/>
  <c r="BZ12" i="13"/>
  <c r="A509" i="8"/>
  <c r="A518" i="7"/>
  <c r="AK14" i="13"/>
  <c r="H14" i="13" s="1"/>
  <c r="AD11" i="13"/>
  <c r="AH11" i="13"/>
  <c r="J11" i="13"/>
  <c r="Z11" i="13"/>
  <c r="AG11" i="13"/>
  <c r="I13" i="13" l="1"/>
  <c r="E56" i="14"/>
  <c r="E56" i="13"/>
  <c r="BU10" i="13"/>
  <c r="BV10" i="13" s="1"/>
  <c r="U10" i="13" s="1"/>
  <c r="BT11" i="13"/>
  <c r="CC11" i="13"/>
  <c r="CD11" i="13" s="1"/>
  <c r="CB12" i="13"/>
  <c r="CG12" i="13"/>
  <c r="CH12" i="13" s="1"/>
  <c r="BP12" i="13"/>
  <c r="BN13" i="13"/>
  <c r="BR13" i="13"/>
  <c r="BQ13" i="13"/>
  <c r="BO13" i="13"/>
  <c r="A519" i="7"/>
  <c r="T519" i="7" s="1"/>
  <c r="AK15" i="13"/>
  <c r="H15" i="13" s="1"/>
  <c r="A510" i="8"/>
  <c r="T510" i="8" s="1"/>
  <c r="BS12" i="13"/>
  <c r="CF13" i="13"/>
  <c r="CE13" i="13"/>
  <c r="S12" i="13"/>
  <c r="AW12" i="13"/>
  <c r="BM14" i="13"/>
  <c r="AR14" i="13"/>
  <c r="BK14" i="13"/>
  <c r="AO14" i="13"/>
  <c r="AQ14" i="13" s="1"/>
  <c r="BH14" i="13"/>
  <c r="BB14" i="13"/>
  <c r="AN14" i="13" s="1"/>
  <c r="BI14" i="13"/>
  <c r="BJ14" i="13"/>
  <c r="BL14" i="13"/>
  <c r="BY12" i="13"/>
  <c r="CC12" i="13" s="1"/>
  <c r="CD12" i="13" s="1"/>
  <c r="BW13" i="13"/>
  <c r="BZ13" i="13"/>
  <c r="CA13" i="13"/>
  <c r="BX13" i="13"/>
  <c r="B17" i="13"/>
  <c r="C16" i="13"/>
  <c r="A16" i="13"/>
  <c r="B511" i="8"/>
  <c r="Y16" i="13"/>
  <c r="B520" i="7"/>
  <c r="AU13" i="13"/>
  <c r="AI13" i="13"/>
  <c r="AS13" i="13"/>
  <c r="AJ13" i="13"/>
  <c r="Q517" i="7"/>
  <c r="W517" i="7" s="1"/>
  <c r="X517" i="7" s="1"/>
  <c r="AP13" i="13"/>
  <c r="AV13" i="13" s="1"/>
  <c r="Q508" i="8"/>
  <c r="W508" i="8" s="1"/>
  <c r="X508" i="8" s="1"/>
  <c r="I508" i="8"/>
  <c r="T509" i="8" s="1"/>
  <c r="I517" i="7"/>
  <c r="T518" i="7" s="1"/>
  <c r="T13" i="13"/>
  <c r="J12" i="13"/>
  <c r="AG12" i="13"/>
  <c r="AD12" i="13"/>
  <c r="Z12" i="13"/>
  <c r="AH12" i="13"/>
  <c r="T517" i="7" l="1"/>
  <c r="T508" i="8"/>
  <c r="I14" i="13"/>
  <c r="T14" i="13" s="1"/>
  <c r="AV14" i="13"/>
  <c r="BU11" i="13"/>
  <c r="BV11" i="13" s="1"/>
  <c r="U11" i="13" s="1"/>
  <c r="I518" i="7"/>
  <c r="I509" i="8"/>
  <c r="BT12" i="13"/>
  <c r="BU12" i="13" s="1"/>
  <c r="BV12" i="13" s="1"/>
  <c r="U12" i="13" s="1"/>
  <c r="BY13" i="13"/>
  <c r="BP13" i="13"/>
  <c r="BX14" i="13"/>
  <c r="CA14" i="13"/>
  <c r="BW14" i="13"/>
  <c r="BZ14" i="13"/>
  <c r="AP14" i="13"/>
  <c r="Q518" i="7"/>
  <c r="W518" i="7" s="1"/>
  <c r="X518" i="7" s="1"/>
  <c r="Q509" i="8"/>
  <c r="W509" i="8" s="1"/>
  <c r="X509" i="8" s="1"/>
  <c r="J13" i="13"/>
  <c r="AD13" i="13"/>
  <c r="AH13" i="13"/>
  <c r="AG13" i="13"/>
  <c r="Z13" i="13"/>
  <c r="B521" i="7"/>
  <c r="Y17" i="13"/>
  <c r="C17" i="13"/>
  <c r="B18" i="13"/>
  <c r="A17" i="13"/>
  <c r="B512" i="8"/>
  <c r="S13" i="13"/>
  <c r="AW13" i="13"/>
  <c r="AU14" i="13"/>
  <c r="AS14" i="13"/>
  <c r="AJ14" i="13"/>
  <c r="AI14" i="13"/>
  <c r="BK15" i="13"/>
  <c r="AO15" i="13"/>
  <c r="AQ15" i="13" s="1"/>
  <c r="BH15" i="13"/>
  <c r="BJ15" i="13"/>
  <c r="AR15" i="13"/>
  <c r="BM15" i="13"/>
  <c r="BB15" i="13"/>
  <c r="AN15" i="13" s="1"/>
  <c r="BI15" i="13"/>
  <c r="BL15" i="13"/>
  <c r="BS13" i="13"/>
  <c r="A520" i="7"/>
  <c r="AK16" i="13"/>
  <c r="H16" i="13" s="1"/>
  <c r="A511" i="8"/>
  <c r="CB13" i="13"/>
  <c r="CF14" i="13"/>
  <c r="CE14" i="13"/>
  <c r="BQ14" i="13"/>
  <c r="BO14" i="13"/>
  <c r="BR14" i="13"/>
  <c r="BN14" i="13"/>
  <c r="CG13" i="13"/>
  <c r="CH13" i="13" s="1"/>
  <c r="I15" i="13" l="1"/>
  <c r="CC13" i="13"/>
  <c r="I510" i="8"/>
  <c r="I519" i="7"/>
  <c r="T15" i="13"/>
  <c r="CG14" i="13"/>
  <c r="CH14" i="13" s="1"/>
  <c r="BP14" i="13"/>
  <c r="T511" i="8"/>
  <c r="B633" i="8" s="1"/>
  <c r="A633" i="8"/>
  <c r="BS14" i="13"/>
  <c r="T520" i="7"/>
  <c r="B641" i="7" s="1"/>
  <c r="A641" i="7"/>
  <c r="BT13" i="13"/>
  <c r="BR15" i="13"/>
  <c r="BO15" i="13"/>
  <c r="BQ15" i="13"/>
  <c r="BN15" i="13"/>
  <c r="CD13" i="13"/>
  <c r="Q510" i="8"/>
  <c r="W510" i="8" s="1"/>
  <c r="X510" i="8" s="1"/>
  <c r="AP15" i="13"/>
  <c r="AV15" i="13" s="1"/>
  <c r="Q519" i="7"/>
  <c r="W519" i="7" s="1"/>
  <c r="X519" i="7" s="1"/>
  <c r="Z14" i="13"/>
  <c r="AG14" i="13"/>
  <c r="AD14" i="13"/>
  <c r="AH14" i="13"/>
  <c r="J14" i="13"/>
  <c r="AS15" i="13"/>
  <c r="AI15" i="13"/>
  <c r="AJ15" i="13"/>
  <c r="AU15" i="13"/>
  <c r="A512" i="8"/>
  <c r="A521" i="7"/>
  <c r="AK17" i="13"/>
  <c r="H17" i="13" s="1"/>
  <c r="CB14" i="13"/>
  <c r="CF15" i="13"/>
  <c r="CE15" i="13"/>
  <c r="BL16" i="13"/>
  <c r="AO16" i="13"/>
  <c r="AQ16" i="13" s="1"/>
  <c r="BB16" i="13"/>
  <c r="AN16" i="13" s="1"/>
  <c r="BH16" i="13"/>
  <c r="BM16" i="13"/>
  <c r="BK16" i="13"/>
  <c r="AR16" i="13"/>
  <c r="BJ16" i="13"/>
  <c r="BI16" i="13"/>
  <c r="BZ15" i="13"/>
  <c r="CA15" i="13"/>
  <c r="BX15" i="13"/>
  <c r="BW15" i="13"/>
  <c r="C18" i="13"/>
  <c r="B513" i="8"/>
  <c r="A18" i="13"/>
  <c r="B19" i="13"/>
  <c r="Y18" i="13"/>
  <c r="B522" i="7"/>
  <c r="S14" i="13"/>
  <c r="AW14" i="13"/>
  <c r="BY14" i="13"/>
  <c r="CC14" i="13" s="1"/>
  <c r="I16" i="13" l="1"/>
  <c r="I520" i="7" s="1"/>
  <c r="BU13" i="13"/>
  <c r="BV13" i="13" s="1"/>
  <c r="U13" i="13" s="1"/>
  <c r="F39" i="13"/>
  <c r="BT14" i="13"/>
  <c r="BU14" i="13" s="1"/>
  <c r="BV14" i="13" s="1"/>
  <c r="U14" i="13" s="1"/>
  <c r="BY15" i="13"/>
  <c r="D39" i="13"/>
  <c r="CD14" i="13"/>
  <c r="Q520" i="7"/>
  <c r="W520" i="7" s="1"/>
  <c r="AP16" i="13"/>
  <c r="AV16" i="13" s="1"/>
  <c r="Q511" i="8"/>
  <c r="W511" i="8" s="1"/>
  <c r="B514" i="8"/>
  <c r="A19" i="13"/>
  <c r="C19" i="13"/>
  <c r="B523" i="7"/>
  <c r="Y19" i="13"/>
  <c r="B20" i="13"/>
  <c r="CF16" i="13"/>
  <c r="CE16" i="13"/>
  <c r="BH17" i="13"/>
  <c r="AR17" i="13"/>
  <c r="BI17" i="13"/>
  <c r="BJ17" i="13"/>
  <c r="BK17" i="13"/>
  <c r="BL17" i="13"/>
  <c r="BB17" i="13"/>
  <c r="AN17" i="13" s="1"/>
  <c r="BM17" i="13"/>
  <c r="AO17" i="13"/>
  <c r="AQ17" i="13" s="1"/>
  <c r="A513" i="8"/>
  <c r="A522" i="7"/>
  <c r="AK18" i="13"/>
  <c r="H18" i="13" s="1"/>
  <c r="CA16" i="13"/>
  <c r="BZ16" i="13"/>
  <c r="BX16" i="13"/>
  <c r="BW16" i="13"/>
  <c r="BO16" i="13"/>
  <c r="BN16" i="13"/>
  <c r="BQ16" i="13"/>
  <c r="BR16" i="13"/>
  <c r="BP15" i="13"/>
  <c r="CB15" i="13"/>
  <c r="AI16" i="13"/>
  <c r="AS16" i="13"/>
  <c r="AU16" i="13"/>
  <c r="AJ16" i="13"/>
  <c r="CG15" i="13"/>
  <c r="CH15" i="13" s="1"/>
  <c r="AG15" i="13"/>
  <c r="AH15" i="13"/>
  <c r="AD15" i="13"/>
  <c r="Z15" i="13"/>
  <c r="J15" i="13"/>
  <c r="S15" i="13"/>
  <c r="AW15" i="13"/>
  <c r="BS15" i="13"/>
  <c r="T16" i="13" l="1"/>
  <c r="I511" i="8"/>
  <c r="I17" i="13"/>
  <c r="I521" i="7" s="1"/>
  <c r="T521" i="7" s="1"/>
  <c r="CC15" i="13"/>
  <c r="BY16" i="13"/>
  <c r="CG16" i="13"/>
  <c r="CH16" i="13" s="1"/>
  <c r="BT15" i="13"/>
  <c r="BU15" i="13" s="1"/>
  <c r="BV15" i="13" s="1"/>
  <c r="X520" i="7"/>
  <c r="D641" i="7"/>
  <c r="X511" i="8"/>
  <c r="D633" i="8"/>
  <c r="E39" i="13" s="1"/>
  <c r="G39" i="13" s="1"/>
  <c r="V39" i="13" s="1"/>
  <c r="L39" i="13" s="1"/>
  <c r="I512" i="8"/>
  <c r="T512" i="8" s="1"/>
  <c r="S16" i="13"/>
  <c r="AW16" i="13"/>
  <c r="CD15" i="13"/>
  <c r="CE17" i="13"/>
  <c r="CF17" i="13"/>
  <c r="AI17" i="13"/>
  <c r="AS17" i="13"/>
  <c r="AU17" i="13"/>
  <c r="AJ17" i="13"/>
  <c r="C20" i="13"/>
  <c r="B515" i="8"/>
  <c r="A20" i="13"/>
  <c r="B524" i="7"/>
  <c r="B21" i="13"/>
  <c r="Y20" i="13"/>
  <c r="A514" i="8"/>
  <c r="AK19" i="13"/>
  <c r="H19" i="13" s="1"/>
  <c r="A523" i="7"/>
  <c r="BP16" i="13"/>
  <c r="CB16" i="13"/>
  <c r="CC16" i="13" s="1"/>
  <c r="AP17" i="13"/>
  <c r="AV17" i="13" s="1"/>
  <c r="Q521" i="7"/>
  <c r="W521" i="7" s="1"/>
  <c r="X521" i="7" s="1"/>
  <c r="Q512" i="8"/>
  <c r="W512" i="8" s="1"/>
  <c r="X512" i="8" s="1"/>
  <c r="BQ17" i="13"/>
  <c r="BR17" i="13"/>
  <c r="BO17" i="13"/>
  <c r="BN17" i="13"/>
  <c r="AD16" i="13"/>
  <c r="J16" i="13"/>
  <c r="AG16" i="13"/>
  <c r="AH16" i="13"/>
  <c r="Z16" i="13"/>
  <c r="BS16" i="13"/>
  <c r="BJ18" i="13"/>
  <c r="BM18" i="13"/>
  <c r="BH18" i="13"/>
  <c r="BL18" i="13"/>
  <c r="AO18" i="13"/>
  <c r="AQ18" i="13" s="1"/>
  <c r="AR18" i="13"/>
  <c r="BI18" i="13"/>
  <c r="BB18" i="13"/>
  <c r="AN18" i="13" s="1"/>
  <c r="BK18" i="13"/>
  <c r="BW17" i="13"/>
  <c r="BZ17" i="13"/>
  <c r="BX17" i="13"/>
  <c r="CA17" i="13"/>
  <c r="T17" i="13" l="1"/>
  <c r="I18" i="13"/>
  <c r="I522" i="7" s="1"/>
  <c r="T522" i="7" s="1"/>
  <c r="U15" i="13"/>
  <c r="CB17" i="13"/>
  <c r="BP17" i="13"/>
  <c r="BQ18" i="13"/>
  <c r="BO18" i="13"/>
  <c r="BN18" i="13"/>
  <c r="BR18" i="13"/>
  <c r="CD16" i="13"/>
  <c r="A524" i="7"/>
  <c r="A515" i="8"/>
  <c r="AK20" i="13"/>
  <c r="H20" i="13" s="1"/>
  <c r="AU18" i="13"/>
  <c r="AJ18" i="13"/>
  <c r="AI18" i="13"/>
  <c r="AS18" i="13"/>
  <c r="AD17" i="13"/>
  <c r="AH17" i="13"/>
  <c r="J17" i="13"/>
  <c r="AG17" i="13"/>
  <c r="Z17" i="13"/>
  <c r="AP18" i="13"/>
  <c r="AV18" i="13" s="1"/>
  <c r="Q513" i="8"/>
  <c r="W513" i="8" s="1"/>
  <c r="X513" i="8" s="1"/>
  <c r="Q522" i="7"/>
  <c r="W522" i="7" s="1"/>
  <c r="X522" i="7" s="1"/>
  <c r="BX18" i="13"/>
  <c r="BW18" i="13"/>
  <c r="BZ18" i="13"/>
  <c r="CA18" i="13"/>
  <c r="Y21" i="13"/>
  <c r="C21" i="13"/>
  <c r="A21" i="13"/>
  <c r="B22" i="13"/>
  <c r="B525" i="7"/>
  <c r="B516" i="8"/>
  <c r="BY17" i="13"/>
  <c r="CC17" i="13" s="1"/>
  <c r="CF18" i="13"/>
  <c r="CE18" i="13"/>
  <c r="BT16" i="13"/>
  <c r="BU16" i="13" s="1"/>
  <c r="BV16" i="13" s="1"/>
  <c r="U16" i="13" s="1"/>
  <c r="BS17" i="13"/>
  <c r="AW17" i="13"/>
  <c r="S17" i="13"/>
  <c r="BI19" i="13"/>
  <c r="BJ19" i="13"/>
  <c r="AR19" i="13"/>
  <c r="BK19" i="13"/>
  <c r="BL19" i="13"/>
  <c r="AO19" i="13"/>
  <c r="AQ19" i="13" s="1"/>
  <c r="BB19" i="13"/>
  <c r="AN19" i="13" s="1"/>
  <c r="BH19" i="13"/>
  <c r="BM19" i="13"/>
  <c r="CG17" i="13"/>
  <c r="CH17" i="13" s="1"/>
  <c r="T18" i="13" l="1"/>
  <c r="I513" i="8"/>
  <c r="I19" i="13"/>
  <c r="AV19" i="13"/>
  <c r="BT17" i="13"/>
  <c r="BU17" i="13" s="1"/>
  <c r="BV17" i="13" s="1"/>
  <c r="I514" i="8"/>
  <c r="T514" i="8" s="1"/>
  <c r="I523" i="7"/>
  <c r="T523" i="7" s="1"/>
  <c r="T19" i="13"/>
  <c r="CB18" i="13"/>
  <c r="T513" i="8"/>
  <c r="CG18" i="13"/>
  <c r="CH18" i="13" s="1"/>
  <c r="BY18" i="13"/>
  <c r="CD17" i="13"/>
  <c r="AJ19" i="13"/>
  <c r="AU19" i="13"/>
  <c r="AS19" i="13"/>
  <c r="AI19" i="13"/>
  <c r="A22" i="13"/>
  <c r="B526" i="7"/>
  <c r="B517" i="8"/>
  <c r="C22" i="13"/>
  <c r="B23" i="13"/>
  <c r="Y22" i="13"/>
  <c r="Q523" i="7"/>
  <c r="W523" i="7" s="1"/>
  <c r="X523" i="7" s="1"/>
  <c r="Q514" i="8"/>
  <c r="W514" i="8" s="1"/>
  <c r="X514" i="8" s="1"/>
  <c r="AP19" i="13"/>
  <c r="CA19" i="13"/>
  <c r="BW19" i="13"/>
  <c r="BX19" i="13"/>
  <c r="BY19" i="13" s="1"/>
  <c r="BZ19" i="13"/>
  <c r="A525" i="7"/>
  <c r="AK21" i="13"/>
  <c r="H21" i="13" s="1"/>
  <c r="A516" i="8"/>
  <c r="AD18" i="13"/>
  <c r="Z18" i="13"/>
  <c r="AH18" i="13"/>
  <c r="J18" i="13"/>
  <c r="AG18" i="13"/>
  <c r="BL20" i="13"/>
  <c r="BM20" i="13"/>
  <c r="AO20" i="13"/>
  <c r="AQ20" i="13" s="1"/>
  <c r="AR20" i="13"/>
  <c r="BH20" i="13"/>
  <c r="BJ20" i="13"/>
  <c r="BK20" i="13"/>
  <c r="BI20" i="13"/>
  <c r="BB20" i="13"/>
  <c r="AN20" i="13" s="1"/>
  <c r="BP18" i="13"/>
  <c r="CF19" i="13"/>
  <c r="CE19" i="13"/>
  <c r="BO19" i="13"/>
  <c r="BR19" i="13"/>
  <c r="BQ19" i="13"/>
  <c r="BN19" i="13"/>
  <c r="AW18" i="13"/>
  <c r="S18" i="13"/>
  <c r="BS18" i="13"/>
  <c r="I20" i="13" l="1"/>
  <c r="CC18" i="13"/>
  <c r="CD18" i="13" s="1"/>
  <c r="U17" i="13"/>
  <c r="CG19" i="13"/>
  <c r="CH19" i="13" s="1"/>
  <c r="BP19" i="13"/>
  <c r="CB19" i="13"/>
  <c r="CC19" i="13" s="1"/>
  <c r="I524" i="7"/>
  <c r="T524" i="7" s="1"/>
  <c r="I515" i="8"/>
  <c r="T515" i="8" s="1"/>
  <c r="T20" i="13"/>
  <c r="BO20" i="13"/>
  <c r="BN20" i="13"/>
  <c r="BR20" i="13"/>
  <c r="BQ20" i="13"/>
  <c r="CF20" i="13"/>
  <c r="CE20" i="13"/>
  <c r="AS20" i="13"/>
  <c r="AU20" i="13"/>
  <c r="AJ20" i="13"/>
  <c r="AI20" i="13"/>
  <c r="S19" i="13"/>
  <c r="AW19" i="13"/>
  <c r="B24" i="13"/>
  <c r="C23" i="13"/>
  <c r="Y23" i="13"/>
  <c r="B518" i="8"/>
  <c r="A23" i="13"/>
  <c r="B527" i="7"/>
  <c r="A526" i="7"/>
  <c r="T526" i="7" s="1"/>
  <c r="AK22" i="13"/>
  <c r="H22" i="13" s="1"/>
  <c r="A517" i="8"/>
  <c r="T517" i="8" s="1"/>
  <c r="Q524" i="7"/>
  <c r="W524" i="7" s="1"/>
  <c r="X524" i="7" s="1"/>
  <c r="AP20" i="13"/>
  <c r="AV20" i="13" s="1"/>
  <c r="Q515" i="8"/>
  <c r="W515" i="8" s="1"/>
  <c r="X515" i="8" s="1"/>
  <c r="BS19" i="13"/>
  <c r="BT18" i="13"/>
  <c r="BW20" i="13"/>
  <c r="BX20" i="13"/>
  <c r="BZ20" i="13"/>
  <c r="CA20" i="13"/>
  <c r="BK21" i="13"/>
  <c r="BH21" i="13"/>
  <c r="BL21" i="13"/>
  <c r="BM21" i="13"/>
  <c r="BJ21" i="13"/>
  <c r="AO21" i="13"/>
  <c r="AQ21" i="13" s="1"/>
  <c r="BI21" i="13"/>
  <c r="BB21" i="13"/>
  <c r="AN21" i="13" s="1"/>
  <c r="AR21" i="13"/>
  <c r="AD19" i="13"/>
  <c r="Z19" i="13"/>
  <c r="AH19" i="13"/>
  <c r="J19" i="13"/>
  <c r="AG19" i="13"/>
  <c r="BU18" i="13" l="1"/>
  <c r="BV18" i="13" s="1"/>
  <c r="U18" i="13" s="1"/>
  <c r="I21" i="13"/>
  <c r="BT19" i="13"/>
  <c r="CG20" i="13"/>
  <c r="CH20" i="13" s="1"/>
  <c r="BP20" i="13"/>
  <c r="AI21" i="13"/>
  <c r="AJ21" i="13"/>
  <c r="AU21" i="13"/>
  <c r="AS21" i="13"/>
  <c r="BW21" i="13"/>
  <c r="BZ21" i="13"/>
  <c r="CA21" i="13"/>
  <c r="BX21" i="13"/>
  <c r="BI22" i="13"/>
  <c r="BK22" i="13"/>
  <c r="BH22" i="13"/>
  <c r="BL22" i="13"/>
  <c r="AR22" i="13"/>
  <c r="BJ22" i="13"/>
  <c r="AO22" i="13"/>
  <c r="AQ22" i="13" s="1"/>
  <c r="BM22" i="13"/>
  <c r="BB22" i="13"/>
  <c r="AN22" i="13" s="1"/>
  <c r="I516" i="8"/>
  <c r="T516" i="8" s="1"/>
  <c r="I525" i="7"/>
  <c r="T525" i="7" s="1"/>
  <c r="CB20" i="13"/>
  <c r="AW20" i="13"/>
  <c r="S20" i="13"/>
  <c r="AG20" i="13"/>
  <c r="J20" i="13"/>
  <c r="AH20" i="13"/>
  <c r="Z20" i="13"/>
  <c r="AD20" i="13"/>
  <c r="CF21" i="13"/>
  <c r="CE21" i="13"/>
  <c r="BU19" i="13"/>
  <c r="BV19" i="13" s="1"/>
  <c r="U19" i="13" s="1"/>
  <c r="CD19" i="13"/>
  <c r="BS20" i="13"/>
  <c r="Q525" i="7"/>
  <c r="W525" i="7" s="1"/>
  <c r="X525" i="7" s="1"/>
  <c r="Q516" i="8"/>
  <c r="W516" i="8" s="1"/>
  <c r="X516" i="8" s="1"/>
  <c r="AP21" i="13"/>
  <c r="AV21" i="13" s="1"/>
  <c r="BO21" i="13"/>
  <c r="BN21" i="13"/>
  <c r="BR21" i="13"/>
  <c r="BQ21" i="13"/>
  <c r="BY20" i="13"/>
  <c r="T21" i="13"/>
  <c r="A518" i="8"/>
  <c r="A634" i="8" s="1"/>
  <c r="A527" i="7"/>
  <c r="A642" i="7" s="1"/>
  <c r="AK23" i="13"/>
  <c r="H23" i="13" s="1"/>
  <c r="Y24" i="13"/>
  <c r="B528" i="7"/>
  <c r="B519" i="8"/>
  <c r="A24" i="13"/>
  <c r="B25" i="13"/>
  <c r="C24" i="13"/>
  <c r="BT20" i="13" l="1"/>
  <c r="I22" i="13"/>
  <c r="I517" i="8" s="1"/>
  <c r="BY21" i="13"/>
  <c r="CB21" i="13"/>
  <c r="D40" i="13"/>
  <c r="BS21" i="13"/>
  <c r="AK24" i="13"/>
  <c r="H24" i="13" s="1"/>
  <c r="A519" i="8"/>
  <c r="A528" i="7"/>
  <c r="BB23" i="13"/>
  <c r="AN23" i="13" s="1"/>
  <c r="BJ23" i="13"/>
  <c r="BM23" i="13"/>
  <c r="BI23" i="13"/>
  <c r="BH23" i="13"/>
  <c r="BL23" i="13"/>
  <c r="AR23" i="13"/>
  <c r="AO23" i="13"/>
  <c r="AQ23" i="13" s="1"/>
  <c r="BK23" i="13"/>
  <c r="BP21" i="13"/>
  <c r="CG21" i="13"/>
  <c r="CH21" i="13" s="1"/>
  <c r="CC20" i="13"/>
  <c r="CF22" i="13"/>
  <c r="CE22" i="13"/>
  <c r="Z21" i="13"/>
  <c r="AG21" i="13"/>
  <c r="AD21" i="13"/>
  <c r="J21" i="13"/>
  <c r="AH21" i="13"/>
  <c r="AW21" i="13"/>
  <c r="S21" i="13"/>
  <c r="AP22" i="13"/>
  <c r="AV22" i="13" s="1"/>
  <c r="Q526" i="7"/>
  <c r="W526" i="7" s="1"/>
  <c r="X526" i="7" s="1"/>
  <c r="Q517" i="8"/>
  <c r="W517" i="8" s="1"/>
  <c r="X517" i="8" s="1"/>
  <c r="BO22" i="13"/>
  <c r="BN22" i="13"/>
  <c r="BQ22" i="13"/>
  <c r="BR22" i="13"/>
  <c r="CA22" i="13"/>
  <c r="BX22" i="13"/>
  <c r="BZ22" i="13"/>
  <c r="BW22" i="13"/>
  <c r="B520" i="8"/>
  <c r="B529" i="7"/>
  <c r="A25" i="13"/>
  <c r="B26" i="13"/>
  <c r="C25" i="13"/>
  <c r="Y25" i="13"/>
  <c r="I526" i="7"/>
  <c r="T22" i="13"/>
  <c r="AJ22" i="13"/>
  <c r="AU22" i="13"/>
  <c r="AI22" i="13"/>
  <c r="AS22" i="13"/>
  <c r="I23" i="13" l="1"/>
  <c r="CC21" i="13"/>
  <c r="CD21" i="13" s="1"/>
  <c r="BT21" i="13"/>
  <c r="BP22" i="13"/>
  <c r="CG22" i="13"/>
  <c r="CH22" i="13" s="1"/>
  <c r="BS22" i="13"/>
  <c r="AD22" i="13"/>
  <c r="AH22" i="13"/>
  <c r="AG22" i="13"/>
  <c r="Z22" i="13"/>
  <c r="J22" i="13"/>
  <c r="CB22" i="13"/>
  <c r="BN23" i="13"/>
  <c r="BR23" i="13"/>
  <c r="BO23" i="13"/>
  <c r="BQ23" i="13"/>
  <c r="T23" i="13"/>
  <c r="I527" i="7"/>
  <c r="T527" i="7" s="1"/>
  <c r="B642" i="7" s="1"/>
  <c r="I518" i="8"/>
  <c r="T518" i="8" s="1"/>
  <c r="B634" i="8" s="1"/>
  <c r="B27" i="13"/>
  <c r="B521" i="8"/>
  <c r="B530" i="7"/>
  <c r="C26" i="13"/>
  <c r="A26" i="13"/>
  <c r="Y26" i="13"/>
  <c r="CD20" i="13"/>
  <c r="BU20" i="13"/>
  <c r="BV20" i="13" s="1"/>
  <c r="Q527" i="7"/>
  <c r="W527" i="7" s="1"/>
  <c r="Q518" i="8"/>
  <c r="W518" i="8" s="1"/>
  <c r="AP23" i="13"/>
  <c r="AV23" i="13" s="1"/>
  <c r="A520" i="8"/>
  <c r="AK25" i="13"/>
  <c r="H25" i="13" s="1"/>
  <c r="A529" i="7"/>
  <c r="AU23" i="13"/>
  <c r="AI23" i="13"/>
  <c r="AJ23" i="13"/>
  <c r="AS23" i="13"/>
  <c r="BY22" i="13"/>
  <c r="AW22" i="13"/>
  <c r="S22" i="13"/>
  <c r="CE23" i="13"/>
  <c r="CF23" i="13"/>
  <c r="BZ23" i="13"/>
  <c r="BW23" i="13"/>
  <c r="CA23" i="13"/>
  <c r="BX23" i="13"/>
  <c r="BM24" i="13"/>
  <c r="BL24" i="13"/>
  <c r="AO24" i="13"/>
  <c r="AQ24" i="13" s="1"/>
  <c r="BH24" i="13"/>
  <c r="BJ24" i="13"/>
  <c r="BK24" i="13"/>
  <c r="AR24" i="13"/>
  <c r="BB24" i="13"/>
  <c r="AN24" i="13" s="1"/>
  <c r="BI24" i="13"/>
  <c r="I24" i="13" l="1"/>
  <c r="I519" i="8" s="1"/>
  <c r="T519" i="8" s="1"/>
  <c r="BU21" i="13"/>
  <c r="BV21" i="13" s="1"/>
  <c r="U21" i="13" s="1"/>
  <c r="U20" i="13"/>
  <c r="BT22" i="13"/>
  <c r="BY23" i="13"/>
  <c r="CB23" i="13"/>
  <c r="CG23" i="13"/>
  <c r="CH23" i="13" s="1"/>
  <c r="X518" i="8"/>
  <c r="D634" i="8"/>
  <c r="X527" i="7"/>
  <c r="D642" i="7"/>
  <c r="BS23" i="13"/>
  <c r="AI24" i="13"/>
  <c r="AS24" i="13"/>
  <c r="AJ24" i="13"/>
  <c r="AU24" i="13"/>
  <c r="AP24" i="13"/>
  <c r="S24" i="13" s="1"/>
  <c r="Q528" i="7"/>
  <c r="W528" i="7" s="1"/>
  <c r="X528" i="7" s="1"/>
  <c r="Q519" i="8"/>
  <c r="W519" i="8" s="1"/>
  <c r="X519" i="8" s="1"/>
  <c r="AW23" i="13"/>
  <c r="S23" i="13"/>
  <c r="CF24" i="13"/>
  <c r="CE24" i="13"/>
  <c r="AH23" i="13"/>
  <c r="J23" i="13"/>
  <c r="Z23" i="13"/>
  <c r="AD23" i="13"/>
  <c r="AG23" i="13"/>
  <c r="BW24" i="13"/>
  <c r="BX24" i="13"/>
  <c r="CA24" i="13"/>
  <c r="BZ24" i="13"/>
  <c r="AO25" i="13"/>
  <c r="AQ25" i="13" s="1"/>
  <c r="BB25" i="13"/>
  <c r="AN25" i="13" s="1"/>
  <c r="BL25" i="13"/>
  <c r="BI25" i="13"/>
  <c r="BM25" i="13"/>
  <c r="AR25" i="13"/>
  <c r="BJ25" i="13"/>
  <c r="BH25" i="13"/>
  <c r="BK25" i="13"/>
  <c r="AK26" i="13"/>
  <c r="H26" i="13" s="1"/>
  <c r="A521" i="8"/>
  <c r="A530" i="7"/>
  <c r="C27" i="13"/>
  <c r="A27" i="13"/>
  <c r="B28" i="13"/>
  <c r="Y27" i="13"/>
  <c r="B522" i="8"/>
  <c r="B531" i="7"/>
  <c r="CC22" i="13"/>
  <c r="T24" i="13"/>
  <c r="BO24" i="13"/>
  <c r="BN24" i="13"/>
  <c r="BQ24" i="13"/>
  <c r="BR24" i="13"/>
  <c r="F40" i="13"/>
  <c r="BP23" i="13"/>
  <c r="I528" i="7" l="1"/>
  <c r="T528" i="7" s="1"/>
  <c r="AV24" i="13"/>
  <c r="I25" i="13"/>
  <c r="AW24" i="13"/>
  <c r="E40" i="13"/>
  <c r="G40" i="13" s="1"/>
  <c r="V40" i="13" s="1"/>
  <c r="L40" i="13" s="1"/>
  <c r="CC23" i="13"/>
  <c r="CD23" i="13" s="1"/>
  <c r="BT23" i="13"/>
  <c r="BY24" i="13"/>
  <c r="BO25" i="13"/>
  <c r="BQ25" i="13"/>
  <c r="BN25" i="13"/>
  <c r="BR25" i="13"/>
  <c r="BP24" i="13"/>
  <c r="CD22" i="13"/>
  <c r="BU22" i="13"/>
  <c r="BV22" i="13" s="1"/>
  <c r="U22" i="13" s="1"/>
  <c r="Y28" i="13"/>
  <c r="A28" i="13"/>
  <c r="B532" i="7"/>
  <c r="B29" i="13"/>
  <c r="C28" i="13"/>
  <c r="B523" i="8"/>
  <c r="BX25" i="13"/>
  <c r="CA25" i="13"/>
  <c r="BZ25" i="13"/>
  <c r="BW25" i="13"/>
  <c r="CE25" i="13"/>
  <c r="CF25" i="13"/>
  <c r="CB24" i="13"/>
  <c r="AH24" i="13"/>
  <c r="Z24" i="13"/>
  <c r="J24" i="13"/>
  <c r="AG24" i="13"/>
  <c r="AD24" i="13"/>
  <c r="BS24" i="13"/>
  <c r="A531" i="7"/>
  <c r="AK27" i="13"/>
  <c r="H27" i="13" s="1"/>
  <c r="A522" i="8"/>
  <c r="AR26" i="13"/>
  <c r="BH26" i="13"/>
  <c r="BI26" i="13"/>
  <c r="AO26" i="13"/>
  <c r="AQ26" i="13" s="1"/>
  <c r="BM26" i="13"/>
  <c r="BJ26" i="13"/>
  <c r="BL26" i="13"/>
  <c r="BK26" i="13"/>
  <c r="BB26" i="13"/>
  <c r="AN26" i="13" s="1"/>
  <c r="AS25" i="13"/>
  <c r="AU25" i="13"/>
  <c r="AJ25" i="13"/>
  <c r="AI25" i="13"/>
  <c r="I520" i="8"/>
  <c r="T520" i="8" s="1"/>
  <c r="I529" i="7"/>
  <c r="T529" i="7" s="1"/>
  <c r="AP25" i="13"/>
  <c r="AV25" i="13" s="1"/>
  <c r="Q529" i="7"/>
  <c r="W529" i="7" s="1"/>
  <c r="X529" i="7" s="1"/>
  <c r="Q520" i="8"/>
  <c r="W520" i="8" s="1"/>
  <c r="X520" i="8" s="1"/>
  <c r="CG24" i="13"/>
  <c r="CH24" i="13" s="1"/>
  <c r="T25" i="13"/>
  <c r="I26" i="13" l="1"/>
  <c r="I530" i="7" s="1"/>
  <c r="BU23" i="13"/>
  <c r="BV23" i="13" s="1"/>
  <c r="U23" i="13" s="1"/>
  <c r="CC24" i="13"/>
  <c r="CB25" i="13"/>
  <c r="BT24" i="13"/>
  <c r="BU24" i="13" s="1"/>
  <c r="BV24" i="13" s="1"/>
  <c r="BY25" i="13"/>
  <c r="S25" i="13"/>
  <c r="AW25" i="13"/>
  <c r="T26" i="13"/>
  <c r="I521" i="8"/>
  <c r="T521" i="8" s="1"/>
  <c r="AJ26" i="13"/>
  <c r="AS26" i="13"/>
  <c r="AI26" i="13"/>
  <c r="AU26" i="13"/>
  <c r="B30" i="13"/>
  <c r="Y29" i="13"/>
  <c r="A29" i="13"/>
  <c r="C29" i="13"/>
  <c r="B524" i="8"/>
  <c r="B533" i="7"/>
  <c r="CD24" i="13"/>
  <c r="AP26" i="13"/>
  <c r="AV26" i="13" s="1"/>
  <c r="Q530" i="7"/>
  <c r="W530" i="7" s="1"/>
  <c r="X530" i="7" s="1"/>
  <c r="Q521" i="8"/>
  <c r="W521" i="8" s="1"/>
  <c r="X521" i="8" s="1"/>
  <c r="CF26" i="13"/>
  <c r="CE26" i="13"/>
  <c r="BK27" i="13"/>
  <c r="BL27" i="13"/>
  <c r="AO27" i="13"/>
  <c r="AQ27" i="13" s="1"/>
  <c r="BH27" i="13"/>
  <c r="BB27" i="13"/>
  <c r="AN27" i="13" s="1"/>
  <c r="BI27" i="13"/>
  <c r="BM27" i="13"/>
  <c r="AR27" i="13"/>
  <c r="BJ27" i="13"/>
  <c r="A532" i="7"/>
  <c r="T532" i="7" s="1"/>
  <c r="AK28" i="13"/>
  <c r="H28" i="13" s="1"/>
  <c r="A523" i="8"/>
  <c r="T523" i="8" s="1"/>
  <c r="BP25" i="13"/>
  <c r="J25" i="13"/>
  <c r="AH25" i="13"/>
  <c r="AG25" i="13"/>
  <c r="Z25" i="13"/>
  <c r="AD25" i="13"/>
  <c r="BX26" i="13"/>
  <c r="BZ26" i="13"/>
  <c r="BW26" i="13"/>
  <c r="CA26" i="13"/>
  <c r="BR26" i="13"/>
  <c r="BO26" i="13"/>
  <c r="BN26" i="13"/>
  <c r="BQ26" i="13"/>
  <c r="CG25" i="13"/>
  <c r="CH25" i="13" s="1"/>
  <c r="CC25" i="13"/>
  <c r="CD25" i="13" s="1"/>
  <c r="BS25" i="13"/>
  <c r="BT25" i="13" s="1"/>
  <c r="T530" i="7" l="1"/>
  <c r="I27" i="13"/>
  <c r="AW26" i="13"/>
  <c r="I522" i="8"/>
  <c r="T522" i="8" s="1"/>
  <c r="I531" i="7"/>
  <c r="T531" i="7" s="1"/>
  <c r="T27" i="13"/>
  <c r="U24" i="13"/>
  <c r="BU25" i="13"/>
  <c r="BV25" i="13" s="1"/>
  <c r="U25" i="13" s="1"/>
  <c r="S26" i="13"/>
  <c r="BP26" i="13"/>
  <c r="AI27" i="13"/>
  <c r="AU27" i="13"/>
  <c r="AJ27" i="13"/>
  <c r="AS27" i="13"/>
  <c r="BQ27" i="13"/>
  <c r="BN27" i="13"/>
  <c r="BO27" i="13"/>
  <c r="BR27" i="13"/>
  <c r="AK29" i="13"/>
  <c r="H29" i="13" s="1"/>
  <c r="A524" i="8"/>
  <c r="T524" i="8" s="1"/>
  <c r="A533" i="7"/>
  <c r="T533" i="7" s="1"/>
  <c r="BS26" i="13"/>
  <c r="BY26" i="13"/>
  <c r="BJ28" i="13"/>
  <c r="AR28" i="13"/>
  <c r="BB28" i="13"/>
  <c r="AN28" i="13" s="1"/>
  <c r="BK28" i="13"/>
  <c r="AO28" i="13"/>
  <c r="AQ28" i="13" s="1"/>
  <c r="BI28" i="13"/>
  <c r="BH28" i="13"/>
  <c r="BM28" i="13"/>
  <c r="BL28" i="13"/>
  <c r="Q522" i="8"/>
  <c r="W522" i="8" s="1"/>
  <c r="X522" i="8" s="1"/>
  <c r="AP27" i="13"/>
  <c r="AV27" i="13" s="1"/>
  <c r="Q531" i="7"/>
  <c r="W531" i="7" s="1"/>
  <c r="X531" i="7" s="1"/>
  <c r="CG26" i="13"/>
  <c r="CH26" i="13" s="1"/>
  <c r="AG26" i="13"/>
  <c r="Z26" i="13"/>
  <c r="J26" i="13"/>
  <c r="AH26" i="13"/>
  <c r="AD26" i="13"/>
  <c r="CB26" i="13"/>
  <c r="CF27" i="13"/>
  <c r="CE27" i="13"/>
  <c r="A30" i="13"/>
  <c r="B534" i="7"/>
  <c r="C30" i="13"/>
  <c r="B525" i="8"/>
  <c r="Y30" i="13"/>
  <c r="B31" i="13"/>
  <c r="BX27" i="13"/>
  <c r="BW27" i="13"/>
  <c r="I28" i="13" l="1"/>
  <c r="T28" i="13" s="1"/>
  <c r="BT26" i="13"/>
  <c r="I523" i="8"/>
  <c r="I532" i="7"/>
  <c r="BY27" i="13"/>
  <c r="BS27" i="13"/>
  <c r="A534" i="7"/>
  <c r="A525" i="8"/>
  <c r="AK30" i="13"/>
  <c r="H30" i="13" s="1"/>
  <c r="AJ28" i="13"/>
  <c r="AS28" i="13"/>
  <c r="AU28" i="13"/>
  <c r="AI28" i="13"/>
  <c r="BZ27" i="13"/>
  <c r="BP27" i="13"/>
  <c r="CF28" i="13"/>
  <c r="CE28" i="13"/>
  <c r="AP28" i="13"/>
  <c r="AV28" i="13" s="1"/>
  <c r="Q523" i="8"/>
  <c r="W523" i="8" s="1"/>
  <c r="X523" i="8" s="1"/>
  <c r="Q532" i="7"/>
  <c r="W532" i="7" s="1"/>
  <c r="X532" i="7" s="1"/>
  <c r="BX28" i="13"/>
  <c r="BW28" i="13"/>
  <c r="CG27" i="13"/>
  <c r="CH27" i="13" s="1"/>
  <c r="CC26" i="13"/>
  <c r="BI29" i="13"/>
  <c r="AR29" i="13"/>
  <c r="BB29" i="13"/>
  <c r="AN29" i="13" s="1"/>
  <c r="BM29" i="13"/>
  <c r="BH29" i="13"/>
  <c r="BJ29" i="13"/>
  <c r="AO29" i="13"/>
  <c r="AQ29" i="13" s="1"/>
  <c r="BL29" i="13"/>
  <c r="BK29" i="13"/>
  <c r="B526" i="8"/>
  <c r="A31" i="13"/>
  <c r="Y31" i="13"/>
  <c r="B32" i="13"/>
  <c r="B535" i="7"/>
  <c r="C31" i="13"/>
  <c r="AW27" i="13"/>
  <c r="S27" i="13"/>
  <c r="BN28" i="13"/>
  <c r="BQ28" i="13"/>
  <c r="BR28" i="13"/>
  <c r="BO28" i="13"/>
  <c r="AH27" i="13"/>
  <c r="AG27" i="13"/>
  <c r="AD27" i="13"/>
  <c r="J27" i="13"/>
  <c r="Z27" i="13"/>
  <c r="I29" i="13" l="1"/>
  <c r="T29" i="13" s="1"/>
  <c r="I533" i="7"/>
  <c r="I524" i="8"/>
  <c r="CG28" i="13"/>
  <c r="CH28" i="13" s="1"/>
  <c r="T525" i="8"/>
  <c r="B635" i="8" s="1"/>
  <c r="A635" i="8"/>
  <c r="BY28" i="13"/>
  <c r="T534" i="7"/>
  <c r="B643" i="7" s="1"/>
  <c r="A643" i="7"/>
  <c r="BX29" i="13"/>
  <c r="BW29" i="13"/>
  <c r="AU29" i="13"/>
  <c r="AI29" i="13"/>
  <c r="AS29" i="13"/>
  <c r="AJ29" i="13"/>
  <c r="S28" i="13"/>
  <c r="AW28" i="13"/>
  <c r="BZ28" i="13"/>
  <c r="BP28" i="13"/>
  <c r="CA28" i="13" s="1"/>
  <c r="B527" i="8"/>
  <c r="Y32" i="13"/>
  <c r="C32" i="13"/>
  <c r="B3" i="14"/>
  <c r="A32" i="13"/>
  <c r="B536" i="7"/>
  <c r="BR29" i="13"/>
  <c r="BN29" i="13"/>
  <c r="BQ29" i="13"/>
  <c r="BO29" i="13"/>
  <c r="BJ30" i="13"/>
  <c r="BH30" i="13"/>
  <c r="AO30" i="13"/>
  <c r="AQ30" i="13" s="1"/>
  <c r="AR30" i="13"/>
  <c r="BI30" i="13"/>
  <c r="BK30" i="13"/>
  <c r="BL30" i="13"/>
  <c r="BM30" i="13"/>
  <c r="BB30" i="13"/>
  <c r="AN30" i="13" s="1"/>
  <c r="BS28" i="13"/>
  <c r="CE29" i="13"/>
  <c r="CF29" i="13"/>
  <c r="BU26" i="13"/>
  <c r="BV26" i="13" s="1"/>
  <c r="U26" i="13" s="1"/>
  <c r="CD26" i="13"/>
  <c r="A526" i="8"/>
  <c r="AK31" i="13"/>
  <c r="H31" i="13" s="1"/>
  <c r="A535" i="7"/>
  <c r="AP29" i="13"/>
  <c r="AV29" i="13" s="1"/>
  <c r="Q533" i="7"/>
  <c r="W533" i="7" s="1"/>
  <c r="X533" i="7" s="1"/>
  <c r="Q524" i="8"/>
  <c r="W524" i="8" s="1"/>
  <c r="X524" i="8" s="1"/>
  <c r="CA27" i="13"/>
  <c r="CB27" i="13" s="1"/>
  <c r="CC27" i="13" s="1"/>
  <c r="BT27" i="13"/>
  <c r="J28" i="13"/>
  <c r="AG28" i="13"/>
  <c r="AD28" i="13"/>
  <c r="Z28" i="13"/>
  <c r="AH28" i="13"/>
  <c r="I30" i="13" l="1"/>
  <c r="I534" i="7" s="1"/>
  <c r="T535" i="7" s="1"/>
  <c r="I525" i="8"/>
  <c r="T526" i="8" s="1"/>
  <c r="T31" i="13"/>
  <c r="T30" i="13"/>
  <c r="BT28" i="13"/>
  <c r="T32" i="13"/>
  <c r="F41" i="13"/>
  <c r="D41" i="13"/>
  <c r="CB28" i="13"/>
  <c r="CC28" i="13" s="1"/>
  <c r="AO31" i="13"/>
  <c r="AQ31" i="13" s="1"/>
  <c r="BI31" i="13"/>
  <c r="BM31" i="13"/>
  <c r="BL31" i="13"/>
  <c r="BB31" i="13"/>
  <c r="BJ31" i="13"/>
  <c r="BH31" i="13"/>
  <c r="BK31" i="13"/>
  <c r="AR31" i="13"/>
  <c r="CG29" i="13"/>
  <c r="CH29" i="13" s="1"/>
  <c r="AJ30" i="13"/>
  <c r="AU30" i="13"/>
  <c r="AS30" i="13"/>
  <c r="AI30" i="13"/>
  <c r="BZ29" i="13"/>
  <c r="BP29" i="13"/>
  <c r="CA29" i="13" s="1"/>
  <c r="CF30" i="13"/>
  <c r="CE30" i="13"/>
  <c r="AP30" i="13"/>
  <c r="AV30" i="13" s="1"/>
  <c r="Q534" i="7"/>
  <c r="W534" i="7" s="1"/>
  <c r="Q525" i="8"/>
  <c r="W525" i="8" s="1"/>
  <c r="AK32" i="13"/>
  <c r="H32" i="13" s="1"/>
  <c r="A536" i="7"/>
  <c r="A527" i="8"/>
  <c r="AW29" i="13"/>
  <c r="S29" i="13"/>
  <c r="BQ30" i="13"/>
  <c r="BN30" i="13"/>
  <c r="BR30" i="13"/>
  <c r="BO30" i="13"/>
  <c r="A3" i="14"/>
  <c r="Y3" i="14"/>
  <c r="A1" i="14"/>
  <c r="A15" i="2" s="1"/>
  <c r="A58" i="14" s="1"/>
  <c r="B4" i="14"/>
  <c r="B537" i="7"/>
  <c r="B528" i="8"/>
  <c r="C3" i="14"/>
  <c r="CD27" i="13"/>
  <c r="BU27" i="13"/>
  <c r="BV27" i="13" s="1"/>
  <c r="BW30" i="13"/>
  <c r="BX30" i="13"/>
  <c r="BS29" i="13"/>
  <c r="AG29" i="13"/>
  <c r="Z29" i="13"/>
  <c r="AH29" i="13"/>
  <c r="J29" i="13"/>
  <c r="AD29" i="13"/>
  <c r="BY29" i="13"/>
  <c r="BY30" i="13" l="1"/>
  <c r="U27" i="13"/>
  <c r="BT29" i="13"/>
  <c r="BS30" i="13"/>
  <c r="X525" i="8"/>
  <c r="D635" i="8"/>
  <c r="X534" i="7"/>
  <c r="D643" i="7"/>
  <c r="CB29" i="13"/>
  <c r="CC29" i="13" s="1"/>
  <c r="CD28" i="13"/>
  <c r="BU28" i="13"/>
  <c r="BV28" i="13" s="1"/>
  <c r="U28" i="13" s="1"/>
  <c r="T527" i="8"/>
  <c r="B636" i="8" s="1"/>
  <c r="A636" i="8"/>
  <c r="CF31" i="13"/>
  <c r="CE31" i="13"/>
  <c r="A528" i="8"/>
  <c r="A537" i="7"/>
  <c r="AK3" i="14"/>
  <c r="H3" i="14" s="1"/>
  <c r="A644" i="7"/>
  <c r="T536" i="7"/>
  <c r="B644" i="7" s="1"/>
  <c r="S30" i="13"/>
  <c r="AW30" i="13"/>
  <c r="BO31" i="13"/>
  <c r="BQ31" i="13"/>
  <c r="BR31" i="13"/>
  <c r="BN31" i="13"/>
  <c r="Y4" i="14"/>
  <c r="C4" i="14"/>
  <c r="B529" i="8"/>
  <c r="B5" i="14"/>
  <c r="B538" i="7"/>
  <c r="A4" i="14"/>
  <c r="BP30" i="13"/>
  <c r="BZ30" i="13"/>
  <c r="BJ32" i="13"/>
  <c r="BI32" i="13"/>
  <c r="AO32" i="13"/>
  <c r="AQ32" i="13" s="1"/>
  <c r="BB32" i="13"/>
  <c r="BL32" i="13"/>
  <c r="BM32" i="13"/>
  <c r="BK32" i="13"/>
  <c r="AR32" i="13"/>
  <c r="BH32" i="13"/>
  <c r="BX31" i="13"/>
  <c r="BW31" i="13"/>
  <c r="CG30" i="13"/>
  <c r="CH30" i="13" s="1"/>
  <c r="AG30" i="13"/>
  <c r="Z30" i="13"/>
  <c r="AD30" i="13"/>
  <c r="AH30" i="13"/>
  <c r="J30" i="13"/>
  <c r="AJ31" i="13"/>
  <c r="AU31" i="13"/>
  <c r="AI31" i="13"/>
  <c r="AS31" i="13"/>
  <c r="Q535" i="7"/>
  <c r="W535" i="7" s="1"/>
  <c r="X535" i="7" s="1"/>
  <c r="AP31" i="13"/>
  <c r="AV31" i="13" s="1"/>
  <c r="Q526" i="8"/>
  <c r="W526" i="8" s="1"/>
  <c r="X526" i="8" s="1"/>
  <c r="BY31" i="13" l="1"/>
  <c r="F42" i="13"/>
  <c r="F43" i="13" s="1"/>
  <c r="D42" i="13"/>
  <c r="E41" i="13"/>
  <c r="G41" i="13" s="1"/>
  <c r="V41" i="13" s="1"/>
  <c r="L41" i="13" s="1"/>
  <c r="AW31" i="13"/>
  <c r="S31" i="13"/>
  <c r="Q536" i="7"/>
  <c r="W536" i="7" s="1"/>
  <c r="AP32" i="13"/>
  <c r="AV32" i="13" s="1"/>
  <c r="Q527" i="8"/>
  <c r="W527" i="8" s="1"/>
  <c r="CA30" i="13"/>
  <c r="CB30" i="13" s="1"/>
  <c r="CC30" i="13" s="1"/>
  <c r="BT30" i="13"/>
  <c r="BS31" i="13"/>
  <c r="CD29" i="13"/>
  <c r="BU29" i="13"/>
  <c r="BV29" i="13" s="1"/>
  <c r="U29" i="13" s="1"/>
  <c r="A529" i="8"/>
  <c r="T529" i="8" s="1"/>
  <c r="AK4" i="14"/>
  <c r="H4" i="14" s="1"/>
  <c r="A538" i="7"/>
  <c r="T538" i="7" s="1"/>
  <c r="J31" i="13"/>
  <c r="Z31" i="13"/>
  <c r="AH31" i="13"/>
  <c r="AD31" i="13"/>
  <c r="AG31" i="13"/>
  <c r="BN32" i="13"/>
  <c r="BR32" i="13"/>
  <c r="BQ32" i="13"/>
  <c r="BO32" i="13"/>
  <c r="CF32" i="13"/>
  <c r="CE32" i="13"/>
  <c r="BW32" i="13"/>
  <c r="BX32" i="13"/>
  <c r="BP31" i="13"/>
  <c r="CA31" i="13" s="1"/>
  <c r="BZ31" i="13"/>
  <c r="AJ32" i="13"/>
  <c r="AJ34" i="13" s="1"/>
  <c r="B39" i="13" s="1"/>
  <c r="H14" i="2" s="1"/>
  <c r="AR34" i="13"/>
  <c r="AU32" i="13"/>
  <c r="AU34" i="13" s="1"/>
  <c r="AI32" i="13"/>
  <c r="AI34" i="13" s="1"/>
  <c r="B38" i="13" s="1"/>
  <c r="G14" i="2" s="1"/>
  <c r="AS32" i="13"/>
  <c r="C5" i="14"/>
  <c r="Y5" i="14"/>
  <c r="B530" i="8"/>
  <c r="B539" i="7"/>
  <c r="B6" i="14"/>
  <c r="A5" i="14"/>
  <c r="AO3" i="14"/>
  <c r="AQ3" i="14" s="1"/>
  <c r="AR3" i="14"/>
  <c r="BJ3" i="14"/>
  <c r="BM3" i="14"/>
  <c r="BH3" i="14"/>
  <c r="BK3" i="14"/>
  <c r="BI3" i="14"/>
  <c r="BB3" i="14"/>
  <c r="AN3" i="14" s="1"/>
  <c r="BL3" i="14"/>
  <c r="CG31" i="13"/>
  <c r="CH31" i="13" s="1"/>
  <c r="I3" i="14" l="1"/>
  <c r="T3" i="14"/>
  <c r="I528" i="8"/>
  <c r="T528" i="8" s="1"/>
  <c r="I537" i="7"/>
  <c r="T537" i="7" s="1"/>
  <c r="CB31" i="13"/>
  <c r="CC31" i="13" s="1"/>
  <c r="CD31" i="13" s="1"/>
  <c r="CG32" i="13"/>
  <c r="CH32" i="13" s="1"/>
  <c r="X536" i="7"/>
  <c r="D644" i="7"/>
  <c r="X527" i="8"/>
  <c r="D636" i="8"/>
  <c r="BY32" i="13"/>
  <c r="CF3" i="14"/>
  <c r="CE3" i="14"/>
  <c r="BQ3" i="14"/>
  <c r="BN3" i="14"/>
  <c r="BR3" i="14"/>
  <c r="BO3" i="14"/>
  <c r="Q537" i="7"/>
  <c r="W537" i="7" s="1"/>
  <c r="X537" i="7" s="1"/>
  <c r="AP3" i="14"/>
  <c r="AV3" i="14" s="1"/>
  <c r="Q528" i="8"/>
  <c r="W528" i="8" s="1"/>
  <c r="X528" i="8" s="1"/>
  <c r="H57" i="13"/>
  <c r="H58" i="13" s="1"/>
  <c r="H57" i="14"/>
  <c r="BS32" i="13"/>
  <c r="BM4" i="14"/>
  <c r="BH4" i="14"/>
  <c r="BK4" i="14"/>
  <c r="AO4" i="14"/>
  <c r="AQ4" i="14" s="1"/>
  <c r="BI4" i="14"/>
  <c r="BB4" i="14"/>
  <c r="AN4" i="14" s="1"/>
  <c r="BL4" i="14"/>
  <c r="BJ4" i="14"/>
  <c r="AR4" i="14"/>
  <c r="BT31" i="13"/>
  <c r="BU31" i="13" s="1"/>
  <c r="BV31" i="13" s="1"/>
  <c r="U31" i="13" s="1"/>
  <c r="S32" i="13"/>
  <c r="I37" i="13" s="1"/>
  <c r="B14" i="2" s="1"/>
  <c r="B57" i="14" s="1"/>
  <c r="A539" i="7"/>
  <c r="T539" i="7" s="1"/>
  <c r="AK5" i="14"/>
  <c r="H5" i="14" s="1"/>
  <c r="A530" i="8"/>
  <c r="T530" i="8" s="1"/>
  <c r="BZ3" i="14"/>
  <c r="BX3" i="14"/>
  <c r="CA3" i="14"/>
  <c r="BW3" i="14"/>
  <c r="B540" i="7"/>
  <c r="Y6" i="14"/>
  <c r="B7" i="14"/>
  <c r="C6" i="14"/>
  <c r="A6" i="14"/>
  <c r="B531" i="8"/>
  <c r="BZ32" i="13"/>
  <c r="BP32" i="13"/>
  <c r="CA32" i="13" s="1"/>
  <c r="CD30" i="13"/>
  <c r="BU30" i="13"/>
  <c r="BV30" i="13" s="1"/>
  <c r="U30" i="13" s="1"/>
  <c r="AI3" i="14"/>
  <c r="AU3" i="14"/>
  <c r="AS3" i="14"/>
  <c r="AJ3" i="14"/>
  <c r="AG32" i="13"/>
  <c r="AG34" i="13" s="1"/>
  <c r="B37" i="13" s="1"/>
  <c r="F14" i="2" s="1"/>
  <c r="Z32" i="13"/>
  <c r="Z34" i="13" s="1"/>
  <c r="AH32" i="13"/>
  <c r="AH34" i="13" s="1"/>
  <c r="J32" i="13"/>
  <c r="J34" i="13" s="1"/>
  <c r="AD32" i="13"/>
  <c r="AD34" i="13" s="1"/>
  <c r="L14" i="2" s="1"/>
  <c r="AS34" i="13"/>
  <c r="B36" i="13" s="1"/>
  <c r="I57" i="14"/>
  <c r="I57" i="13"/>
  <c r="I58" i="13" s="1"/>
  <c r="U32" i="13"/>
  <c r="I4" i="14" l="1"/>
  <c r="T4" i="14" s="1"/>
  <c r="B57" i="13"/>
  <c r="B58" i="13" s="1"/>
  <c r="CH35" i="13"/>
  <c r="H78" i="13" s="1"/>
  <c r="E42" i="13"/>
  <c r="E43" i="13" s="1"/>
  <c r="I538" i="7"/>
  <c r="B40" i="13"/>
  <c r="E14" i="2" s="1"/>
  <c r="F57" i="13" s="1"/>
  <c r="F58" i="13" s="1"/>
  <c r="CB32" i="13"/>
  <c r="CC32" i="13" s="1"/>
  <c r="CD32" i="13" s="1"/>
  <c r="CD35" i="13" s="1"/>
  <c r="CB3" i="14"/>
  <c r="BY3" i="14"/>
  <c r="BP3" i="14"/>
  <c r="BX4" i="14"/>
  <c r="BZ4" i="14"/>
  <c r="BW4" i="14"/>
  <c r="CA4" i="14"/>
  <c r="Q538" i="7"/>
  <c r="W538" i="7" s="1"/>
  <c r="X538" i="7" s="1"/>
  <c r="Q529" i="8"/>
  <c r="W529" i="8" s="1"/>
  <c r="X529" i="8" s="1"/>
  <c r="AP4" i="14"/>
  <c r="AV4" i="14" s="1"/>
  <c r="BT32" i="13"/>
  <c r="S3" i="14"/>
  <c r="P57" i="14"/>
  <c r="K57" i="13"/>
  <c r="K58" i="13" s="1"/>
  <c r="P57" i="13"/>
  <c r="P58" i="13" s="1"/>
  <c r="K57" i="14"/>
  <c r="G57" i="13"/>
  <c r="G58" i="13" s="1"/>
  <c r="G57" i="14"/>
  <c r="Y7" i="14"/>
  <c r="C7" i="14"/>
  <c r="A7" i="14"/>
  <c r="B532" i="8"/>
  <c r="B8" i="14"/>
  <c r="B541" i="7"/>
  <c r="AW33" i="13"/>
  <c r="AW32" i="13"/>
  <c r="CE4" i="14"/>
  <c r="CF4" i="14"/>
  <c r="AR5" i="14"/>
  <c r="BH5" i="14"/>
  <c r="BJ5" i="14"/>
  <c r="BL5" i="14"/>
  <c r="BB5" i="14"/>
  <c r="AN5" i="14" s="1"/>
  <c r="BK5" i="14"/>
  <c r="AO5" i="14"/>
  <c r="AQ5" i="14" s="1"/>
  <c r="BM5" i="14"/>
  <c r="BI5" i="14"/>
  <c r="BQ4" i="14"/>
  <c r="BO4" i="14"/>
  <c r="BN4" i="14"/>
  <c r="BR4" i="14"/>
  <c r="AG3" i="14"/>
  <c r="J3" i="14"/>
  <c r="Z3" i="14"/>
  <c r="AH3" i="14"/>
  <c r="AD3" i="14"/>
  <c r="A531" i="8"/>
  <c r="A540" i="7"/>
  <c r="AK6" i="14"/>
  <c r="H6" i="14" s="1"/>
  <c r="AS4" i="14"/>
  <c r="AI4" i="14"/>
  <c r="AU4" i="14"/>
  <c r="AJ4" i="14"/>
  <c r="BS3" i="14"/>
  <c r="CG3" i="14"/>
  <c r="CH3" i="14" s="1"/>
  <c r="I5" i="14" l="1"/>
  <c r="T5" i="14" s="1"/>
  <c r="I529" i="8"/>
  <c r="G42" i="13"/>
  <c r="G43" i="13" s="1"/>
  <c r="F78" i="13"/>
  <c r="I530" i="8"/>
  <c r="I539" i="7"/>
  <c r="F57" i="14"/>
  <c r="B64" i="13"/>
  <c r="BU32" i="13"/>
  <c r="BV32" i="13" s="1"/>
  <c r="BV35" i="13" s="1"/>
  <c r="CC3" i="14"/>
  <c r="CD3" i="14" s="1"/>
  <c r="BP4" i="14"/>
  <c r="BT3" i="14"/>
  <c r="BY4" i="14"/>
  <c r="CB4" i="14"/>
  <c r="BS4" i="14"/>
  <c r="Q539" i="7"/>
  <c r="W539" i="7" s="1"/>
  <c r="X539" i="7" s="1"/>
  <c r="AP5" i="14"/>
  <c r="AV5" i="14" s="1"/>
  <c r="Q530" i="8"/>
  <c r="W530" i="8" s="1"/>
  <c r="X530" i="8" s="1"/>
  <c r="BW5" i="14"/>
  <c r="BZ5" i="14"/>
  <c r="BX5" i="14"/>
  <c r="CA5" i="14"/>
  <c r="Y8" i="14"/>
  <c r="C8" i="14"/>
  <c r="B533" i="8"/>
  <c r="B9" i="14"/>
  <c r="A8" i="14"/>
  <c r="B542" i="7"/>
  <c r="AW3" i="14"/>
  <c r="AH4" i="14"/>
  <c r="AG4" i="14"/>
  <c r="Z4" i="14"/>
  <c r="AD4" i="14"/>
  <c r="J4" i="14"/>
  <c r="BR5" i="14"/>
  <c r="BO5" i="14"/>
  <c r="BQ5" i="14"/>
  <c r="BN5" i="14"/>
  <c r="BM6" i="14"/>
  <c r="BK6" i="14"/>
  <c r="BI6" i="14"/>
  <c r="BB6" i="14"/>
  <c r="AN6" i="14" s="1"/>
  <c r="BJ6" i="14"/>
  <c r="AR6" i="14"/>
  <c r="BL6" i="14"/>
  <c r="AO6" i="14"/>
  <c r="AQ6" i="14" s="1"/>
  <c r="BH6" i="14"/>
  <c r="AU5" i="14"/>
  <c r="AS5" i="14"/>
  <c r="AJ5" i="14"/>
  <c r="AI5" i="14"/>
  <c r="AK7" i="14"/>
  <c r="H7" i="14" s="1"/>
  <c r="A532" i="8"/>
  <c r="A541" i="7"/>
  <c r="CF5" i="14"/>
  <c r="CE5" i="14"/>
  <c r="CG4" i="14"/>
  <c r="CH4" i="14" s="1"/>
  <c r="AW4" i="14"/>
  <c r="S4" i="14"/>
  <c r="V42" i="13" l="1"/>
  <c r="L42" i="13" s="1"/>
  <c r="I6" i="14"/>
  <c r="I540" i="7" s="1"/>
  <c r="T540" i="7" s="1"/>
  <c r="CC4" i="14"/>
  <c r="CD4" i="14" s="1"/>
  <c r="D78" i="13"/>
  <c r="D76" i="13" s="1"/>
  <c r="I34" i="13" s="1"/>
  <c r="BU3" i="14"/>
  <c r="BV3" i="14" s="1"/>
  <c r="BT4" i="14"/>
  <c r="BS5" i="14"/>
  <c r="CG5" i="14"/>
  <c r="CH5" i="14" s="1"/>
  <c r="BY5" i="14"/>
  <c r="BP5" i="14"/>
  <c r="BJ7" i="14"/>
  <c r="AO7" i="14"/>
  <c r="AQ7" i="14" s="1"/>
  <c r="AR7" i="14"/>
  <c r="BB7" i="14"/>
  <c r="AN7" i="14" s="1"/>
  <c r="BH7" i="14"/>
  <c r="BM7" i="14"/>
  <c r="BI7" i="14"/>
  <c r="BL7" i="14"/>
  <c r="BK7" i="14"/>
  <c r="AI6" i="14"/>
  <c r="AJ6" i="14"/>
  <c r="AS6" i="14"/>
  <c r="AU6" i="14"/>
  <c r="S5" i="14"/>
  <c r="BR6" i="14"/>
  <c r="BQ6" i="14"/>
  <c r="BN6" i="14"/>
  <c r="BO6" i="14"/>
  <c r="CA6" i="14"/>
  <c r="BW6" i="14"/>
  <c r="BZ6" i="14"/>
  <c r="BX6" i="14"/>
  <c r="Q540" i="7"/>
  <c r="W540" i="7" s="1"/>
  <c r="X540" i="7" s="1"/>
  <c r="Q531" i="8"/>
  <c r="W531" i="8" s="1"/>
  <c r="X531" i="8" s="1"/>
  <c r="AP6" i="14"/>
  <c r="AV6" i="14" s="1"/>
  <c r="I531" i="8"/>
  <c r="T531" i="8" s="1"/>
  <c r="T6" i="14"/>
  <c r="AK8" i="14"/>
  <c r="H8" i="14" s="1"/>
  <c r="A542" i="7"/>
  <c r="A533" i="8"/>
  <c r="AH5" i="14"/>
  <c r="AD5" i="14"/>
  <c r="J5" i="14"/>
  <c r="Z5" i="14"/>
  <c r="AG5" i="14"/>
  <c r="CF6" i="14"/>
  <c r="CE6" i="14"/>
  <c r="B534" i="8"/>
  <c r="B543" i="7"/>
  <c r="Y9" i="14"/>
  <c r="C9" i="14"/>
  <c r="A9" i="14"/>
  <c r="B10" i="14"/>
  <c r="CB5" i="14"/>
  <c r="BU4" i="14" l="1"/>
  <c r="BV4" i="14" s="1"/>
  <c r="U4" i="14" s="1"/>
  <c r="I7" i="14"/>
  <c r="BT5" i="14"/>
  <c r="M14" i="2"/>
  <c r="I36" i="13"/>
  <c r="U3" i="14"/>
  <c r="CC5" i="14"/>
  <c r="CD5" i="14" s="1"/>
  <c r="CB6" i="14"/>
  <c r="BS6" i="14"/>
  <c r="BY6" i="14"/>
  <c r="A534" i="8"/>
  <c r="AK9" i="14"/>
  <c r="H9" i="14" s="1"/>
  <c r="A543" i="7"/>
  <c r="AH6" i="14"/>
  <c r="J6" i="14"/>
  <c r="AG6" i="14"/>
  <c r="Z6" i="14"/>
  <c r="AD6" i="14"/>
  <c r="CF7" i="14"/>
  <c r="CE7" i="14"/>
  <c r="I532" i="8"/>
  <c r="T532" i="8" s="1"/>
  <c r="T7" i="14"/>
  <c r="I541" i="7"/>
  <c r="T541" i="7" s="1"/>
  <c r="BP6" i="14"/>
  <c r="AW5" i="14"/>
  <c r="AI7" i="14"/>
  <c r="AJ7" i="14"/>
  <c r="AS7" i="14"/>
  <c r="AU7" i="14"/>
  <c r="CG6" i="14"/>
  <c r="CH6" i="14" s="1"/>
  <c r="BJ8" i="14"/>
  <c r="BH8" i="14"/>
  <c r="BK8" i="14"/>
  <c r="BM8" i="14"/>
  <c r="BB8" i="14"/>
  <c r="AN8" i="14" s="1"/>
  <c r="AO8" i="14"/>
  <c r="AQ8" i="14" s="1"/>
  <c r="BL8" i="14"/>
  <c r="AR8" i="14"/>
  <c r="BI8" i="14"/>
  <c r="AW6" i="14"/>
  <c r="S6" i="14"/>
  <c r="AP7" i="14"/>
  <c r="AV7" i="14" s="1"/>
  <c r="Q532" i="8"/>
  <c r="W532" i="8" s="1"/>
  <c r="X532" i="8" s="1"/>
  <c r="Q541" i="7"/>
  <c r="W541" i="7" s="1"/>
  <c r="X541" i="7" s="1"/>
  <c r="B11" i="14"/>
  <c r="Y10" i="14"/>
  <c r="C10" i="14"/>
  <c r="B535" i="8"/>
  <c r="B544" i="7"/>
  <c r="A10" i="14"/>
  <c r="BQ7" i="14"/>
  <c r="BN7" i="14"/>
  <c r="BR7" i="14"/>
  <c r="BO7" i="14"/>
  <c r="BX7" i="14"/>
  <c r="BW7" i="14"/>
  <c r="CA7" i="14"/>
  <c r="BZ7" i="14"/>
  <c r="T542" i="7" l="1"/>
  <c r="I8" i="14"/>
  <c r="T8" i="14" s="1"/>
  <c r="I38" i="13"/>
  <c r="CL3" i="13"/>
  <c r="R3" i="13" s="1"/>
  <c r="CL21" i="13"/>
  <c r="CL17" i="13"/>
  <c r="CL24" i="13"/>
  <c r="CL11" i="13"/>
  <c r="CL25" i="13"/>
  <c r="CL12" i="13"/>
  <c r="CL31" i="13"/>
  <c r="CL28" i="13"/>
  <c r="CL22" i="13"/>
  <c r="CL15" i="13"/>
  <c r="CL30" i="13"/>
  <c r="CL29" i="13"/>
  <c r="CL9" i="13"/>
  <c r="CL10" i="13"/>
  <c r="C14" i="2"/>
  <c r="D57" i="14" s="1"/>
  <c r="CL13" i="13"/>
  <c r="CL20" i="13"/>
  <c r="CL7" i="13"/>
  <c r="CL18" i="13"/>
  <c r="CL23" i="13"/>
  <c r="CL8" i="13"/>
  <c r="CL27" i="13"/>
  <c r="CL32" i="13"/>
  <c r="CL14" i="13"/>
  <c r="CL5" i="13"/>
  <c r="CL19" i="13"/>
  <c r="CL6" i="13"/>
  <c r="CL26" i="13"/>
  <c r="CL16" i="13"/>
  <c r="CL4" i="13"/>
  <c r="R57" i="14"/>
  <c r="R57" i="13"/>
  <c r="R58" i="13" s="1"/>
  <c r="BU5" i="14"/>
  <c r="BV5" i="14" s="1"/>
  <c r="I542" i="7"/>
  <c r="BT6" i="14"/>
  <c r="BY7" i="14"/>
  <c r="CC6" i="14"/>
  <c r="CG7" i="14"/>
  <c r="CH7" i="14" s="1"/>
  <c r="A639" i="8"/>
  <c r="BP7" i="14"/>
  <c r="A544" i="7"/>
  <c r="A535" i="8"/>
  <c r="AK10" i="14"/>
  <c r="H10" i="14" s="1"/>
  <c r="S7" i="14"/>
  <c r="AW7" i="14"/>
  <c r="AU8" i="14"/>
  <c r="AS8" i="14"/>
  <c r="AI8" i="14"/>
  <c r="AJ8" i="14"/>
  <c r="A647" i="7"/>
  <c r="D38" i="14" s="1"/>
  <c r="CB7" i="14"/>
  <c r="BS7" i="14"/>
  <c r="A11" i="14"/>
  <c r="B12" i="14"/>
  <c r="C11" i="14"/>
  <c r="B536" i="8"/>
  <c r="Y11" i="14"/>
  <c r="B545" i="7"/>
  <c r="CE8" i="14"/>
  <c r="CF8" i="14"/>
  <c r="BK9" i="14"/>
  <c r="BL9" i="14"/>
  <c r="BI9" i="14"/>
  <c r="AO9" i="14"/>
  <c r="AQ9" i="14" s="1"/>
  <c r="BJ9" i="14"/>
  <c r="BB9" i="14"/>
  <c r="AN9" i="14" s="1"/>
  <c r="AR9" i="14"/>
  <c r="BM9" i="14"/>
  <c r="BH9" i="14"/>
  <c r="Q533" i="8"/>
  <c r="W533" i="8" s="1"/>
  <c r="X533" i="8" s="1"/>
  <c r="AP8" i="14"/>
  <c r="AV8" i="14" s="1"/>
  <c r="Q542" i="7"/>
  <c r="W542" i="7" s="1"/>
  <c r="X542" i="7" s="1"/>
  <c r="BR8" i="14"/>
  <c r="BN8" i="14"/>
  <c r="BO8" i="14"/>
  <c r="BQ8" i="14"/>
  <c r="Z7" i="14"/>
  <c r="AH7" i="14"/>
  <c r="AG7" i="14"/>
  <c r="J7" i="14"/>
  <c r="AD7" i="14"/>
  <c r="BW8" i="14"/>
  <c r="CA8" i="14"/>
  <c r="BX8" i="14"/>
  <c r="BZ8" i="14"/>
  <c r="I533" i="8" l="1"/>
  <c r="T533" i="8" s="1"/>
  <c r="I9" i="14"/>
  <c r="R4" i="13"/>
  <c r="R5" i="13" s="1"/>
  <c r="R6" i="13" s="1"/>
  <c r="R7" i="13" s="1"/>
  <c r="R8" i="13" s="1"/>
  <c r="R9" i="13" s="1"/>
  <c r="R10" i="13" s="1"/>
  <c r="R11" i="13" s="1"/>
  <c r="R12" i="13" s="1"/>
  <c r="R13" i="13" s="1"/>
  <c r="R14" i="13" s="1"/>
  <c r="R15" i="13" s="1"/>
  <c r="R16" i="13" s="1"/>
  <c r="R17" i="13" s="1"/>
  <c r="R18" i="13" s="1"/>
  <c r="R19" i="13" s="1"/>
  <c r="R20" i="13" s="1"/>
  <c r="R21" i="13" s="1"/>
  <c r="R22" i="13" s="1"/>
  <c r="R23" i="13" s="1"/>
  <c r="R24" i="13" s="1"/>
  <c r="R25" i="13" s="1"/>
  <c r="R26" i="13" s="1"/>
  <c r="R27" i="13" s="1"/>
  <c r="R28" i="13" s="1"/>
  <c r="R29" i="13" s="1"/>
  <c r="R30" i="13" s="1"/>
  <c r="R31" i="13" s="1"/>
  <c r="R32" i="13" s="1"/>
  <c r="I39" i="13" s="1"/>
  <c r="R35" i="13" s="1"/>
  <c r="O14" i="2"/>
  <c r="D57" i="13"/>
  <c r="D58" i="13" s="1"/>
  <c r="CC7" i="14"/>
  <c r="CD7" i="14" s="1"/>
  <c r="I543" i="7"/>
  <c r="T543" i="7" s="1"/>
  <c r="B647" i="7" s="1"/>
  <c r="I534" i="8"/>
  <c r="T534" i="8" s="1"/>
  <c r="B639" i="8" s="1"/>
  <c r="T9" i="14"/>
  <c r="U5" i="14"/>
  <c r="AW8" i="14"/>
  <c r="BY8" i="14"/>
  <c r="BT7" i="14"/>
  <c r="CB8" i="14"/>
  <c r="BP8" i="14"/>
  <c r="CD6" i="14"/>
  <c r="BU6" i="14"/>
  <c r="BV6" i="14" s="1"/>
  <c r="U6" i="14" s="1"/>
  <c r="BS8" i="14"/>
  <c r="BR9" i="14"/>
  <c r="BN9" i="14"/>
  <c r="BO9" i="14"/>
  <c r="BQ9" i="14"/>
  <c r="CA9" i="14"/>
  <c r="BZ9" i="14"/>
  <c r="BW9" i="14"/>
  <c r="BX9" i="14"/>
  <c r="A545" i="7"/>
  <c r="T545" i="7" s="1"/>
  <c r="AK11" i="14"/>
  <c r="H11" i="14" s="1"/>
  <c r="A536" i="8"/>
  <c r="T536" i="8" s="1"/>
  <c r="AR10" i="14"/>
  <c r="BL10" i="14"/>
  <c r="BH10" i="14"/>
  <c r="BK10" i="14"/>
  <c r="BI10" i="14"/>
  <c r="BM10" i="14"/>
  <c r="BJ10" i="14"/>
  <c r="BB10" i="14"/>
  <c r="AN10" i="14" s="1"/>
  <c r="AO10" i="14"/>
  <c r="AQ10" i="14" s="1"/>
  <c r="Q543" i="7"/>
  <c r="W543" i="7" s="1"/>
  <c r="Q534" i="8"/>
  <c r="W534" i="8" s="1"/>
  <c r="AP9" i="14"/>
  <c r="AV9" i="14" s="1"/>
  <c r="CG8" i="14"/>
  <c r="CH8" i="14" s="1"/>
  <c r="AJ9" i="14"/>
  <c r="AU9" i="14"/>
  <c r="AI9" i="14"/>
  <c r="AS9" i="14"/>
  <c r="CF9" i="14"/>
  <c r="CE9" i="14"/>
  <c r="Y12" i="14"/>
  <c r="A12" i="14"/>
  <c r="C12" i="14"/>
  <c r="B537" i="8"/>
  <c r="B13" i="14"/>
  <c r="B546" i="7"/>
  <c r="J8" i="14"/>
  <c r="Z8" i="14"/>
  <c r="AG8" i="14"/>
  <c r="AH8" i="14"/>
  <c r="AD8" i="14"/>
  <c r="S8" i="14"/>
  <c r="I10" i="14" l="1"/>
  <c r="I535" i="8" s="1"/>
  <c r="T535" i="8" s="1"/>
  <c r="P14" i="2"/>
  <c r="D14" i="2" s="1"/>
  <c r="E57" i="13" s="1"/>
  <c r="E58" i="13" s="1"/>
  <c r="E59" i="13" s="1"/>
  <c r="F38" i="14"/>
  <c r="BU7" i="14"/>
  <c r="BV7" i="14" s="1"/>
  <c r="U7" i="14" s="1"/>
  <c r="BP9" i="14"/>
  <c r="CC8" i="14"/>
  <c r="CD8" i="14" s="1"/>
  <c r="BY9" i="14"/>
  <c r="BT8" i="14"/>
  <c r="CG9" i="14"/>
  <c r="CH9" i="14" s="1"/>
  <c r="X534" i="8"/>
  <c r="D639" i="8"/>
  <c r="X543" i="7"/>
  <c r="D647" i="7"/>
  <c r="AW9" i="14"/>
  <c r="S9" i="14"/>
  <c r="T10" i="14"/>
  <c r="I544" i="7"/>
  <c r="T544" i="7" s="1"/>
  <c r="BW10" i="14"/>
  <c r="CA10" i="14"/>
  <c r="BX10" i="14"/>
  <c r="BZ10" i="14"/>
  <c r="BO10" i="14"/>
  <c r="BQ10" i="14"/>
  <c r="BR10" i="14"/>
  <c r="BN10" i="14"/>
  <c r="BB11" i="14"/>
  <c r="AN11" i="14" s="1"/>
  <c r="BM11" i="14"/>
  <c r="AR11" i="14"/>
  <c r="BL11" i="14"/>
  <c r="BI11" i="14"/>
  <c r="BK11" i="14"/>
  <c r="AO11" i="14"/>
  <c r="AQ11" i="14" s="1"/>
  <c r="BH11" i="14"/>
  <c r="BJ11" i="14"/>
  <c r="A546" i="7"/>
  <c r="AK12" i="14"/>
  <c r="H12" i="14" s="1"/>
  <c r="A537" i="8"/>
  <c r="CE10" i="14"/>
  <c r="CF10" i="14"/>
  <c r="CB9" i="14"/>
  <c r="BS9" i="14"/>
  <c r="C13" i="14"/>
  <c r="B538" i="8"/>
  <c r="Y13" i="14"/>
  <c r="B14" i="14"/>
  <c r="A13" i="14"/>
  <c r="B547" i="7"/>
  <c r="AD9" i="14"/>
  <c r="AH9" i="14"/>
  <c r="AG9" i="14"/>
  <c r="J9" i="14"/>
  <c r="Z9" i="14"/>
  <c r="Q535" i="8"/>
  <c r="W535" i="8" s="1"/>
  <c r="X535" i="8" s="1"/>
  <c r="AP10" i="14"/>
  <c r="AV10" i="14" s="1"/>
  <c r="Q544" i="7"/>
  <c r="W544" i="7" s="1"/>
  <c r="X544" i="7" s="1"/>
  <c r="AU10" i="14"/>
  <c r="AI10" i="14"/>
  <c r="AS10" i="14"/>
  <c r="AJ10" i="14"/>
  <c r="I11" i="14" l="1"/>
  <c r="CC9" i="14"/>
  <c r="E57" i="14"/>
  <c r="BT9" i="14"/>
  <c r="BY10" i="14"/>
  <c r="E38" i="14"/>
  <c r="G38" i="14" s="1"/>
  <c r="V38" i="14" s="1"/>
  <c r="L38" i="14" s="1"/>
  <c r="BU8" i="14"/>
  <c r="BV8" i="14" s="1"/>
  <c r="U8" i="14" s="1"/>
  <c r="CG10" i="14"/>
  <c r="CH10" i="14" s="1"/>
  <c r="CB10" i="14"/>
  <c r="CC10" i="14" s="1"/>
  <c r="CD10" i="14" s="1"/>
  <c r="BS10" i="14"/>
  <c r="CD9" i="14"/>
  <c r="BL12" i="14"/>
  <c r="BB12" i="14"/>
  <c r="AN12" i="14" s="1"/>
  <c r="AO12" i="14"/>
  <c r="AQ12" i="14" s="1"/>
  <c r="BM12" i="14"/>
  <c r="BK12" i="14"/>
  <c r="BI12" i="14"/>
  <c r="AR12" i="14"/>
  <c r="BJ12" i="14"/>
  <c r="BH12" i="14"/>
  <c r="Q536" i="8"/>
  <c r="W536" i="8" s="1"/>
  <c r="X536" i="8" s="1"/>
  <c r="Q545" i="7"/>
  <c r="W545" i="7" s="1"/>
  <c r="X545" i="7" s="1"/>
  <c r="AP11" i="14"/>
  <c r="AV11" i="14" s="1"/>
  <c r="AS11" i="14"/>
  <c r="AU11" i="14"/>
  <c r="AJ11" i="14"/>
  <c r="AI11" i="14"/>
  <c r="AD10" i="14"/>
  <c r="AH10" i="14"/>
  <c r="J10" i="14"/>
  <c r="Z10" i="14"/>
  <c r="AG10" i="14"/>
  <c r="AW10" i="14"/>
  <c r="S10" i="14"/>
  <c r="AK13" i="14"/>
  <c r="H13" i="14" s="1"/>
  <c r="A547" i="7"/>
  <c r="A538" i="8"/>
  <c r="BX11" i="14"/>
  <c r="BW11" i="14"/>
  <c r="CA11" i="14"/>
  <c r="BZ11" i="14"/>
  <c r="I536" i="8"/>
  <c r="I545" i="7"/>
  <c r="T11" i="14"/>
  <c r="BP10" i="14"/>
  <c r="B548" i="7"/>
  <c r="Y14" i="14"/>
  <c r="A14" i="14"/>
  <c r="C14" i="14"/>
  <c r="B15" i="14"/>
  <c r="B539" i="8"/>
  <c r="BN11" i="14"/>
  <c r="BQ11" i="14"/>
  <c r="BR11" i="14"/>
  <c r="BO11" i="14"/>
  <c r="CE11" i="14"/>
  <c r="CF11" i="14"/>
  <c r="BU9" i="14" l="1"/>
  <c r="BV9" i="14" s="1"/>
  <c r="U9" i="14" s="1"/>
  <c r="I12" i="14"/>
  <c r="I546" i="7" s="1"/>
  <c r="T546" i="7" s="1"/>
  <c r="BT10" i="14"/>
  <c r="BU10" i="14" s="1"/>
  <c r="BV10" i="14" s="1"/>
  <c r="U10" i="14" s="1"/>
  <c r="BY11" i="14"/>
  <c r="CB11" i="14"/>
  <c r="CG11" i="14"/>
  <c r="CH11" i="14" s="1"/>
  <c r="I537" i="8"/>
  <c r="T537" i="8" s="1"/>
  <c r="T12" i="14"/>
  <c r="A539" i="8"/>
  <c r="A548" i="7"/>
  <c r="AK14" i="14"/>
  <c r="H14" i="14" s="1"/>
  <c r="J11" i="14"/>
  <c r="Z11" i="14"/>
  <c r="AD11" i="14"/>
  <c r="AH11" i="14"/>
  <c r="AG11" i="14"/>
  <c r="BN12" i="14"/>
  <c r="BO12" i="14"/>
  <c r="BQ12" i="14"/>
  <c r="BR12" i="14"/>
  <c r="CF12" i="14"/>
  <c r="CE12" i="14"/>
  <c r="BP11" i="14"/>
  <c r="BM13" i="14"/>
  <c r="BK13" i="14"/>
  <c r="BI13" i="14"/>
  <c r="BL13" i="14"/>
  <c r="AR13" i="14"/>
  <c r="BB13" i="14"/>
  <c r="AN13" i="14" s="1"/>
  <c r="BH13" i="14"/>
  <c r="AO13" i="14"/>
  <c r="AQ13" i="14" s="1"/>
  <c r="BJ13" i="14"/>
  <c r="AW11" i="14"/>
  <c r="S11" i="14"/>
  <c r="CA12" i="14"/>
  <c r="BW12" i="14"/>
  <c r="BZ12" i="14"/>
  <c r="BX12" i="14"/>
  <c r="BS11" i="14"/>
  <c r="BT11" i="14" s="1"/>
  <c r="B540" i="8"/>
  <c r="C15" i="14"/>
  <c r="B549" i="7"/>
  <c r="B16" i="14"/>
  <c r="Y15" i="14"/>
  <c r="A15" i="14"/>
  <c r="AS12" i="14"/>
  <c r="AU12" i="14"/>
  <c r="AI12" i="14"/>
  <c r="AJ12" i="14"/>
  <c r="Q537" i="8"/>
  <c r="W537" i="8" s="1"/>
  <c r="X537" i="8" s="1"/>
  <c r="Q546" i="7"/>
  <c r="W546" i="7" s="1"/>
  <c r="X546" i="7" s="1"/>
  <c r="AP12" i="14"/>
  <c r="AV12" i="14" s="1"/>
  <c r="I13" i="14" l="1"/>
  <c r="CC11" i="14"/>
  <c r="CD11" i="14" s="1"/>
  <c r="BP12" i="14"/>
  <c r="BS12" i="14"/>
  <c r="CB12" i="14"/>
  <c r="BZ13" i="14"/>
  <c r="BW13" i="14"/>
  <c r="BX13" i="14"/>
  <c r="CA13" i="14"/>
  <c r="AJ13" i="14"/>
  <c r="AI13" i="14"/>
  <c r="AU13" i="14"/>
  <c r="AS13" i="14"/>
  <c r="AP13" i="14"/>
  <c r="AV13" i="14" s="1"/>
  <c r="Q538" i="8"/>
  <c r="W538" i="8" s="1"/>
  <c r="X538" i="8" s="1"/>
  <c r="Q547" i="7"/>
  <c r="W547" i="7" s="1"/>
  <c r="X547" i="7" s="1"/>
  <c r="CE13" i="14"/>
  <c r="CF13" i="14"/>
  <c r="AO14" i="14"/>
  <c r="AQ14" i="14" s="1"/>
  <c r="BB14" i="14"/>
  <c r="AN14" i="14" s="1"/>
  <c r="BK14" i="14"/>
  <c r="BI14" i="14"/>
  <c r="BL14" i="14"/>
  <c r="BJ14" i="14"/>
  <c r="BH14" i="14"/>
  <c r="AR14" i="14"/>
  <c r="BM14" i="14"/>
  <c r="AD12" i="14"/>
  <c r="Z12" i="14"/>
  <c r="AG12" i="14"/>
  <c r="AH12" i="14"/>
  <c r="J12" i="14"/>
  <c r="A16" i="14"/>
  <c r="B550" i="7"/>
  <c r="B17" i="14"/>
  <c r="C16" i="14"/>
  <c r="B541" i="8"/>
  <c r="Y16" i="14"/>
  <c r="BY12" i="14"/>
  <c r="BN13" i="14"/>
  <c r="BO13" i="14"/>
  <c r="BQ13" i="14"/>
  <c r="BR13" i="14"/>
  <c r="AW12" i="14"/>
  <c r="S12" i="14"/>
  <c r="A549" i="7"/>
  <c r="A540" i="8"/>
  <c r="AK15" i="14"/>
  <c r="H15" i="14" s="1"/>
  <c r="I538" i="8"/>
  <c r="T538" i="8" s="1"/>
  <c r="I547" i="7"/>
  <c r="T547" i="7" s="1"/>
  <c r="T13" i="14"/>
  <c r="CG12" i="14"/>
  <c r="CH12" i="14" s="1"/>
  <c r="I14" i="14" l="1"/>
  <c r="I548" i="7" s="1"/>
  <c r="BU11" i="14"/>
  <c r="BV11" i="14" s="1"/>
  <c r="U11" i="14" s="1"/>
  <c r="BT12" i="14"/>
  <c r="CC12" i="14"/>
  <c r="BU12" i="14" s="1"/>
  <c r="BV12" i="14" s="1"/>
  <c r="U12" i="14" s="1"/>
  <c r="CG13" i="14"/>
  <c r="CH13" i="14" s="1"/>
  <c r="BS13" i="14"/>
  <c r="BY13" i="14"/>
  <c r="BW14" i="14"/>
  <c r="BX14" i="14"/>
  <c r="CA14" i="14"/>
  <c r="BZ14" i="14"/>
  <c r="I539" i="8"/>
  <c r="T539" i="8" s="1"/>
  <c r="T14" i="14"/>
  <c r="C17" i="14"/>
  <c r="Y17" i="14"/>
  <c r="B551" i="7"/>
  <c r="B18" i="14"/>
  <c r="B542" i="8"/>
  <c r="A17" i="14"/>
  <c r="CF14" i="14"/>
  <c r="CE14" i="14"/>
  <c r="AP14" i="14"/>
  <c r="AV14" i="14" s="1"/>
  <c r="Q539" i="8"/>
  <c r="W539" i="8" s="1"/>
  <c r="X539" i="8" s="1"/>
  <c r="Q548" i="7"/>
  <c r="W548" i="7" s="1"/>
  <c r="X548" i="7" s="1"/>
  <c r="BL15" i="14"/>
  <c r="BM15" i="14"/>
  <c r="BK15" i="14"/>
  <c r="AO15" i="14"/>
  <c r="AQ15" i="14" s="1"/>
  <c r="AR15" i="14"/>
  <c r="BH15" i="14"/>
  <c r="BJ15" i="14"/>
  <c r="BI15" i="14"/>
  <c r="BB15" i="14"/>
  <c r="AN15" i="14" s="1"/>
  <c r="I15" i="14" s="1"/>
  <c r="AI14" i="14"/>
  <c r="AU14" i="14"/>
  <c r="AJ14" i="14"/>
  <c r="AS14" i="14"/>
  <c r="AW13" i="14"/>
  <c r="BP13" i="14"/>
  <c r="A550" i="7"/>
  <c r="A541" i="8"/>
  <c r="AK16" i="14"/>
  <c r="H16" i="14" s="1"/>
  <c r="BR14" i="14"/>
  <c r="BN14" i="14"/>
  <c r="BO14" i="14"/>
  <c r="BQ14" i="14"/>
  <c r="AH13" i="14"/>
  <c r="AD13" i="14"/>
  <c r="AG13" i="14"/>
  <c r="J13" i="14"/>
  <c r="Z13" i="14"/>
  <c r="CB13" i="14"/>
  <c r="S13" i="14"/>
  <c r="T548" i="7" l="1"/>
  <c r="BT13" i="14"/>
  <c r="CD12" i="14"/>
  <c r="CC13" i="14"/>
  <c r="CD13" i="14" s="1"/>
  <c r="BY14" i="14"/>
  <c r="CG14" i="14"/>
  <c r="CH14" i="14" s="1"/>
  <c r="BP14" i="14"/>
  <c r="BS14" i="14"/>
  <c r="Q549" i="7"/>
  <c r="W549" i="7" s="1"/>
  <c r="X549" i="7" s="1"/>
  <c r="Q540" i="8"/>
  <c r="W540" i="8" s="1"/>
  <c r="X540" i="8" s="1"/>
  <c r="AP15" i="14"/>
  <c r="AV15" i="14" s="1"/>
  <c r="AO16" i="14"/>
  <c r="AQ16" i="14" s="1"/>
  <c r="BK16" i="14"/>
  <c r="AR16" i="14"/>
  <c r="BH16" i="14"/>
  <c r="BJ16" i="14"/>
  <c r="BB16" i="14"/>
  <c r="AN16" i="14" s="1"/>
  <c r="BL16" i="14"/>
  <c r="BM16" i="14"/>
  <c r="BI16" i="14"/>
  <c r="BW15" i="14"/>
  <c r="BX15" i="14"/>
  <c r="BZ15" i="14"/>
  <c r="CA15" i="14"/>
  <c r="A542" i="8"/>
  <c r="A551" i="7"/>
  <c r="AK17" i="14"/>
  <c r="H17" i="14" s="1"/>
  <c r="CB14" i="14"/>
  <c r="A640" i="8"/>
  <c r="BQ15" i="14"/>
  <c r="BR15" i="14"/>
  <c r="BO15" i="14"/>
  <c r="BN15" i="14"/>
  <c r="S14" i="14"/>
  <c r="AW14" i="14"/>
  <c r="A648" i="7"/>
  <c r="J14" i="14"/>
  <c r="AG14" i="14"/>
  <c r="AH14" i="14"/>
  <c r="AD14" i="14"/>
  <c r="Z14" i="14"/>
  <c r="T15" i="14"/>
  <c r="I549" i="7"/>
  <c r="T549" i="7" s="1"/>
  <c r="I540" i="8"/>
  <c r="T540" i="8" s="1"/>
  <c r="AI15" i="14"/>
  <c r="AS15" i="14"/>
  <c r="AJ15" i="14"/>
  <c r="AU15" i="14"/>
  <c r="CE15" i="14"/>
  <c r="CF15" i="14"/>
  <c r="B543" i="8"/>
  <c r="A18" i="14"/>
  <c r="C18" i="14"/>
  <c r="B19" i="14"/>
  <c r="Y18" i="14"/>
  <c r="B552" i="7"/>
  <c r="I16" i="14" l="1"/>
  <c r="T16" i="14" s="1"/>
  <c r="BU13" i="14"/>
  <c r="BV13" i="14" s="1"/>
  <c r="U13" i="14" s="1"/>
  <c r="CC14" i="14"/>
  <c r="CD14" i="14" s="1"/>
  <c r="I550" i="7"/>
  <c r="T550" i="7" s="1"/>
  <c r="B648" i="7" s="1"/>
  <c r="BT14" i="14"/>
  <c r="CB15" i="14"/>
  <c r="D39" i="14"/>
  <c r="BS15" i="14"/>
  <c r="CG15" i="14"/>
  <c r="CH15" i="14" s="1"/>
  <c r="BY15" i="14"/>
  <c r="A543" i="8"/>
  <c r="T543" i="8" s="1"/>
  <c r="AK18" i="14"/>
  <c r="H18" i="14" s="1"/>
  <c r="A552" i="7"/>
  <c r="T552" i="7" s="1"/>
  <c r="BX16" i="14"/>
  <c r="BZ16" i="14"/>
  <c r="BW16" i="14"/>
  <c r="CA16" i="14"/>
  <c r="AP16" i="14"/>
  <c r="AV16" i="14" s="1"/>
  <c r="Q550" i="7"/>
  <c r="W550" i="7" s="1"/>
  <c r="Q541" i="8"/>
  <c r="W541" i="8" s="1"/>
  <c r="BI17" i="14"/>
  <c r="BK17" i="14"/>
  <c r="BJ17" i="14"/>
  <c r="BB17" i="14"/>
  <c r="AN17" i="14" s="1"/>
  <c r="BH17" i="14"/>
  <c r="AO17" i="14"/>
  <c r="AQ17" i="14" s="1"/>
  <c r="BM17" i="14"/>
  <c r="AR17" i="14"/>
  <c r="BL17" i="14"/>
  <c r="BO16" i="14"/>
  <c r="BQ16" i="14"/>
  <c r="BN16" i="14"/>
  <c r="BR16" i="14"/>
  <c r="S15" i="14"/>
  <c r="AW15" i="14"/>
  <c r="Y19" i="14"/>
  <c r="B20" i="14"/>
  <c r="C19" i="14"/>
  <c r="B544" i="8"/>
  <c r="B553" i="7"/>
  <c r="A19" i="14"/>
  <c r="AD15" i="14"/>
  <c r="Z15" i="14"/>
  <c r="J15" i="14"/>
  <c r="AG15" i="14"/>
  <c r="AH15" i="14"/>
  <c r="CF16" i="14"/>
  <c r="CE16" i="14"/>
  <c r="AS16" i="14"/>
  <c r="AU16" i="14"/>
  <c r="AI16" i="14"/>
  <c r="AJ16" i="14"/>
  <c r="BP15" i="14"/>
  <c r="BU14" i="14" l="1"/>
  <c r="BV14" i="14" s="1"/>
  <c r="U14" i="14" s="1"/>
  <c r="I541" i="8"/>
  <c r="T541" i="8" s="1"/>
  <c r="B640" i="8" s="1"/>
  <c r="F39" i="14" s="1"/>
  <c r="I17" i="14"/>
  <c r="BT15" i="14"/>
  <c r="I551" i="7"/>
  <c r="T551" i="7" s="1"/>
  <c r="I542" i="8"/>
  <c r="T542" i="8" s="1"/>
  <c r="T17" i="14"/>
  <c r="CG16" i="14"/>
  <c r="CH16" i="14" s="1"/>
  <c r="CC15" i="14"/>
  <c r="CD15" i="14" s="1"/>
  <c r="X541" i="8"/>
  <c r="D640" i="8"/>
  <c r="X550" i="7"/>
  <c r="D648" i="7"/>
  <c r="AS17" i="14"/>
  <c r="AJ17" i="14"/>
  <c r="AI17" i="14"/>
  <c r="AU17" i="14"/>
  <c r="AH16" i="14"/>
  <c r="Z16" i="14"/>
  <c r="J16" i="14"/>
  <c r="AD16" i="14"/>
  <c r="AG16" i="14"/>
  <c r="BZ17" i="14"/>
  <c r="CA17" i="14"/>
  <c r="BX17" i="14"/>
  <c r="BW17" i="14"/>
  <c r="AK19" i="14"/>
  <c r="H19" i="14" s="1"/>
  <c r="A553" i="7"/>
  <c r="A544" i="8"/>
  <c r="C20" i="14"/>
  <c r="B21" i="14"/>
  <c r="B545" i="8"/>
  <c r="Y20" i="14"/>
  <c r="A20" i="14"/>
  <c r="B554" i="7"/>
  <c r="BP16" i="14"/>
  <c r="AP17" i="14"/>
  <c r="AV17" i="14" s="1"/>
  <c r="Q542" i="8"/>
  <c r="W542" i="8" s="1"/>
  <c r="X542" i="8" s="1"/>
  <c r="Q551" i="7"/>
  <c r="W551" i="7" s="1"/>
  <c r="X551" i="7" s="1"/>
  <c r="S16" i="14"/>
  <c r="AW16" i="14"/>
  <c r="BY16" i="14"/>
  <c r="BH18" i="14"/>
  <c r="BI18" i="14"/>
  <c r="BB18" i="14"/>
  <c r="AN18" i="14" s="1"/>
  <c r="AR18" i="14"/>
  <c r="BJ18" i="14"/>
  <c r="BK18" i="14"/>
  <c r="BL18" i="14"/>
  <c r="AO18" i="14"/>
  <c r="AQ18" i="14" s="1"/>
  <c r="BM18" i="14"/>
  <c r="BS16" i="14"/>
  <c r="CF17" i="14"/>
  <c r="CE17" i="14"/>
  <c r="BQ17" i="14"/>
  <c r="BO17" i="14"/>
  <c r="BR17" i="14"/>
  <c r="BN17" i="14"/>
  <c r="CB16" i="14"/>
  <c r="I18" i="14" l="1"/>
  <c r="T18" i="14" s="1"/>
  <c r="BT16" i="14"/>
  <c r="I543" i="8"/>
  <c r="I552" i="7"/>
  <c r="BS17" i="14"/>
  <c r="E39" i="14"/>
  <c r="G39" i="14" s="1"/>
  <c r="V39" i="14" s="1"/>
  <c r="L39" i="14" s="1"/>
  <c r="BU15" i="14"/>
  <c r="BV15" i="14" s="1"/>
  <c r="U15" i="14" s="1"/>
  <c r="CB17" i="14"/>
  <c r="CG17" i="14"/>
  <c r="CH17" i="14" s="1"/>
  <c r="BY17" i="14"/>
  <c r="CC16" i="14"/>
  <c r="CE18" i="14"/>
  <c r="CF18" i="14"/>
  <c r="AW17" i="14"/>
  <c r="S17" i="14"/>
  <c r="BP17" i="14"/>
  <c r="BZ18" i="14"/>
  <c r="CA18" i="14"/>
  <c r="CB18" i="14" s="1"/>
  <c r="BW18" i="14"/>
  <c r="BX18" i="14"/>
  <c r="BO18" i="14"/>
  <c r="BN18" i="14"/>
  <c r="BQ18" i="14"/>
  <c r="BR18" i="14"/>
  <c r="Y21" i="14"/>
  <c r="B546" i="8"/>
  <c r="B555" i="7"/>
  <c r="C21" i="14"/>
  <c r="B22" i="14"/>
  <c r="A21" i="14"/>
  <c r="BK19" i="14"/>
  <c r="AR19" i="14"/>
  <c r="AO19" i="14"/>
  <c r="AQ19" i="14" s="1"/>
  <c r="BH19" i="14"/>
  <c r="BJ19" i="14"/>
  <c r="BI19" i="14"/>
  <c r="BM19" i="14"/>
  <c r="BB19" i="14"/>
  <c r="AN19" i="14" s="1"/>
  <c r="BL19" i="14"/>
  <c r="AP18" i="14"/>
  <c r="AV18" i="14" s="1"/>
  <c r="Q552" i="7"/>
  <c r="W552" i="7" s="1"/>
  <c r="X552" i="7" s="1"/>
  <c r="Q543" i="8"/>
  <c r="W543" i="8" s="1"/>
  <c r="X543" i="8" s="1"/>
  <c r="AU18" i="14"/>
  <c r="AS18" i="14"/>
  <c r="AI18" i="14"/>
  <c r="AJ18" i="14"/>
  <c r="A554" i="7"/>
  <c r="A545" i="8"/>
  <c r="AK20" i="14"/>
  <c r="H20" i="14" s="1"/>
  <c r="J17" i="14"/>
  <c r="AH17" i="14"/>
  <c r="AG17" i="14"/>
  <c r="AD17" i="14"/>
  <c r="Z17" i="14"/>
  <c r="I19" i="14" l="1"/>
  <c r="I553" i="7" s="1"/>
  <c r="BT17" i="14"/>
  <c r="CC17" i="14"/>
  <c r="CD17" i="14" s="1"/>
  <c r="BS18" i="14"/>
  <c r="BY18" i="14"/>
  <c r="CC18" i="14" s="1"/>
  <c r="BU16" i="14"/>
  <c r="BV16" i="14" s="1"/>
  <c r="U16" i="14" s="1"/>
  <c r="CD16" i="14"/>
  <c r="CG18" i="14"/>
  <c r="CH18" i="14" s="1"/>
  <c r="T19" i="14"/>
  <c r="I544" i="8"/>
  <c r="T544" i="8" s="1"/>
  <c r="BR19" i="14"/>
  <c r="BQ19" i="14"/>
  <c r="BO19" i="14"/>
  <c r="BN19" i="14"/>
  <c r="A546" i="8"/>
  <c r="A555" i="7"/>
  <c r="AK21" i="14"/>
  <c r="H21" i="14" s="1"/>
  <c r="BL20" i="14"/>
  <c r="BI20" i="14"/>
  <c r="BH20" i="14"/>
  <c r="BM20" i="14"/>
  <c r="BJ20" i="14"/>
  <c r="BK20" i="14"/>
  <c r="AO20" i="14"/>
  <c r="AQ20" i="14" s="1"/>
  <c r="AR20" i="14"/>
  <c r="BB20" i="14"/>
  <c r="AN20" i="14" s="1"/>
  <c r="AP19" i="14"/>
  <c r="AV19" i="14" s="1"/>
  <c r="Q544" i="8"/>
  <c r="W544" i="8" s="1"/>
  <c r="X544" i="8" s="1"/>
  <c r="Q553" i="7"/>
  <c r="W553" i="7" s="1"/>
  <c r="X553" i="7" s="1"/>
  <c r="B23" i="14"/>
  <c r="Y22" i="14"/>
  <c r="B547" i="8"/>
  <c r="C22" i="14"/>
  <c r="A22" i="14"/>
  <c r="B556" i="7"/>
  <c r="BP18" i="14"/>
  <c r="BT18" i="14" s="1"/>
  <c r="AH18" i="14"/>
  <c r="AG18" i="14"/>
  <c r="Z18" i="14"/>
  <c r="J18" i="14"/>
  <c r="AD18" i="14"/>
  <c r="S18" i="14"/>
  <c r="AW18" i="14"/>
  <c r="AJ19" i="14"/>
  <c r="AS19" i="14"/>
  <c r="AI19" i="14"/>
  <c r="AU19" i="14"/>
  <c r="CE19" i="14"/>
  <c r="CF19" i="14"/>
  <c r="BZ19" i="14"/>
  <c r="BX19" i="14"/>
  <c r="CA19" i="14"/>
  <c r="BW19" i="14"/>
  <c r="T553" i="7" l="1"/>
  <c r="I20" i="14"/>
  <c r="I545" i="8" s="1"/>
  <c r="T545" i="8" s="1"/>
  <c r="BU17" i="14"/>
  <c r="BV17" i="14" s="1"/>
  <c r="U17" i="14" s="1"/>
  <c r="BS19" i="14"/>
  <c r="CB19" i="14"/>
  <c r="AW19" i="14"/>
  <c r="S19" i="14"/>
  <c r="CG19" i="14"/>
  <c r="CH19" i="14" s="1"/>
  <c r="A556" i="7"/>
  <c r="AK22" i="14"/>
  <c r="H22" i="14" s="1"/>
  <c r="A547" i="8"/>
  <c r="B557" i="7"/>
  <c r="C23" i="14"/>
  <c r="B548" i="8"/>
  <c r="A23" i="14"/>
  <c r="Y23" i="14"/>
  <c r="B24" i="14"/>
  <c r="I554" i="7"/>
  <c r="T554" i="7" s="1"/>
  <c r="T20" i="14"/>
  <c r="BZ20" i="14"/>
  <c r="CA20" i="14"/>
  <c r="BX20" i="14"/>
  <c r="BW20" i="14"/>
  <c r="CE20" i="14"/>
  <c r="CF20" i="14"/>
  <c r="AH19" i="14"/>
  <c r="J19" i="14"/>
  <c r="AG19" i="14"/>
  <c r="Z19" i="14"/>
  <c r="AD19" i="14"/>
  <c r="AJ20" i="14"/>
  <c r="AI20" i="14"/>
  <c r="AS20" i="14"/>
  <c r="AU20" i="14"/>
  <c r="BK21" i="14"/>
  <c r="BJ21" i="14"/>
  <c r="BI21" i="14"/>
  <c r="BB21" i="14"/>
  <c r="AN21" i="14" s="1"/>
  <c r="AR21" i="14"/>
  <c r="BH21" i="14"/>
  <c r="BM21" i="14"/>
  <c r="AO21" i="14"/>
  <c r="AQ21" i="14" s="1"/>
  <c r="BL21" i="14"/>
  <c r="BP19" i="14"/>
  <c r="BY19" i="14"/>
  <c r="CC19" i="14" s="1"/>
  <c r="CD18" i="14"/>
  <c r="BU18" i="14"/>
  <c r="BV18" i="14" s="1"/>
  <c r="U18" i="14" s="1"/>
  <c r="AP20" i="14"/>
  <c r="AV20" i="14" s="1"/>
  <c r="Q554" i="7"/>
  <c r="W554" i="7" s="1"/>
  <c r="X554" i="7" s="1"/>
  <c r="Q545" i="8"/>
  <c r="W545" i="8" s="1"/>
  <c r="X545" i="8" s="1"/>
  <c r="BN20" i="14"/>
  <c r="BQ20" i="14"/>
  <c r="BO20" i="14"/>
  <c r="BR20" i="14"/>
  <c r="I21" i="14" l="1"/>
  <c r="BT19" i="14"/>
  <c r="BS20" i="14"/>
  <c r="CD19" i="14"/>
  <c r="BU19" i="14"/>
  <c r="BV19" i="14" s="1"/>
  <c r="U19" i="14" s="1"/>
  <c r="CF21" i="14"/>
  <c r="CE21" i="14"/>
  <c r="AJ21" i="14"/>
  <c r="AS21" i="14"/>
  <c r="AI21" i="14"/>
  <c r="AU21" i="14"/>
  <c r="Q546" i="8"/>
  <c r="W546" i="8" s="1"/>
  <c r="X546" i="8" s="1"/>
  <c r="AP21" i="14"/>
  <c r="AV21" i="14" s="1"/>
  <c r="Q555" i="7"/>
  <c r="W555" i="7" s="1"/>
  <c r="X555" i="7" s="1"/>
  <c r="I546" i="8"/>
  <c r="T546" i="8" s="1"/>
  <c r="I555" i="7"/>
  <c r="T555" i="7" s="1"/>
  <c r="T21" i="14"/>
  <c r="BY20" i="14"/>
  <c r="A548" i="8"/>
  <c r="A641" i="8" s="1"/>
  <c r="A557" i="7"/>
  <c r="A649" i="7" s="1"/>
  <c r="AK23" i="14"/>
  <c r="H23" i="14" s="1"/>
  <c r="BP20" i="14"/>
  <c r="AG20" i="14"/>
  <c r="Z20" i="14"/>
  <c r="AD20" i="14"/>
  <c r="AH20" i="14"/>
  <c r="J20" i="14"/>
  <c r="CG20" i="14"/>
  <c r="CH20" i="14" s="1"/>
  <c r="CB20" i="14"/>
  <c r="AR22" i="14"/>
  <c r="BB22" i="14"/>
  <c r="AN22" i="14" s="1"/>
  <c r="BL22" i="14"/>
  <c r="BH22" i="14"/>
  <c r="BM22" i="14"/>
  <c r="BK22" i="14"/>
  <c r="BJ22" i="14"/>
  <c r="BI22" i="14"/>
  <c r="AO22" i="14"/>
  <c r="AQ22" i="14" s="1"/>
  <c r="AW20" i="14"/>
  <c r="S20" i="14"/>
  <c r="BO21" i="14"/>
  <c r="BQ21" i="14"/>
  <c r="BR21" i="14"/>
  <c r="BN21" i="14"/>
  <c r="BZ21" i="14"/>
  <c r="BW21" i="14"/>
  <c r="CA21" i="14"/>
  <c r="BX21" i="14"/>
  <c r="A24" i="14"/>
  <c r="Y24" i="14"/>
  <c r="B558" i="7"/>
  <c r="B549" i="8"/>
  <c r="B25" i="14"/>
  <c r="C24" i="14"/>
  <c r="I22" i="14" l="1"/>
  <c r="BT20" i="14"/>
  <c r="D40" i="14"/>
  <c r="CG21" i="14"/>
  <c r="CH21" i="14" s="1"/>
  <c r="CC20" i="14"/>
  <c r="BU20" i="14" s="1"/>
  <c r="BV20" i="14" s="1"/>
  <c r="U20" i="14" s="1"/>
  <c r="Q547" i="8"/>
  <c r="W547" i="8" s="1"/>
  <c r="X547" i="8" s="1"/>
  <c r="Q556" i="7"/>
  <c r="W556" i="7" s="1"/>
  <c r="X556" i="7" s="1"/>
  <c r="AP22" i="14"/>
  <c r="AV22" i="14" s="1"/>
  <c r="AI22" i="14"/>
  <c r="AU22" i="14"/>
  <c r="AJ22" i="14"/>
  <c r="AS22" i="14"/>
  <c r="B550" i="8"/>
  <c r="B26" i="14"/>
  <c r="C25" i="14"/>
  <c r="A25" i="14"/>
  <c r="B559" i="7"/>
  <c r="Y25" i="14"/>
  <c r="A549" i="8"/>
  <c r="A558" i="7"/>
  <c r="AK24" i="14"/>
  <c r="H24" i="14" s="1"/>
  <c r="BP21" i="14"/>
  <c r="BQ22" i="14"/>
  <c r="BN22" i="14"/>
  <c r="BO22" i="14"/>
  <c r="BR22" i="14"/>
  <c r="BI23" i="14"/>
  <c r="BK23" i="14"/>
  <c r="BH23" i="14"/>
  <c r="BM23" i="14"/>
  <c r="AR23" i="14"/>
  <c r="BJ23" i="14"/>
  <c r="BL23" i="14"/>
  <c r="AO23" i="14"/>
  <c r="AQ23" i="14" s="1"/>
  <c r="BB23" i="14"/>
  <c r="AN23" i="14" s="1"/>
  <c r="AW21" i="14"/>
  <c r="S21" i="14"/>
  <c r="Z21" i="14"/>
  <c r="AG21" i="14"/>
  <c r="AH21" i="14"/>
  <c r="J21" i="14"/>
  <c r="AD21" i="14"/>
  <c r="BY21" i="14"/>
  <c r="BX22" i="14"/>
  <c r="BW22" i="14"/>
  <c r="CA22" i="14"/>
  <c r="BZ22" i="14"/>
  <c r="CE22" i="14"/>
  <c r="CF22" i="14"/>
  <c r="CB21" i="14"/>
  <c r="BS21" i="14"/>
  <c r="I547" i="8"/>
  <c r="T547" i="8" s="1"/>
  <c r="I556" i="7"/>
  <c r="T556" i="7" s="1"/>
  <c r="T22" i="14"/>
  <c r="I23" i="14" l="1"/>
  <c r="CD20" i="14"/>
  <c r="CG22" i="14"/>
  <c r="CH22" i="14" s="1"/>
  <c r="BT21" i="14"/>
  <c r="CC21" i="14"/>
  <c r="I557" i="7"/>
  <c r="T557" i="7" s="1"/>
  <c r="B649" i="7" s="1"/>
  <c r="I548" i="8"/>
  <c r="T548" i="8" s="1"/>
  <c r="B641" i="8" s="1"/>
  <c r="T23" i="14"/>
  <c r="AI23" i="14"/>
  <c r="AJ23" i="14"/>
  <c r="AS23" i="14"/>
  <c r="AU23" i="14"/>
  <c r="BP22" i="14"/>
  <c r="BI24" i="14"/>
  <c r="BK24" i="14"/>
  <c r="BJ24" i="14"/>
  <c r="AO24" i="14"/>
  <c r="AQ24" i="14" s="1"/>
  <c r="BB24" i="14"/>
  <c r="AN24" i="14" s="1"/>
  <c r="BH24" i="14"/>
  <c r="BM24" i="14"/>
  <c r="BL24" i="14"/>
  <c r="AR24" i="14"/>
  <c r="CB22" i="14"/>
  <c r="AP23" i="14"/>
  <c r="AV23" i="14" s="1"/>
  <c r="Q557" i="7"/>
  <c r="W557" i="7" s="1"/>
  <c r="Q548" i="8"/>
  <c r="W548" i="8" s="1"/>
  <c r="AK25" i="14"/>
  <c r="H25" i="14" s="1"/>
  <c r="A550" i="8"/>
  <c r="T550" i="8" s="1"/>
  <c r="A559" i="7"/>
  <c r="T559" i="7" s="1"/>
  <c r="Z22" i="14"/>
  <c r="AH22" i="14"/>
  <c r="AG22" i="14"/>
  <c r="AD22" i="14"/>
  <c r="J22" i="14"/>
  <c r="AW22" i="14"/>
  <c r="S22" i="14"/>
  <c r="CE23" i="14"/>
  <c r="CF23" i="14"/>
  <c r="BR23" i="14"/>
  <c r="BO23" i="14"/>
  <c r="BN23" i="14"/>
  <c r="BQ23" i="14"/>
  <c r="BY22" i="14"/>
  <c r="CA23" i="14"/>
  <c r="BZ23" i="14"/>
  <c r="BW23" i="14"/>
  <c r="BX23" i="14"/>
  <c r="BS22" i="14"/>
  <c r="B27" i="14"/>
  <c r="B551" i="8"/>
  <c r="A26" i="14"/>
  <c r="Y26" i="14"/>
  <c r="C26" i="14"/>
  <c r="B560" i="7"/>
  <c r="I24" i="14" l="1"/>
  <c r="BU21" i="14"/>
  <c r="BV21" i="14" s="1"/>
  <c r="U21" i="14" s="1"/>
  <c r="CD21" i="14"/>
  <c r="F40" i="14"/>
  <c r="CG23" i="14"/>
  <c r="CH23" i="14" s="1"/>
  <c r="X548" i="8"/>
  <c r="D641" i="8"/>
  <c r="X557" i="7"/>
  <c r="D649" i="7"/>
  <c r="BT22" i="14"/>
  <c r="AK26" i="14"/>
  <c r="H26" i="14" s="1"/>
  <c r="A560" i="7"/>
  <c r="A551" i="8"/>
  <c r="T551" i="8" s="1"/>
  <c r="BY23" i="14"/>
  <c r="BS23" i="14"/>
  <c r="BL25" i="14"/>
  <c r="AO25" i="14"/>
  <c r="AQ25" i="14" s="1"/>
  <c r="AR25" i="14"/>
  <c r="BI25" i="14"/>
  <c r="BK25" i="14"/>
  <c r="BM25" i="14"/>
  <c r="BH25" i="14"/>
  <c r="BJ25" i="14"/>
  <c r="BB25" i="14"/>
  <c r="AN25" i="14" s="1"/>
  <c r="CC22" i="14"/>
  <c r="CF24" i="14"/>
  <c r="CE24" i="14"/>
  <c r="Q549" i="8"/>
  <c r="W549" i="8" s="1"/>
  <c r="X549" i="8" s="1"/>
  <c r="Q558" i="7"/>
  <c r="W558" i="7" s="1"/>
  <c r="X558" i="7" s="1"/>
  <c r="AP24" i="14"/>
  <c r="AV24" i="14" s="1"/>
  <c r="BZ24" i="14"/>
  <c r="BX24" i="14"/>
  <c r="BW24" i="14"/>
  <c r="CA24" i="14"/>
  <c r="B28" i="14"/>
  <c r="B561" i="7"/>
  <c r="B552" i="8"/>
  <c r="A27" i="14"/>
  <c r="Y27" i="14"/>
  <c r="C27" i="14"/>
  <c r="BQ24" i="14"/>
  <c r="BO24" i="14"/>
  <c r="BN24" i="14"/>
  <c r="BR24" i="14"/>
  <c r="Z23" i="14"/>
  <c r="J23" i="14"/>
  <c r="AD23" i="14"/>
  <c r="AH23" i="14"/>
  <c r="AG23" i="14"/>
  <c r="CB23" i="14"/>
  <c r="BP23" i="14"/>
  <c r="AW23" i="14"/>
  <c r="S23" i="14"/>
  <c r="AI24" i="14"/>
  <c r="AU24" i="14"/>
  <c r="AS24" i="14"/>
  <c r="AJ24" i="14"/>
  <c r="I549" i="8"/>
  <c r="T549" i="8" s="1"/>
  <c r="I558" i="7"/>
  <c r="T558" i="7" s="1"/>
  <c r="T24" i="14"/>
  <c r="I25" i="14" l="1"/>
  <c r="CC23" i="14"/>
  <c r="E40" i="14"/>
  <c r="G40" i="14" s="1"/>
  <c r="V40" i="14" s="1"/>
  <c r="L40" i="14" s="1"/>
  <c r="BY24" i="14"/>
  <c r="BS24" i="14"/>
  <c r="BP24" i="14"/>
  <c r="CB24" i="14"/>
  <c r="CG24" i="14"/>
  <c r="CH24" i="14" s="1"/>
  <c r="CD23" i="14"/>
  <c r="AK27" i="14"/>
  <c r="H27" i="14" s="1"/>
  <c r="A561" i="7"/>
  <c r="A552" i="8"/>
  <c r="S24" i="14"/>
  <c r="AW24" i="14"/>
  <c r="BQ25" i="14"/>
  <c r="BN25" i="14"/>
  <c r="BO25" i="14"/>
  <c r="BR25" i="14"/>
  <c r="AU25" i="14"/>
  <c r="AS25" i="14"/>
  <c r="AI25" i="14"/>
  <c r="AJ25" i="14"/>
  <c r="BU22" i="14"/>
  <c r="BV22" i="14" s="1"/>
  <c r="U22" i="14" s="1"/>
  <c r="CD22" i="14"/>
  <c r="AP25" i="14"/>
  <c r="AV25" i="14" s="1"/>
  <c r="Q559" i="7"/>
  <c r="W559" i="7" s="1"/>
  <c r="X559" i="7" s="1"/>
  <c r="Q550" i="8"/>
  <c r="W550" i="8" s="1"/>
  <c r="X550" i="8" s="1"/>
  <c r="I550" i="8"/>
  <c r="I559" i="7"/>
  <c r="T560" i="7" s="1"/>
  <c r="T25" i="14"/>
  <c r="CF25" i="14"/>
  <c r="CE25" i="14"/>
  <c r="Z24" i="14"/>
  <c r="AD24" i="14"/>
  <c r="AH24" i="14"/>
  <c r="J24" i="14"/>
  <c r="AG24" i="14"/>
  <c r="B553" i="8"/>
  <c r="B562" i="7"/>
  <c r="B29" i="14"/>
  <c r="Y28" i="14"/>
  <c r="C28" i="14"/>
  <c r="A28" i="14"/>
  <c r="BX25" i="14"/>
  <c r="CA25" i="14"/>
  <c r="BW25" i="14"/>
  <c r="BZ25" i="14"/>
  <c r="BT23" i="14"/>
  <c r="BH26" i="14"/>
  <c r="AR26" i="14"/>
  <c r="BK26" i="14"/>
  <c r="BI26" i="14"/>
  <c r="BB26" i="14"/>
  <c r="AN26" i="14" s="1"/>
  <c r="BL26" i="14"/>
  <c r="BJ26" i="14"/>
  <c r="BM26" i="14"/>
  <c r="AO26" i="14"/>
  <c r="AQ26" i="14" s="1"/>
  <c r="I26" i="14" l="1"/>
  <c r="AV26" i="14"/>
  <c r="BU23" i="14"/>
  <c r="BV23" i="14" s="1"/>
  <c r="U23" i="14" s="1"/>
  <c r="I551" i="8"/>
  <c r="I560" i="7"/>
  <c r="T26" i="14"/>
  <c r="CG25" i="14"/>
  <c r="CH25" i="14" s="1"/>
  <c r="BS25" i="14"/>
  <c r="CC24" i="14"/>
  <c r="CD24" i="14" s="1"/>
  <c r="BP25" i="14"/>
  <c r="BT24" i="14"/>
  <c r="CA26" i="14"/>
  <c r="BX26" i="14"/>
  <c r="BZ26" i="14"/>
  <c r="BW26" i="14"/>
  <c r="A553" i="8"/>
  <c r="AK28" i="14"/>
  <c r="H28" i="14" s="1"/>
  <c r="A562" i="7"/>
  <c r="W561" i="7"/>
  <c r="X561" i="7" s="1"/>
  <c r="CE26" i="14"/>
  <c r="CF26" i="14"/>
  <c r="AS26" i="14"/>
  <c r="AI26" i="14"/>
  <c r="AJ26" i="14"/>
  <c r="AU26" i="14"/>
  <c r="BH27" i="14"/>
  <c r="AR27" i="14"/>
  <c r="BM27" i="14"/>
  <c r="BI27" i="14"/>
  <c r="BL27" i="14"/>
  <c r="AO27" i="14"/>
  <c r="BB27" i="14"/>
  <c r="AN27" i="14" s="1"/>
  <c r="AV27" i="14" s="1"/>
  <c r="BK27" i="14"/>
  <c r="BJ27" i="14"/>
  <c r="Q551" i="8"/>
  <c r="W551" i="8" s="1"/>
  <c r="X551" i="8" s="1"/>
  <c r="AP26" i="14"/>
  <c r="Q560" i="7"/>
  <c r="W560" i="7" s="1"/>
  <c r="X560" i="7" s="1"/>
  <c r="BO26" i="14"/>
  <c r="BQ26" i="14"/>
  <c r="BR26" i="14"/>
  <c r="BN26" i="14"/>
  <c r="CB25" i="14"/>
  <c r="S25" i="14"/>
  <c r="AW25" i="14"/>
  <c r="BY25" i="14"/>
  <c r="B30" i="14"/>
  <c r="A29" i="14"/>
  <c r="C29" i="14"/>
  <c r="Y29" i="14"/>
  <c r="B554" i="8"/>
  <c r="B563" i="7"/>
  <c r="J25" i="14"/>
  <c r="AD25" i="14"/>
  <c r="AG25" i="14"/>
  <c r="Z25" i="14"/>
  <c r="AH25" i="14"/>
  <c r="W552" i="8" l="1"/>
  <c r="X552" i="8" s="1"/>
  <c r="I27" i="14"/>
  <c r="BU24" i="14"/>
  <c r="BV24" i="14" s="1"/>
  <c r="U24" i="14" s="1"/>
  <c r="BT25" i="14"/>
  <c r="CG26" i="14"/>
  <c r="CH26" i="14" s="1"/>
  <c r="BS26" i="14"/>
  <c r="C30" i="14"/>
  <c r="Y30" i="14"/>
  <c r="B31" i="14"/>
  <c r="B564" i="7"/>
  <c r="A30" i="14"/>
  <c r="B555" i="8"/>
  <c r="CC25" i="14"/>
  <c r="BP26" i="14"/>
  <c r="BX27" i="14"/>
  <c r="BW27" i="14"/>
  <c r="CF27" i="14"/>
  <c r="CE27" i="14"/>
  <c r="BO27" i="14"/>
  <c r="BN27" i="14"/>
  <c r="BR27" i="14"/>
  <c r="BQ27" i="14"/>
  <c r="Z26" i="14"/>
  <c r="AH26" i="14"/>
  <c r="AG26" i="14"/>
  <c r="J26" i="14"/>
  <c r="AD26" i="14"/>
  <c r="W562" i="7"/>
  <c r="X562" i="7" s="1"/>
  <c r="T562" i="7"/>
  <c r="S27" i="14"/>
  <c r="S28" i="14"/>
  <c r="S26" i="14"/>
  <c r="AR28" i="14"/>
  <c r="BJ28" i="14"/>
  <c r="AO28" i="14"/>
  <c r="BM28" i="14"/>
  <c r="BB28" i="14"/>
  <c r="AN28" i="14" s="1"/>
  <c r="AV28" i="14" s="1"/>
  <c r="BI28" i="14"/>
  <c r="BK28" i="14"/>
  <c r="BL28" i="14"/>
  <c r="BH28" i="14"/>
  <c r="BY26" i="14"/>
  <c r="AK29" i="14"/>
  <c r="H29" i="14" s="1"/>
  <c r="A563" i="7"/>
  <c r="A554" i="8"/>
  <c r="AJ27" i="14"/>
  <c r="AU27" i="14"/>
  <c r="AI27" i="14"/>
  <c r="T553" i="8"/>
  <c r="W553" i="8"/>
  <c r="X553" i="8" s="1"/>
  <c r="CB26" i="14"/>
  <c r="BT26" i="14" l="1"/>
  <c r="I28" i="14"/>
  <c r="T28" i="14" s="1"/>
  <c r="AW28" i="14"/>
  <c r="I561" i="7"/>
  <c r="T561" i="7" s="1"/>
  <c r="I552" i="8"/>
  <c r="T552" i="8" s="1"/>
  <c r="T27" i="14"/>
  <c r="BS27" i="14"/>
  <c r="BY27" i="14"/>
  <c r="BN28" i="14"/>
  <c r="BO28" i="14"/>
  <c r="BQ28" i="14"/>
  <c r="BR28" i="14"/>
  <c r="AU28" i="14"/>
  <c r="AI28" i="14"/>
  <c r="AJ28" i="14"/>
  <c r="CE28" i="14"/>
  <c r="CF28" i="14"/>
  <c r="CG27" i="14"/>
  <c r="CH27" i="14" s="1"/>
  <c r="BU25" i="14"/>
  <c r="BV25" i="14" s="1"/>
  <c r="U25" i="14" s="1"/>
  <c r="CD25" i="14"/>
  <c r="B556" i="8"/>
  <c r="C31" i="14"/>
  <c r="Y31" i="14"/>
  <c r="B32" i="14"/>
  <c r="B565" i="7"/>
  <c r="A31" i="14"/>
  <c r="BB29" i="14"/>
  <c r="AN29" i="14" s="1"/>
  <c r="AR29" i="14"/>
  <c r="BH29" i="14"/>
  <c r="BI29" i="14"/>
  <c r="BK29" i="14"/>
  <c r="BM29" i="14"/>
  <c r="AO29" i="14"/>
  <c r="AQ29" i="14" s="1"/>
  <c r="BL29" i="14"/>
  <c r="BJ29" i="14"/>
  <c r="AW27" i="14"/>
  <c r="AW26" i="14"/>
  <c r="CC26" i="14"/>
  <c r="BX28" i="14"/>
  <c r="BW28" i="14"/>
  <c r="BZ27" i="14"/>
  <c r="BP27" i="14"/>
  <c r="A555" i="8"/>
  <c r="AK30" i="14"/>
  <c r="H30" i="14" s="1"/>
  <c r="A564" i="7"/>
  <c r="I29" i="14" l="1"/>
  <c r="T32" i="14" s="1"/>
  <c r="I554" i="8"/>
  <c r="I563" i="7"/>
  <c r="T29" i="14"/>
  <c r="T33" i="14"/>
  <c r="T31" i="14"/>
  <c r="T30" i="14"/>
  <c r="I553" i="8"/>
  <c r="T554" i="8" s="1"/>
  <c r="I562" i="7"/>
  <c r="T563" i="7" s="1"/>
  <c r="BY28" i="14"/>
  <c r="BS28" i="14"/>
  <c r="A642" i="8"/>
  <c r="A650" i="7"/>
  <c r="AI29" i="14"/>
  <c r="AJ29" i="14"/>
  <c r="AS29" i="14"/>
  <c r="AU29" i="14"/>
  <c r="A32" i="14"/>
  <c r="C32" i="14"/>
  <c r="Y32" i="14"/>
  <c r="B557" i="8"/>
  <c r="B566" i="7"/>
  <c r="B33" i="14"/>
  <c r="CA27" i="14"/>
  <c r="CB27" i="14" s="1"/>
  <c r="CC27" i="14" s="1"/>
  <c r="CD27" i="14" s="1"/>
  <c r="BT27" i="14"/>
  <c r="CD26" i="14"/>
  <c r="BU26" i="14"/>
  <c r="BV26" i="14" s="1"/>
  <c r="U26" i="14" s="1"/>
  <c r="BW29" i="14"/>
  <c r="BX29" i="14"/>
  <c r="CE29" i="14"/>
  <c r="CF29" i="14"/>
  <c r="A556" i="8"/>
  <c r="AK31" i="14"/>
  <c r="H31" i="14" s="1"/>
  <c r="A565" i="7"/>
  <c r="BP28" i="14"/>
  <c r="CA28" i="14" s="1"/>
  <c r="BZ28" i="14"/>
  <c r="BL30" i="14"/>
  <c r="BB30" i="14"/>
  <c r="BK30" i="14"/>
  <c r="BM30" i="14"/>
  <c r="BI30" i="14"/>
  <c r="BJ30" i="14"/>
  <c r="BH30" i="14"/>
  <c r="AO30" i="14"/>
  <c r="AQ30" i="14" s="1"/>
  <c r="AR30" i="14"/>
  <c r="Q563" i="7"/>
  <c r="W563" i="7" s="1"/>
  <c r="X563" i="7" s="1"/>
  <c r="AP29" i="14"/>
  <c r="AV29" i="14" s="1"/>
  <c r="Q554" i="8"/>
  <c r="W554" i="8" s="1"/>
  <c r="X554" i="8" s="1"/>
  <c r="BR29" i="14"/>
  <c r="BN29" i="14"/>
  <c r="BQ29" i="14"/>
  <c r="BO29" i="14"/>
  <c r="CG28" i="14"/>
  <c r="CH28" i="14" s="1"/>
  <c r="T556" i="8" l="1"/>
  <c r="T565" i="7"/>
  <c r="T555" i="8"/>
  <c r="B642" i="8" s="1"/>
  <c r="T564" i="7"/>
  <c r="B650" i="7" s="1"/>
  <c r="F41" i="14" s="1"/>
  <c r="CG29" i="14"/>
  <c r="CH29" i="14" s="1"/>
  <c r="CB28" i="14"/>
  <c r="CC28" i="14" s="1"/>
  <c r="CD28" i="14" s="1"/>
  <c r="D41" i="14"/>
  <c r="BZ29" i="14"/>
  <c r="BP29" i="14"/>
  <c r="CA29" i="14" s="1"/>
  <c r="Q555" i="8"/>
  <c r="W555" i="8" s="1"/>
  <c r="Q564" i="7"/>
  <c r="W564" i="7" s="1"/>
  <c r="AP30" i="14"/>
  <c r="AV30" i="14" s="1"/>
  <c r="AW29" i="14"/>
  <c r="S29" i="14"/>
  <c r="BR30" i="14"/>
  <c r="BO30" i="14"/>
  <c r="BQ30" i="14"/>
  <c r="BN30" i="14"/>
  <c r="BT28" i="14"/>
  <c r="AG29" i="14"/>
  <c r="J29" i="14"/>
  <c r="AD29" i="14"/>
  <c r="Z29" i="14"/>
  <c r="AH29" i="14"/>
  <c r="BX30" i="14"/>
  <c r="BW30" i="14"/>
  <c r="B558" i="8"/>
  <c r="A33" i="14"/>
  <c r="C33" i="14"/>
  <c r="B567" i="7"/>
  <c r="A652" i="7" s="1"/>
  <c r="Y33" i="14"/>
  <c r="BS29" i="14"/>
  <c r="AS30" i="14"/>
  <c r="AU30" i="14"/>
  <c r="AI30" i="14"/>
  <c r="AJ30" i="14"/>
  <c r="CE30" i="14"/>
  <c r="CF30" i="14"/>
  <c r="BK31" i="14"/>
  <c r="AO31" i="14"/>
  <c r="AQ31" i="14" s="1"/>
  <c r="BJ31" i="14"/>
  <c r="AR31" i="14"/>
  <c r="BM31" i="14"/>
  <c r="BH31" i="14"/>
  <c r="BB31" i="14"/>
  <c r="BL31" i="14"/>
  <c r="BI31" i="14"/>
  <c r="BY29" i="14"/>
  <c r="BU27" i="14"/>
  <c r="BV27" i="14" s="1"/>
  <c r="U27" i="14" s="1"/>
  <c r="AK32" i="14"/>
  <c r="H32" i="14" s="1"/>
  <c r="A557" i="8"/>
  <c r="A566" i="7"/>
  <c r="T566" i="7" s="1"/>
  <c r="U28" i="14"/>
  <c r="BU28" i="14" l="1"/>
  <c r="BV28" i="14" s="1"/>
  <c r="BT29" i="14"/>
  <c r="CB29" i="14"/>
  <c r="CC29" i="14" s="1"/>
  <c r="T557" i="8"/>
  <c r="CG30" i="14"/>
  <c r="CH30" i="14" s="1"/>
  <c r="BS30" i="14"/>
  <c r="X564" i="7"/>
  <c r="D650" i="7"/>
  <c r="X555" i="8"/>
  <c r="D642" i="8"/>
  <c r="BI32" i="14"/>
  <c r="AR32" i="14"/>
  <c r="BK32" i="14"/>
  <c r="AO32" i="14"/>
  <c r="AQ32" i="14" s="1"/>
  <c r="BB32" i="14"/>
  <c r="BL32" i="14"/>
  <c r="BM32" i="14"/>
  <c r="BJ32" i="14"/>
  <c r="BH32" i="14"/>
  <c r="CE31" i="14"/>
  <c r="CF31" i="14"/>
  <c r="AU31" i="14"/>
  <c r="AI31" i="14"/>
  <c r="AS31" i="14"/>
  <c r="AJ31" i="14"/>
  <c r="BW31" i="14"/>
  <c r="BX31" i="14"/>
  <c r="Z30" i="14"/>
  <c r="AG30" i="14"/>
  <c r="J30" i="14"/>
  <c r="AD30" i="14"/>
  <c r="AH30" i="14"/>
  <c r="BR31" i="14"/>
  <c r="BO31" i="14"/>
  <c r="BN31" i="14"/>
  <c r="BQ31" i="14"/>
  <c r="Q565" i="7"/>
  <c r="W565" i="7" s="1"/>
  <c r="X565" i="7" s="1"/>
  <c r="AP31" i="14"/>
  <c r="AV31" i="14" s="1"/>
  <c r="Q556" i="8"/>
  <c r="W556" i="8" s="1"/>
  <c r="X556" i="8" s="1"/>
  <c r="BY30" i="14"/>
  <c r="AK33" i="14"/>
  <c r="H33" i="14" s="1"/>
  <c r="A567" i="7"/>
  <c r="T567" i="7" s="1"/>
  <c r="B652" i="7" s="1"/>
  <c r="A558" i="8"/>
  <c r="B643" i="8" s="1"/>
  <c r="BZ30" i="14"/>
  <c r="BP30" i="14"/>
  <c r="S30" i="14"/>
  <c r="AW30" i="14"/>
  <c r="U30" i="14"/>
  <c r="U29" i="14"/>
  <c r="B651" i="7" l="1"/>
  <c r="T47" i="14" s="1"/>
  <c r="E41" i="14"/>
  <c r="G41" i="14" s="1"/>
  <c r="V41" i="14" s="1"/>
  <c r="L41" i="14" s="1"/>
  <c r="A651" i="7"/>
  <c r="T45" i="14" s="1"/>
  <c r="D42" i="14" s="1"/>
  <c r="BS31" i="14"/>
  <c r="CG31" i="14"/>
  <c r="CH31" i="14" s="1"/>
  <c r="A643" i="8"/>
  <c r="CA30" i="14"/>
  <c r="CB30" i="14" s="1"/>
  <c r="CC30" i="14" s="1"/>
  <c r="CD30" i="14" s="1"/>
  <c r="BT30" i="14"/>
  <c r="AR33" i="14"/>
  <c r="AO33" i="14"/>
  <c r="AQ33" i="14" s="1"/>
  <c r="BH33" i="14"/>
  <c r="BB33" i="14"/>
  <c r="BJ33" i="14"/>
  <c r="BI33" i="14"/>
  <c r="BL33" i="14"/>
  <c r="BK33" i="14"/>
  <c r="BM33" i="14"/>
  <c r="AW31" i="14"/>
  <c r="S31" i="14"/>
  <c r="BZ31" i="14"/>
  <c r="BP31" i="14"/>
  <c r="BX32" i="14"/>
  <c r="BW32" i="14"/>
  <c r="AP32" i="14"/>
  <c r="AV32" i="14" s="1"/>
  <c r="Q566" i="7"/>
  <c r="W566" i="7" s="1"/>
  <c r="X566" i="7" s="1"/>
  <c r="Q557" i="8"/>
  <c r="W557" i="8" s="1"/>
  <c r="X557" i="8" s="1"/>
  <c r="CD29" i="14"/>
  <c r="BU29" i="14"/>
  <c r="BV29" i="14" s="1"/>
  <c r="T558" i="8"/>
  <c r="B644" i="8" s="1"/>
  <c r="A644" i="8"/>
  <c r="AG31" i="14"/>
  <c r="AH31" i="14"/>
  <c r="AD31" i="14"/>
  <c r="Z31" i="14"/>
  <c r="J31" i="14"/>
  <c r="CE32" i="14"/>
  <c r="CF32" i="14"/>
  <c r="AS32" i="14"/>
  <c r="AJ32" i="14"/>
  <c r="AU32" i="14"/>
  <c r="AI32" i="14"/>
  <c r="BY31" i="14"/>
  <c r="BO32" i="14"/>
  <c r="BN32" i="14"/>
  <c r="BR32" i="14"/>
  <c r="BQ32" i="14"/>
  <c r="D651" i="7"/>
  <c r="T46" i="14" s="1"/>
  <c r="D643" i="8"/>
  <c r="CG32" i="14" l="1"/>
  <c r="CH32" i="14" s="1"/>
  <c r="E42" i="14"/>
  <c r="BS32" i="14"/>
  <c r="F42" i="14"/>
  <c r="F43" i="14" s="1"/>
  <c r="BY32" i="14"/>
  <c r="BU30" i="14"/>
  <c r="BV30" i="14" s="1"/>
  <c r="AG32" i="14"/>
  <c r="AH32" i="14"/>
  <c r="Z32" i="14"/>
  <c r="J32" i="14"/>
  <c r="AD32" i="14"/>
  <c r="Q558" i="8"/>
  <c r="W558" i="8" s="1"/>
  <c r="AP33" i="14"/>
  <c r="AV33" i="14" s="1"/>
  <c r="Q567" i="7"/>
  <c r="W567" i="7" s="1"/>
  <c r="CA31" i="14"/>
  <c r="CB31" i="14" s="1"/>
  <c r="CC31" i="14" s="1"/>
  <c r="BT31" i="14"/>
  <c r="BW33" i="14"/>
  <c r="BX33" i="14"/>
  <c r="AI33" i="14"/>
  <c r="AI34" i="14" s="1"/>
  <c r="B38" i="14" s="1"/>
  <c r="G15" i="2" s="1"/>
  <c r="AJ33" i="14"/>
  <c r="AJ34" i="14" s="1"/>
  <c r="B39" i="14" s="1"/>
  <c r="H15" i="2" s="1"/>
  <c r="AS33" i="14"/>
  <c r="AU33" i="14"/>
  <c r="AU34" i="14" s="1"/>
  <c r="AR34" i="14"/>
  <c r="AW32" i="14"/>
  <c r="S32" i="14"/>
  <c r="BP32" i="14"/>
  <c r="CA32" i="14" s="1"/>
  <c r="BZ32" i="14"/>
  <c r="CF33" i="14"/>
  <c r="CE33" i="14"/>
  <c r="BR33" i="14"/>
  <c r="BN33" i="14"/>
  <c r="BO33" i="14"/>
  <c r="BQ33" i="14"/>
  <c r="E43" i="14"/>
  <c r="BS33" i="14" l="1"/>
  <c r="G42" i="14"/>
  <c r="CG33" i="14"/>
  <c r="CH33" i="14" s="1"/>
  <c r="CH35" i="14" s="1"/>
  <c r="Z33" i="14"/>
  <c r="Z34" i="14" s="1"/>
  <c r="AS34" i="14"/>
  <c r="B36" i="14" s="1"/>
  <c r="AH33" i="14"/>
  <c r="AH34" i="14" s="1"/>
  <c r="AG33" i="14"/>
  <c r="AG34" i="14" s="1"/>
  <c r="B37" i="14" s="1"/>
  <c r="F15" i="2" s="1"/>
  <c r="AD33" i="14"/>
  <c r="AD34" i="14" s="1"/>
  <c r="L15" i="2" s="1"/>
  <c r="J33" i="14"/>
  <c r="J34" i="14" s="1"/>
  <c r="S33" i="14"/>
  <c r="I37" i="14" s="1"/>
  <c r="B15" i="2" s="1"/>
  <c r="B58" i="14" s="1"/>
  <c r="B59" i="14" s="1"/>
  <c r="AW33" i="14"/>
  <c r="H16" i="2"/>
  <c r="I58" i="14"/>
  <c r="I59" i="14" s="1"/>
  <c r="D644" i="8"/>
  <c r="X558" i="8"/>
  <c r="BZ33" i="14"/>
  <c r="BP33" i="14"/>
  <c r="H58" i="14"/>
  <c r="H59" i="14" s="1"/>
  <c r="G16" i="2"/>
  <c r="BU31" i="14"/>
  <c r="BV31" i="14" s="1"/>
  <c r="U31" i="14" s="1"/>
  <c r="CD31" i="14"/>
  <c r="CB32" i="14"/>
  <c r="CC32" i="14" s="1"/>
  <c r="BY33" i="14"/>
  <c r="X567" i="7"/>
  <c r="D652" i="7"/>
  <c r="BT32" i="14"/>
  <c r="V42" i="14"/>
  <c r="L42" i="14" s="1"/>
  <c r="G43" i="14"/>
  <c r="B16" i="2" l="1"/>
  <c r="H78" i="14"/>
  <c r="F16" i="2"/>
  <c r="F17" i="2" s="1"/>
  <c r="G58" i="14"/>
  <c r="G59" i="14" s="1"/>
  <c r="BU32" i="14"/>
  <c r="BV32" i="14" s="1"/>
  <c r="U32" i="14" s="1"/>
  <c r="CD32" i="14"/>
  <c r="CA33" i="14"/>
  <c r="CB33" i="14" s="1"/>
  <c r="CC33" i="14" s="1"/>
  <c r="BT33" i="14"/>
  <c r="B40" i="14"/>
  <c r="E15" i="2" s="1"/>
  <c r="K58" i="14"/>
  <c r="K59" i="14" s="1"/>
  <c r="P58" i="14"/>
  <c r="P59" i="14" s="1"/>
  <c r="L16" i="2"/>
  <c r="U33" i="14"/>
  <c r="B61" i="14" l="1"/>
  <c r="F58" i="14"/>
  <c r="F59" i="14" s="1"/>
  <c r="E16" i="2"/>
  <c r="BU33" i="14"/>
  <c r="BV33" i="14" s="1"/>
  <c r="BV35" i="14" s="1"/>
  <c r="CD33" i="14"/>
  <c r="CD35" i="14" s="1"/>
  <c r="D78" i="14" l="1"/>
  <c r="F78" i="14"/>
  <c r="D76" i="14" l="1"/>
  <c r="I34" i="14" s="1"/>
  <c r="M15" i="2" s="1"/>
  <c r="R58" i="14" s="1"/>
  <c r="R59" i="14" s="1"/>
  <c r="I36" i="14" l="1"/>
  <c r="CL6" i="14" s="1"/>
  <c r="M16" i="2"/>
  <c r="CL33" i="14" l="1"/>
  <c r="CL13" i="14"/>
  <c r="CL31" i="14"/>
  <c r="CL24" i="14"/>
  <c r="CL3" i="14"/>
  <c r="R3" i="14" s="1"/>
  <c r="CL22" i="14"/>
  <c r="CL32" i="14"/>
  <c r="CL8" i="14"/>
  <c r="I38" i="14"/>
  <c r="CL11" i="14"/>
  <c r="CL4" i="14"/>
  <c r="CL17" i="14"/>
  <c r="CL15" i="14"/>
  <c r="CL16" i="14"/>
  <c r="CL9" i="14"/>
  <c r="CL21" i="14"/>
  <c r="CL25" i="14"/>
  <c r="CL5" i="14"/>
  <c r="CL19" i="14"/>
  <c r="CL7" i="14"/>
  <c r="CL28" i="14"/>
  <c r="CL20" i="14"/>
  <c r="CL26" i="14"/>
  <c r="CL14" i="14"/>
  <c r="CL18" i="14"/>
  <c r="C15" i="2"/>
  <c r="O15" i="2" s="1"/>
  <c r="P15" i="2" s="1"/>
  <c r="CL29" i="14"/>
  <c r="CL27" i="14"/>
  <c r="CL12" i="14"/>
  <c r="CL30" i="14"/>
  <c r="CL10" i="14"/>
  <c r="CL23" i="14"/>
  <c r="O16" i="2" l="1"/>
  <c r="D15" i="2"/>
  <c r="R4" i="14"/>
  <c r="R5" i="14" s="1"/>
  <c r="R6" i="14" s="1"/>
  <c r="R7" i="14" s="1"/>
  <c r="R8" i="14" s="1"/>
  <c r="R9" i="14" s="1"/>
  <c r="R10" i="14" s="1"/>
  <c r="R11" i="14" s="1"/>
  <c r="R12" i="14" s="1"/>
  <c r="R13" i="14" s="1"/>
  <c r="R14" i="14" s="1"/>
  <c r="R15" i="14" s="1"/>
  <c r="R16" i="14" s="1"/>
  <c r="R17" i="14" s="1"/>
  <c r="R18" i="14" s="1"/>
  <c r="R19" i="14" s="1"/>
  <c r="R20" i="14" s="1"/>
  <c r="R21" i="14" s="1"/>
  <c r="R22" i="14" s="1"/>
  <c r="R23" i="14" s="1"/>
  <c r="R24" i="14" s="1"/>
  <c r="R25" i="14" s="1"/>
  <c r="R26" i="14" s="1"/>
  <c r="R27" i="14" s="1"/>
  <c r="R28" i="14" s="1"/>
  <c r="R29" i="14" s="1"/>
  <c r="R30" i="14" s="1"/>
  <c r="R31" i="14" s="1"/>
  <c r="R32" i="14" s="1"/>
  <c r="R33" i="14" s="1"/>
  <c r="I39" i="14" s="1"/>
  <c r="R35" i="14" s="1"/>
  <c r="C16" i="2"/>
  <c r="D58" i="14"/>
  <c r="D59" i="14" s="1"/>
  <c r="E58" i="14" l="1"/>
  <c r="E59" i="14" s="1"/>
  <c r="E60" i="14" s="1"/>
  <c r="D1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jenders</author>
    <author>Jenders</author>
    <author>EFB Salzgitter</author>
    <author>reinhold</author>
    <author>Reinhold Jenders</author>
  </authors>
  <commentList>
    <comment ref="F2" authorId="0" shapeId="0" xr:uid="{00000000-0006-0000-0000-000001000000}">
      <text>
        <r>
          <rPr>
            <b/>
            <sz val="8"/>
            <color indexed="81"/>
            <rFont val="Tahoma"/>
            <family val="2"/>
          </rPr>
          <t xml:space="preserve">Dezimalzahl zum Eingabe auch hier möglich.
ABER: 
Wenn dieses Feld 1 x beschrieben wird, kann nicht mehr von analog auf digital umgerechnet werden. Stempeluhr rechnet mit der digitalen Zeit.
</t>
        </r>
        <r>
          <rPr>
            <sz val="8"/>
            <color indexed="81"/>
            <rFont val="Tahoma"/>
            <family val="2"/>
          </rPr>
          <t xml:space="preserve">
</t>
        </r>
      </text>
    </comment>
    <comment ref="F4" authorId="1" shapeId="0" xr:uid="{00000000-0006-0000-0000-000002000000}">
      <text>
        <r>
          <rPr>
            <b/>
            <sz val="8"/>
            <color indexed="81"/>
            <rFont val="Tahoma"/>
            <family val="2"/>
          </rPr>
          <t>Dezimalzahl zum Eingabe auch hier möglich.
ABER: 
Wenn dieses Feld 1 x beschrieben wird, kann nicht mehr von analog auf digital umgerechnet werden. Stempeluhr rechnet mit der digitalen Zeit.</t>
        </r>
      </text>
    </comment>
    <comment ref="E7" authorId="0" shapeId="0" xr:uid="{00000000-0006-0000-0000-000003000000}">
      <text>
        <r>
          <rPr>
            <b/>
            <sz val="8"/>
            <color indexed="81"/>
            <rFont val="Tahoma"/>
            <family val="2"/>
          </rPr>
          <t>Diese Eingabe wird für alle Monatsblätter übernommen und von der errechneten täglichen  Arbeitszeit abgezogen.
Sie kann natürlich überschrieben werden - dann ist allerdings die dahinter stehende Formel weg. Also eine Sicherungskopie fürs nächste Jahr anlegen, bevor Daten eingegeben werden.</t>
        </r>
        <r>
          <rPr>
            <sz val="8"/>
            <color indexed="81"/>
            <rFont val="Tahoma"/>
            <family val="2"/>
          </rPr>
          <t xml:space="preserve">
</t>
        </r>
      </text>
    </comment>
    <comment ref="L11" authorId="2" shapeId="0" xr:uid="{00000000-0006-0000-0000-000004000000}">
      <text>
        <r>
          <rPr>
            <b/>
            <sz val="8"/>
            <color indexed="81"/>
            <rFont val="Tahoma"/>
            <family val="2"/>
          </rPr>
          <t xml:space="preserve">immer 2-stellig eingeben: 38,50 oder 19,25 ! </t>
        </r>
        <r>
          <rPr>
            <sz val="8"/>
            <color indexed="81"/>
            <rFont val="Tahoma"/>
            <family val="2"/>
          </rPr>
          <t xml:space="preserve">
</t>
        </r>
      </text>
    </comment>
    <comment ref="B16" authorId="0" shapeId="0" xr:uid="{00000000-0006-0000-0000-000005000000}">
      <text>
        <r>
          <rPr>
            <b/>
            <sz val="8"/>
            <color indexed="81"/>
            <rFont val="Tahoma"/>
            <family val="2"/>
          </rPr>
          <t>bei Ja = 1; sonst 0</t>
        </r>
      </text>
    </comment>
    <comment ref="A17" authorId="0" shapeId="0" xr:uid="{00000000-0006-0000-0000-000006000000}">
      <text>
        <r>
          <rPr>
            <b/>
            <sz val="8"/>
            <color indexed="81"/>
            <rFont val="Tahoma"/>
            <family val="2"/>
          </rPr>
          <t xml:space="preserve">Die Wochentage, bei denen hier eine Stundenzahl eingegeben wird, gelten als Arbeitstage = Grundlage für die Ermittlung der Soll-Stunden!
Das hat Konsequenzen: </t>
        </r>
        <r>
          <rPr>
            <sz val="8"/>
            <color indexed="81"/>
            <rFont val="Tahoma"/>
            <family val="2"/>
          </rPr>
          <t xml:space="preserve">
An einem Nicht-Arbeitstag zählt z. B. das U für Urlaub nicht.</t>
        </r>
      </text>
    </comment>
    <comment ref="E17" authorId="0" shapeId="0" xr:uid="{00000000-0006-0000-0000-000007000000}">
      <text>
        <r>
          <rPr>
            <b/>
            <sz val="8"/>
            <color indexed="81"/>
            <rFont val="Tahoma"/>
            <family val="2"/>
          </rPr>
          <t>In diesen Feldern muss die Schrift "Bitte eintragen" unbedingt mit Stunden überschrieben werden!</t>
        </r>
      </text>
    </comment>
    <comment ref="F17" authorId="0" shapeId="0" xr:uid="{00000000-0006-0000-0000-000008000000}">
      <text>
        <r>
          <rPr>
            <b/>
            <sz val="8"/>
            <color indexed="81"/>
            <rFont val="Tahoma"/>
            <family val="2"/>
          </rPr>
          <t>Eingabe auch hier möglich</t>
        </r>
      </text>
    </comment>
    <comment ref="G17" authorId="0" shapeId="0" xr:uid="{00000000-0006-0000-0000-000009000000}">
      <text>
        <r>
          <rPr>
            <b/>
            <sz val="8"/>
            <color indexed="81"/>
            <rFont val="Tahoma"/>
            <family val="2"/>
          </rPr>
          <t xml:space="preserve">1 = Arbeitstag!
</t>
        </r>
      </text>
    </comment>
    <comment ref="G25" authorId="0" shapeId="0" xr:uid="{00000000-0006-0000-0000-00000A000000}">
      <text>
        <r>
          <rPr>
            <b/>
            <sz val="8"/>
            <color indexed="81"/>
            <rFont val="Tahoma"/>
            <family val="2"/>
          </rPr>
          <t>Zahl der definierten Arbeitstage</t>
        </r>
      </text>
    </comment>
    <comment ref="E26" authorId="1" shapeId="0" xr:uid="{00000000-0006-0000-0000-00000B000000}">
      <text>
        <r>
          <rPr>
            <b/>
            <sz val="8"/>
            <color indexed="81"/>
            <rFont val="Tahoma"/>
            <family val="2"/>
          </rPr>
          <t xml:space="preserve">Überstunden, die am 1. Januar  in Spalte Ü-Aktuell  angezeigt werden basieren auf diesem Feld!
Hier und im Feld darüber </t>
        </r>
        <r>
          <rPr>
            <b/>
            <sz val="8"/>
            <color indexed="10"/>
            <rFont val="Tahoma"/>
            <family val="2"/>
          </rPr>
          <t xml:space="preserve">Dezimalzahlen </t>
        </r>
        <r>
          <rPr>
            <b/>
            <sz val="8"/>
            <color indexed="81"/>
            <rFont val="Tahoma"/>
            <family val="2"/>
          </rPr>
          <t>eingeben!</t>
        </r>
      </text>
    </comment>
    <comment ref="A29" authorId="1" shapeId="0" xr:uid="{00000000-0006-0000-0000-00000C000000}">
      <text>
        <r>
          <rPr>
            <b/>
            <sz val="8"/>
            <color indexed="81"/>
            <rFont val="Tahoma"/>
            <family val="2"/>
          </rPr>
          <t xml:space="preserve">Schaltjahr wird automatisch errechnet.
</t>
        </r>
      </text>
    </comment>
    <comment ref="E29" authorId="0" shapeId="0" xr:uid="{00000000-0006-0000-0000-00000D000000}">
      <text>
        <r>
          <rPr>
            <b/>
            <sz val="8"/>
            <color indexed="81"/>
            <rFont val="Tahoma"/>
            <family val="2"/>
          </rPr>
          <t xml:space="preserve">Hierüber wird in allen Arbeitsblättern Datum und Wochentage eingestellt.
</t>
        </r>
        <r>
          <rPr>
            <sz val="8"/>
            <color indexed="81"/>
            <rFont val="Tahoma"/>
            <family val="2"/>
          </rPr>
          <t xml:space="preserve">
</t>
        </r>
      </text>
    </comment>
    <comment ref="L29" authorId="3" shapeId="0" xr:uid="{00000000-0006-0000-0000-00000E000000}">
      <text>
        <r>
          <rPr>
            <b/>
            <sz val="8"/>
            <color indexed="81"/>
            <rFont val="Tahoma"/>
            <family val="2"/>
          </rPr>
          <t>Wenn Sie z.B. erst ab Juni die Stempeluhr nutzen wollen, können Sie hier alle Monate bis April auf 1 setzen. Dann wird jeweils die Ist-Zeit gleich Soll-Zeit gesetzt.
Wichtig: 
Das Feld H 37 (zusätzl... +/- Stunden dez.) wird jeweils hinzuaddiert, so dass Sie Überstunden mit übernehmen können.</t>
        </r>
        <r>
          <rPr>
            <sz val="8"/>
            <color indexed="81"/>
            <rFont val="Tahoma"/>
            <family val="2"/>
          </rPr>
          <t xml:space="preserve">
</t>
        </r>
      </text>
    </comment>
    <comment ref="F31" authorId="1" shapeId="0" xr:uid="{00000000-0006-0000-0000-00000F000000}">
      <text>
        <r>
          <rPr>
            <b/>
            <sz val="8"/>
            <color indexed="81"/>
            <rFont val="Tahoma"/>
            <family val="2"/>
          </rPr>
          <t xml:space="preserve">Der Urlaub kann wahlweise - durchgehend - in Stunden ausgegeben werden: Urlaubstage x Sollstunden des Urlaubstages. 
Sinnvoll bei sehr unterschiedlichen tägl. Arbeitszeiten.
</t>
        </r>
        <r>
          <rPr>
            <b/>
            <sz val="8"/>
            <color indexed="10"/>
            <rFont val="Tahoma"/>
            <family val="2"/>
          </rPr>
          <t>S = Urlaub in Stunden
t = Urlaub in Tagen</t>
        </r>
      </text>
    </comment>
    <comment ref="E32" authorId="0" shapeId="0" xr:uid="{00000000-0006-0000-0000-000010000000}">
      <text>
        <r>
          <rPr>
            <b/>
            <sz val="8"/>
            <color indexed="81"/>
            <rFont val="Tahoma"/>
            <family val="2"/>
          </rPr>
          <t>Hier ist nur die Zusammenfassung; dies Feld ist nicht beschreibbar!
Auflistung der unterschiedlichen Begründungen des Gesamturlaubs links; wird auf das Blatt "Zusammen" kopiert.</t>
        </r>
      </text>
    </comment>
    <comment ref="G32" authorId="4" shapeId="0" xr:uid="{A3428806-DE28-4AEC-9EFC-C9A098745470}">
      <text>
        <r>
          <rPr>
            <b/>
            <sz val="9"/>
            <color indexed="81"/>
            <rFont val="Segoe UI"/>
            <family val="2"/>
          </rPr>
          <t>Hier ist nur die Zusammenfassung; dies Feld ist nicht beschreibbar!
Auflistung der unterschiedlichen Begründungen des Gesamturlaubs links; wird auf das Blatt "Zusammen" kopiert.</t>
        </r>
      </text>
    </comment>
    <comment ref="E34" authorId="1" shapeId="0" xr:uid="{00000000-0006-0000-0000-000011000000}">
      <text>
        <r>
          <rPr>
            <b/>
            <sz val="8"/>
            <color indexed="81"/>
            <rFont val="Tahoma"/>
            <family val="2"/>
          </rPr>
          <t>'Eingabe nur links; wird automatisch rechts mit der durchschnittlichen Arbeitszeit multipliziert</t>
        </r>
      </text>
    </comment>
    <comment ref="E39" authorId="0" shapeId="0" xr:uid="{00000000-0006-0000-0000-000012000000}">
      <text>
        <r>
          <rPr>
            <b/>
            <sz val="8"/>
            <color indexed="8"/>
            <rFont val="Tahoma"/>
            <family val="2"/>
          </rPr>
          <t>Diese Funktion hört ab der eingegebenen Grenze einfach auf, Überstunden zu zählen.
Fängt bei jedem Monat jedoch wieder neu an; bei max. 5 Ü-Stunden sind so 60 Ü-Stunden im jahr möglich.</t>
        </r>
        <r>
          <rPr>
            <b/>
            <sz val="8"/>
            <color indexed="10"/>
            <rFont val="Tahoma"/>
            <family val="2"/>
          </rPr>
          <t xml:space="preserve">
Wenn keine Beschränkung: nichts hinschreiben; keinesfalls 0 !
Eingabe in DEZIMAL
</t>
        </r>
      </text>
    </comment>
    <comment ref="A40" authorId="4" shapeId="0" xr:uid="{00000000-0006-0000-0000-000013000000}">
      <text>
        <r>
          <rPr>
            <b/>
            <sz val="8"/>
            <color indexed="81"/>
            <rFont val="Tahoma"/>
            <family val="2"/>
          </rPr>
          <t xml:space="preserve">Manche Firmen fordern pro Woche eine bestimmte Anzahl an Ü-Stunden, die nicht angerechnet werden. Nur die Ü-Stunden, die darüber liegen, können angerechnet werden. 
</t>
        </r>
        <r>
          <rPr>
            <sz val="8"/>
            <color indexed="81"/>
            <rFont val="Tahoma"/>
            <family val="2"/>
          </rPr>
          <t xml:space="preserve">
</t>
        </r>
      </text>
    </comment>
    <comment ref="B40" authorId="4" shapeId="0" xr:uid="{00000000-0006-0000-0000-000014000000}">
      <text>
        <r>
          <rPr>
            <sz val="8"/>
            <color indexed="81"/>
            <rFont val="Tahoma"/>
            <family val="2"/>
          </rPr>
          <t xml:space="preserve">Bitte:"ja"eingeben  oder freilassen
</t>
        </r>
      </text>
    </comment>
    <comment ref="E40" authorId="4" shapeId="0" xr:uid="{00000000-0006-0000-0000-000015000000}">
      <text>
        <r>
          <rPr>
            <b/>
            <sz val="8"/>
            <color indexed="81"/>
            <rFont val="Tahoma"/>
            <family val="2"/>
          </rPr>
          <t xml:space="preserve">Zahl incl-Ü-Stunden pro Woche </t>
        </r>
        <r>
          <rPr>
            <b/>
            <sz val="8"/>
            <color indexed="81"/>
            <rFont val="Tahoma"/>
            <family val="2"/>
          </rPr>
          <t>eingeben
(Dezimalzahl)</t>
        </r>
      </text>
    </comment>
    <comment ref="A41" authorId="0" shapeId="0" xr:uid="{00000000-0006-0000-0000-000016000000}">
      <text>
        <r>
          <rPr>
            <b/>
            <sz val="8"/>
            <color indexed="81"/>
            <rFont val="Tahoma"/>
            <family val="2"/>
          </rPr>
          <t>Die Spaltenköpfe in den Monatsblättern können hier verändert werden.</t>
        </r>
      </text>
    </comment>
    <comment ref="B45" authorId="1" shapeId="0" xr:uid="{00000000-0006-0000-0000-000017000000}">
      <text>
        <r>
          <rPr>
            <b/>
            <sz val="8"/>
            <color indexed="81"/>
            <rFont val="Tahoma"/>
            <family val="2"/>
          </rPr>
          <t>Die Bezeichnung "b" kann verändert werden, es wird aber immer sowohl "x" und "y" zusammen einzutragen (z.B. Geschäftsreise + Nutzung privates KFZ).</t>
        </r>
        <r>
          <rPr>
            <sz val="8"/>
            <color indexed="81"/>
            <rFont val="Tahoma"/>
            <family val="2"/>
          </rPr>
          <t xml:space="preserve">
</t>
        </r>
      </text>
    </comment>
    <comment ref="G47" authorId="1" shapeId="0" xr:uid="{00000000-0006-0000-0000-000018000000}">
      <text>
        <r>
          <rPr>
            <b/>
            <sz val="8"/>
            <color indexed="81"/>
            <rFont val="Tahoma"/>
            <family val="2"/>
          </rPr>
          <t xml:space="preserve">Eingabe: Ja oder nein
</t>
        </r>
        <r>
          <rPr>
            <sz val="8"/>
            <color indexed="81"/>
            <rFont val="Tahoma"/>
            <family val="2"/>
          </rPr>
          <t xml:space="preserve">
</t>
        </r>
      </text>
    </comment>
    <comment ref="A48" authorId="0" shapeId="0" xr:uid="{00000000-0006-0000-0000-000019000000}">
      <text>
        <r>
          <rPr>
            <b/>
            <sz val="8"/>
            <color indexed="81"/>
            <rFont val="Tahoma"/>
            <family val="2"/>
          </rPr>
          <t xml:space="preserve">Die Wochentage, bei denen hier eine Stundenzahl eingegeben wird, gelten als Arbeitstage = Grundlage für die Ermittlung der Soll-Stunden!
Das hat Konsequenzen: </t>
        </r>
        <r>
          <rPr>
            <sz val="8"/>
            <color indexed="81"/>
            <rFont val="Tahoma"/>
            <family val="2"/>
          </rPr>
          <t xml:space="preserve">
An einem Nicht-Arbeitstag zählt z. B. das U für Urlaub nicht.</t>
        </r>
      </text>
    </comment>
    <comment ref="F48" authorId="1" shapeId="0" xr:uid="{00000000-0006-0000-0000-00001A000000}">
      <text>
        <r>
          <rPr>
            <b/>
            <sz val="8"/>
            <color indexed="81"/>
            <rFont val="Tahoma"/>
            <family val="2"/>
          </rPr>
          <t xml:space="preserve">z.B. x 1,5
</t>
        </r>
        <r>
          <rPr>
            <sz val="8"/>
            <color indexed="81"/>
            <rFont val="Tahoma"/>
            <family val="2"/>
          </rPr>
          <t xml:space="preserve">
</t>
        </r>
      </text>
    </comment>
    <comment ref="H48" authorId="1" shapeId="0" xr:uid="{00000000-0006-0000-0000-00001B000000}">
      <text>
        <r>
          <rPr>
            <b/>
            <sz val="8"/>
            <color indexed="81"/>
            <rFont val="Tahoma"/>
            <family val="2"/>
          </rPr>
          <t xml:space="preserve">z.B. x 2,0
</t>
        </r>
        <r>
          <rPr>
            <sz val="8"/>
            <color indexed="81"/>
            <rFont val="Tahoma"/>
            <family val="2"/>
          </rPr>
          <t xml:space="preserve">
</t>
        </r>
      </text>
    </comment>
    <comment ref="I48" authorId="1" shapeId="0" xr:uid="{00000000-0006-0000-0000-00001C000000}">
      <text>
        <r>
          <rPr>
            <b/>
            <sz val="8"/>
            <color indexed="81"/>
            <rFont val="Tahoma"/>
            <family val="2"/>
          </rPr>
          <t xml:space="preserve">z.B. vor 06:00 Uhr (Nachtschicht)
</t>
        </r>
      </text>
    </comment>
    <comment ref="J48" authorId="1" shapeId="0" xr:uid="{00000000-0006-0000-0000-00001D000000}">
      <text>
        <r>
          <rPr>
            <b/>
            <sz val="8"/>
            <color indexed="81"/>
            <rFont val="Tahoma"/>
            <family val="2"/>
          </rPr>
          <t xml:space="preserve">z.B. x 2,0
</t>
        </r>
        <r>
          <rPr>
            <sz val="8"/>
            <color indexed="81"/>
            <rFont val="Tahoma"/>
            <family val="2"/>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Jenders</author>
    <author>jenders</author>
    <author>Reinhold Jenders</author>
    <author>reinhold</author>
    <author>EFB Salzgitter</author>
  </authors>
  <commentList>
    <comment ref="K2" authorId="0" shapeId="0" xr:uid="{00000000-0006-0000-0900-000001000000}">
      <text>
        <r>
          <rPr>
            <b/>
            <sz val="8"/>
            <color indexed="81"/>
            <rFont val="Tahoma"/>
            <family val="2"/>
          </rPr>
          <t xml:space="preserve">Möglich.
</t>
        </r>
        <r>
          <rPr>
            <b/>
            <sz val="8"/>
            <color indexed="10"/>
            <rFont val="Tahoma"/>
            <family val="2"/>
          </rPr>
          <t xml:space="preserve">U </t>
        </r>
        <r>
          <rPr>
            <b/>
            <sz val="8"/>
            <color indexed="81"/>
            <rFont val="Tahoma"/>
            <family val="2"/>
          </rPr>
          <t xml:space="preserve">= Urlaub
</t>
        </r>
        <r>
          <rPr>
            <b/>
            <sz val="8"/>
            <color indexed="10"/>
            <rFont val="Tahoma"/>
            <family val="2"/>
          </rPr>
          <t xml:space="preserve">u/2 </t>
        </r>
        <r>
          <rPr>
            <b/>
            <sz val="8"/>
            <color indexed="81"/>
            <rFont val="Tahoma"/>
            <family val="2"/>
          </rPr>
          <t xml:space="preserve">= halber U-Tag
</t>
        </r>
        <r>
          <rPr>
            <b/>
            <sz val="8"/>
            <color indexed="10"/>
            <rFont val="Tahoma"/>
            <family val="2"/>
          </rPr>
          <t>F</t>
        </r>
        <r>
          <rPr>
            <b/>
            <sz val="8"/>
            <color indexed="81"/>
            <rFont val="Tahoma"/>
            <family val="2"/>
          </rPr>
          <t xml:space="preserve"> = Feiertag
</t>
        </r>
        <r>
          <rPr>
            <b/>
            <sz val="8"/>
            <color indexed="10"/>
            <rFont val="Tahoma"/>
            <family val="2"/>
          </rPr>
          <t>f/2</t>
        </r>
        <r>
          <rPr>
            <b/>
            <sz val="8"/>
            <color indexed="81"/>
            <rFont val="Tahoma"/>
            <family val="2"/>
          </rPr>
          <t xml:space="preserve"> = halber F-Tag
</t>
        </r>
        <r>
          <rPr>
            <b/>
            <sz val="8"/>
            <color indexed="10"/>
            <rFont val="Tahoma"/>
            <family val="2"/>
          </rPr>
          <t>U/F</t>
        </r>
        <r>
          <rPr>
            <b/>
            <sz val="8"/>
            <color indexed="81"/>
            <rFont val="Tahoma"/>
            <family val="2"/>
          </rPr>
          <t xml:space="preserve"> = 0,5 Tag Urlaub an einen halben Feiertag (dadurch ganzer Tag frei)
</t>
        </r>
        <r>
          <rPr>
            <b/>
            <sz val="8"/>
            <color indexed="10"/>
            <rFont val="Tahoma"/>
            <family val="2"/>
          </rPr>
          <t xml:space="preserve">k </t>
        </r>
        <r>
          <rPr>
            <b/>
            <sz val="8"/>
            <color indexed="81"/>
            <rFont val="Tahoma"/>
            <family val="2"/>
          </rPr>
          <t xml:space="preserve">= Krank
</t>
        </r>
        <r>
          <rPr>
            <b/>
            <sz val="8"/>
            <color indexed="10"/>
            <rFont val="Tahoma"/>
            <family val="2"/>
          </rPr>
          <t>k/2</t>
        </r>
        <r>
          <rPr>
            <b/>
            <sz val="8"/>
            <color indexed="81"/>
            <rFont val="Tahoma"/>
            <family val="2"/>
          </rPr>
          <t xml:space="preserve"> = halber k-Tag
</t>
        </r>
        <r>
          <rPr>
            <b/>
            <sz val="8"/>
            <color indexed="10"/>
            <rFont val="Tahoma"/>
            <family val="2"/>
          </rPr>
          <t xml:space="preserve">GZ </t>
        </r>
        <r>
          <rPr>
            <b/>
            <sz val="8"/>
            <color indexed="81"/>
            <rFont val="Tahoma"/>
            <family val="2"/>
          </rPr>
          <t xml:space="preserve">= Gleitzeit - Tag
(Überstunden abbauen)
</t>
        </r>
        <r>
          <rPr>
            <b/>
            <sz val="8"/>
            <color indexed="10"/>
            <rFont val="Tahoma"/>
            <family val="2"/>
          </rPr>
          <t>G/F</t>
        </r>
        <r>
          <rPr>
            <b/>
            <sz val="8"/>
            <color indexed="81"/>
            <rFont val="Tahoma"/>
            <family val="2"/>
          </rPr>
          <t xml:space="preserve"> = 0,5 Tag Gleitzeit an einen halben Feiertag (dadurch ganzer Tag frei)
Groß- und Kleinschreibung unerheblich</t>
        </r>
      </text>
    </comment>
    <comment ref="L2" authorId="0" shapeId="0" xr:uid="{00000000-0006-0000-0900-000002000000}">
      <text>
        <r>
          <rPr>
            <b/>
            <sz val="8"/>
            <color indexed="81"/>
            <rFont val="Tahoma"/>
            <family val="2"/>
          </rPr>
          <t xml:space="preserve">Joker: 
ein ganzer Tag: J
1/2 Tag: J/2
setzt die soll-Arbeitszeit ein. Z.B. bei Fortbildungstag pauschal 
</t>
        </r>
        <r>
          <rPr>
            <sz val="8"/>
            <color indexed="81"/>
            <rFont val="Tahoma"/>
            <family val="2"/>
          </rPr>
          <t xml:space="preserve">
</t>
        </r>
      </text>
    </comment>
    <comment ref="M2" authorId="0" shapeId="0" xr:uid="{00000000-0006-0000-0900-000003000000}">
      <text>
        <r>
          <rPr>
            <b/>
            <sz val="8"/>
            <color indexed="81"/>
            <rFont val="Tahoma"/>
            <family val="2"/>
          </rPr>
          <t>Sonderzählungen, z. B 
Tage /Stunden Geschäftsreise, 
Tage / Stunden Arbeit zu Hause
oder beides zusammen
Definierbar bei Einstellungen</t>
        </r>
      </text>
    </comment>
    <comment ref="N2" authorId="1" shapeId="0" xr:uid="{00000000-0006-0000-0900-000004000000}">
      <text>
        <r>
          <rPr>
            <b/>
            <sz val="8"/>
            <color indexed="81"/>
            <rFont val="Tahoma"/>
            <family val="2"/>
          </rPr>
          <t>Joker: 
ein ganzer Tag: 1
1/2 Tag: 0,5</t>
        </r>
        <r>
          <rPr>
            <sz val="8"/>
            <color indexed="81"/>
            <rFont val="Tahoma"/>
            <family val="2"/>
          </rPr>
          <t xml:space="preserve">
</t>
        </r>
        <r>
          <rPr>
            <b/>
            <sz val="8"/>
            <color indexed="81"/>
            <rFont val="Tahoma"/>
            <family val="2"/>
          </rPr>
          <t>funktioniert nur bei gleicher Arbeitszeit pro Tag</t>
        </r>
      </text>
    </comment>
    <comment ref="U2" authorId="0" shapeId="0" xr:uid="{00000000-0006-0000-0900-000005000000}">
      <text>
        <r>
          <rPr>
            <b/>
            <sz val="8"/>
            <color indexed="81"/>
            <rFont val="Tahoma"/>
            <family val="2"/>
          </rPr>
          <t>Der Bonus zeigt nicht an, wie viel Zeit man z.B. nach 18 Uhr arbeitet, sondern wie viel man extra gut geschrieben bekommt.</t>
        </r>
      </text>
    </comment>
    <comment ref="AD2" authorId="0" shapeId="0" xr:uid="{00000000-0006-0000-0900-000006000000}">
      <text>
        <r>
          <rPr>
            <b/>
            <sz val="8"/>
            <color indexed="81"/>
            <rFont val="Tahoma"/>
            <family val="2"/>
          </rPr>
          <t xml:space="preserve">Tage Überstunden
(zum Zählen für "Zusammen"
</t>
        </r>
        <r>
          <rPr>
            <sz val="8"/>
            <color indexed="81"/>
            <rFont val="Tahoma"/>
            <family val="2"/>
          </rPr>
          <t xml:space="preserve">
</t>
        </r>
      </text>
    </comment>
    <comment ref="BU2" authorId="0" shapeId="0" xr:uid="{00000000-0006-0000-0900-000007000000}">
      <text>
        <r>
          <rPr>
            <b/>
            <sz val="8"/>
            <color indexed="81"/>
            <rFont val="Tahoma"/>
            <family val="2"/>
          </rPr>
          <t xml:space="preserve">abzüglich 2. Zeit
</t>
        </r>
        <r>
          <rPr>
            <sz val="8"/>
            <color indexed="81"/>
            <rFont val="Tahoma"/>
            <family val="2"/>
          </rPr>
          <t xml:space="preserve">
</t>
        </r>
      </text>
    </comment>
    <comment ref="I34" authorId="0" shapeId="0" xr:uid="{00000000-0006-0000-0900-000008000000}">
      <text>
        <r>
          <rPr>
            <b/>
            <sz val="8"/>
            <color indexed="81"/>
            <rFont val="Tahoma"/>
            <family val="2"/>
          </rPr>
          <t>hier sind die Bonusstunden eingegeben.</t>
        </r>
      </text>
    </comment>
    <comment ref="B35" authorId="2" shapeId="0" xr:uid="{21A9042B-90B2-40BE-9B24-4A5493C2E489}">
      <text>
        <r>
          <rPr>
            <b/>
            <sz val="9"/>
            <color indexed="81"/>
            <rFont val="Segoe UI"/>
            <family val="2"/>
          </rPr>
          <t xml:space="preserve">Für den aktuellen Monat kann die Zahl, die bei Einstellungen angegeben ist, geändert werden.
</t>
        </r>
        <r>
          <rPr>
            <sz val="9"/>
            <color indexed="81"/>
            <rFont val="Segoe UI"/>
            <family val="2"/>
          </rPr>
          <t xml:space="preserve">
</t>
        </r>
      </text>
    </comment>
    <comment ref="G35" authorId="2" shapeId="0" xr:uid="{BA835799-F616-4B1F-B46D-48173B98F632}">
      <text>
        <r>
          <rPr>
            <b/>
            <sz val="9"/>
            <color indexed="81"/>
            <rFont val="Segoe UI"/>
            <family val="2"/>
          </rPr>
          <t>Die hier angezeigte Zahl bezieht sich auf den aktuellen Monat. Die in der Spalte "Ü-Aktuell" bzw. unter "zusammen" angezeigte Zahl bezieht die Stunden (plus oder Minus) der Vormonate mit ein. So kann es zu teils deutliche Differenzen kommen. Es gilt die unter "Zusammen" angezeigte Zahl.</t>
        </r>
        <r>
          <rPr>
            <sz val="9"/>
            <color indexed="81"/>
            <rFont val="Segoe UI"/>
            <family val="2"/>
          </rPr>
          <t xml:space="preserve">
</t>
        </r>
      </text>
    </comment>
    <comment ref="S36" authorId="1" shapeId="0" xr:uid="{00000000-0006-0000-0900-000009000000}">
      <text>
        <r>
          <rPr>
            <b/>
            <sz val="8"/>
            <color indexed="81"/>
            <rFont val="Tahoma"/>
            <family val="2"/>
          </rPr>
          <t>Die Wochentage, bei denen hier Die täglichen Arbeitszeiten hier sind eine Kopie von Einstellungen; können jedoch für den aktuellen Monat überschrieben werden.</t>
        </r>
        <r>
          <rPr>
            <sz val="8"/>
            <color indexed="81"/>
            <rFont val="Tahoma"/>
            <family val="2"/>
          </rPr>
          <t xml:space="preserve">
</t>
        </r>
      </text>
    </comment>
    <comment ref="U36" authorId="3" shapeId="0" xr:uid="{00000000-0006-0000-0900-00000A000000}">
      <text>
        <r>
          <rPr>
            <b/>
            <sz val="8"/>
            <color indexed="81"/>
            <rFont val="Tahoma"/>
            <family val="2"/>
          </rPr>
          <t>Hier wird angegeben, ob der Tag als Arbeitstag zählt - es sei denn, es wird ein Feiertag eingetragen.</t>
        </r>
      </text>
    </comment>
    <comment ref="H38" authorId="2" shapeId="0" xr:uid="{F94FF5AA-73B2-40B5-A6E9-0A521DA7F413}">
      <text>
        <r>
          <rPr>
            <b/>
            <sz val="9"/>
            <color indexed="81"/>
            <rFont val="Segoe UI"/>
            <family val="2"/>
          </rPr>
          <t>bezieht sich auf den akt. Monat; bezieht Vormante nicht ein.</t>
        </r>
        <r>
          <rPr>
            <sz val="9"/>
            <color indexed="81"/>
            <rFont val="Segoe UI"/>
            <family val="2"/>
          </rPr>
          <t xml:space="preserve">
</t>
        </r>
      </text>
    </comment>
    <comment ref="H39" authorId="2" shapeId="0" xr:uid="{0FFD8B1B-41A9-4707-86BC-E24EEAF1966E}">
      <text>
        <r>
          <rPr>
            <b/>
            <sz val="9"/>
            <color indexed="81"/>
            <rFont val="Segoe UI"/>
            <family val="2"/>
          </rPr>
          <t>z.B. incl. Ü-Stunden des Vorjahres
Hier gibt es aber auch die Möglichkeit, Stunden abzuziehen, weil man lange etwas Privates getan hat.</t>
        </r>
        <r>
          <rPr>
            <sz val="9"/>
            <color indexed="81"/>
            <rFont val="Segoe UI"/>
            <family val="2"/>
          </rPr>
          <t xml:space="preserve">
</t>
        </r>
      </text>
    </comment>
    <comment ref="I39" authorId="0" shapeId="0" xr:uid="{00000000-0006-0000-0900-00000B000000}">
      <text>
        <r>
          <rPr>
            <b/>
            <sz val="8"/>
            <color indexed="10"/>
            <rFont val="Tahoma"/>
            <family val="2"/>
          </rPr>
          <t>Achtung:</t>
        </r>
        <r>
          <rPr>
            <b/>
            <sz val="8"/>
            <color indexed="81"/>
            <rFont val="Tahoma"/>
            <family val="2"/>
          </rPr>
          <t xml:space="preserve"> Wenn das Feld 1 x überschrieben wird, ist die Formel dahinter weg. </t>
        </r>
        <r>
          <rPr>
            <b/>
            <sz val="8"/>
            <color indexed="10"/>
            <rFont val="Tahoma"/>
            <family val="2"/>
          </rPr>
          <t>Sicherungskopie machen!</t>
        </r>
        <r>
          <rPr>
            <sz val="8"/>
            <color indexed="81"/>
            <rFont val="Tahoma"/>
            <family val="2"/>
          </rPr>
          <t xml:space="preserve">
</t>
        </r>
      </text>
    </comment>
    <comment ref="J40" authorId="0" shapeId="0" xr:uid="{00000000-0006-0000-0900-00000C000000}">
      <text>
        <r>
          <rPr>
            <sz val="10"/>
            <color indexed="81"/>
            <rFont val="Tahoma"/>
            <family val="2"/>
          </rPr>
          <t>Gleitzeit Tag (Abbau Überstunden)</t>
        </r>
      </text>
    </comment>
    <comment ref="K45" authorId="0" shapeId="0" xr:uid="{00000000-0006-0000-0900-00000D000000}">
      <text>
        <r>
          <rPr>
            <b/>
            <sz val="8"/>
            <color indexed="81"/>
            <rFont val="Tahoma"/>
            <family val="2"/>
          </rPr>
          <t xml:space="preserve">In Tagen
</t>
        </r>
        <r>
          <rPr>
            <sz val="8"/>
            <color indexed="81"/>
            <rFont val="Tahoma"/>
            <family val="2"/>
          </rPr>
          <t xml:space="preserve">
</t>
        </r>
      </text>
    </comment>
    <comment ref="L45" authorId="0" shapeId="0" xr:uid="{00000000-0006-0000-0900-00000E000000}">
      <text>
        <r>
          <rPr>
            <b/>
            <sz val="8"/>
            <color indexed="81"/>
            <rFont val="Tahoma"/>
            <family val="2"/>
          </rPr>
          <t>in Tagen</t>
        </r>
        <r>
          <rPr>
            <sz val="8"/>
            <color indexed="81"/>
            <rFont val="Tahoma"/>
            <family val="2"/>
          </rPr>
          <t xml:space="preserve">
</t>
        </r>
      </text>
    </comment>
    <comment ref="M45" authorId="0" shapeId="0" xr:uid="{00000000-0006-0000-0900-00000F000000}">
      <text>
        <r>
          <rPr>
            <b/>
            <sz val="8"/>
            <color indexed="81"/>
            <rFont val="Tahoma"/>
            <family val="2"/>
          </rPr>
          <t>in Tagen</t>
        </r>
      </text>
    </comment>
    <comment ref="R45" authorId="0" shapeId="0" xr:uid="{00000000-0006-0000-0900-000010000000}">
      <text>
        <r>
          <rPr>
            <b/>
            <sz val="8"/>
            <color indexed="81"/>
            <rFont val="Tahoma"/>
            <family val="2"/>
          </rPr>
          <t xml:space="preserve">Hier werden die Korrekturstunden aufaddiert.
</t>
        </r>
      </text>
    </comment>
    <comment ref="F65" authorId="0" shapeId="0" xr:uid="{00000000-0006-0000-0900-000011000000}">
      <text>
        <r>
          <rPr>
            <b/>
            <sz val="8"/>
            <color indexed="81"/>
            <rFont val="Tahoma"/>
            <family val="2"/>
          </rPr>
          <t xml:space="preserve">Die Einstellungen hier werden von der Seite "Einstellungen" übernommen. Hier nur überschrieben, wenn für diesen Monat abweichende Angaben als beim Rest des Jahres gemacht werden sollen.
</t>
        </r>
        <r>
          <rPr>
            <b/>
            <sz val="8"/>
            <color indexed="10"/>
            <rFont val="Tahoma"/>
            <family val="2"/>
          </rPr>
          <t>Mit dem Überschreiben sind die hinterlegten Formeln weg.</t>
        </r>
      </text>
    </comment>
    <comment ref="H65" authorId="0" shapeId="0" xr:uid="{00000000-0006-0000-0900-000012000000}">
      <text>
        <r>
          <rPr>
            <b/>
            <sz val="8"/>
            <color indexed="81"/>
            <rFont val="Tahoma"/>
            <family val="2"/>
          </rPr>
          <t xml:space="preserve">Eingabe: Ja oder nein
</t>
        </r>
        <r>
          <rPr>
            <b/>
            <sz val="8"/>
            <color indexed="10"/>
            <rFont val="Tahoma"/>
            <family val="2"/>
          </rPr>
          <t xml:space="preserve">Wird von "Einstellungen" übernommen. Ist das Feld 1 x überschrieben, ist die hinterlegte Formel weg.
</t>
        </r>
        <r>
          <rPr>
            <b/>
            <sz val="8"/>
            <color indexed="8"/>
            <rFont val="Tahoma"/>
            <family val="2"/>
          </rPr>
          <t xml:space="preserve">Sicherungskopie machen!
</t>
        </r>
        <r>
          <rPr>
            <b/>
            <sz val="8"/>
            <color indexed="81"/>
            <rFont val="Tahoma"/>
            <family val="2"/>
          </rPr>
          <t xml:space="preserve">
</t>
        </r>
        <r>
          <rPr>
            <sz val="8"/>
            <color indexed="81"/>
            <rFont val="Tahoma"/>
            <family val="2"/>
          </rPr>
          <t xml:space="preserve">
</t>
        </r>
      </text>
    </comment>
    <comment ref="E67" authorId="0" shapeId="0" xr:uid="{00000000-0006-0000-0900-000013000000}">
      <text>
        <r>
          <rPr>
            <b/>
            <sz val="8"/>
            <color indexed="81"/>
            <rFont val="Tahoma"/>
            <family val="2"/>
          </rPr>
          <t xml:space="preserve">z.B. x 1,5
</t>
        </r>
        <r>
          <rPr>
            <sz val="8"/>
            <color indexed="81"/>
            <rFont val="Tahoma"/>
            <family val="2"/>
          </rPr>
          <t xml:space="preserve">
</t>
        </r>
      </text>
    </comment>
    <comment ref="G67" authorId="0" shapeId="0" xr:uid="{00000000-0006-0000-0900-000014000000}">
      <text>
        <r>
          <rPr>
            <b/>
            <sz val="8"/>
            <color indexed="81"/>
            <rFont val="Tahoma"/>
            <family val="2"/>
          </rPr>
          <t xml:space="preserve">z.B. x 2,0
</t>
        </r>
        <r>
          <rPr>
            <sz val="8"/>
            <color indexed="81"/>
            <rFont val="Tahoma"/>
            <family val="2"/>
          </rPr>
          <t xml:space="preserve">
</t>
        </r>
      </text>
    </comment>
    <comment ref="H67" authorId="0" shapeId="0" xr:uid="{00000000-0006-0000-0900-000015000000}">
      <text>
        <r>
          <rPr>
            <b/>
            <sz val="8"/>
            <color indexed="81"/>
            <rFont val="Tahoma"/>
            <family val="2"/>
          </rPr>
          <t xml:space="preserve">z.B. vor 06:00 Uhr (Nachtschicht)
</t>
        </r>
      </text>
    </comment>
    <comment ref="I67" authorId="0" shapeId="0" xr:uid="{00000000-0006-0000-0900-000016000000}">
      <text>
        <r>
          <rPr>
            <b/>
            <sz val="8"/>
            <color indexed="81"/>
            <rFont val="Tahoma"/>
            <family val="2"/>
          </rPr>
          <t xml:space="preserve">z.B. x 2,0
</t>
        </r>
        <r>
          <rPr>
            <sz val="8"/>
            <color indexed="81"/>
            <rFont val="Tahoma"/>
            <family val="2"/>
          </rPr>
          <t xml:space="preserve">
</t>
        </r>
      </text>
    </comment>
    <comment ref="B76" authorId="0" shapeId="0" xr:uid="{00000000-0006-0000-0900-000017000000}">
      <text>
        <r>
          <rPr>
            <b/>
            <sz val="8"/>
            <color indexed="81"/>
            <rFont val="Tahoma"/>
            <family val="2"/>
          </rPr>
          <t>Ergebnis wird in das Feld I 40 kopiert, wenn "ja" hier angeklickt ist.</t>
        </r>
      </text>
    </comment>
    <comment ref="D90" authorId="4" shapeId="0" xr:uid="{00000000-0006-0000-0900-000018000000}">
      <text>
        <r>
          <rPr>
            <b/>
            <sz val="8"/>
            <color indexed="81"/>
            <rFont val="Tahoma"/>
            <family val="2"/>
          </rPr>
          <t xml:space="preserve">immer 2-stellig eingeben: 38,50 oder 19,25 ! </t>
        </r>
        <r>
          <rPr>
            <sz val="8"/>
            <color indexed="81"/>
            <rFont val="Tahoma"/>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Jenders</author>
    <author>jenders</author>
    <author>Reinhold Jenders</author>
    <author>reinhold</author>
    <author>EFB Salzgitter</author>
  </authors>
  <commentList>
    <comment ref="K2" authorId="0" shapeId="0" xr:uid="{00000000-0006-0000-0A00-000001000000}">
      <text>
        <r>
          <rPr>
            <b/>
            <sz val="8"/>
            <color indexed="81"/>
            <rFont val="Tahoma"/>
            <family val="2"/>
          </rPr>
          <t xml:space="preserve">Möglich.
</t>
        </r>
        <r>
          <rPr>
            <b/>
            <sz val="8"/>
            <color indexed="10"/>
            <rFont val="Tahoma"/>
            <family val="2"/>
          </rPr>
          <t xml:space="preserve">U </t>
        </r>
        <r>
          <rPr>
            <b/>
            <sz val="8"/>
            <color indexed="81"/>
            <rFont val="Tahoma"/>
            <family val="2"/>
          </rPr>
          <t xml:space="preserve">= Urlaub
</t>
        </r>
        <r>
          <rPr>
            <b/>
            <sz val="8"/>
            <color indexed="10"/>
            <rFont val="Tahoma"/>
            <family val="2"/>
          </rPr>
          <t xml:space="preserve">u/2 </t>
        </r>
        <r>
          <rPr>
            <b/>
            <sz val="8"/>
            <color indexed="81"/>
            <rFont val="Tahoma"/>
            <family val="2"/>
          </rPr>
          <t xml:space="preserve">= halber U-Tag
</t>
        </r>
        <r>
          <rPr>
            <b/>
            <sz val="8"/>
            <color indexed="10"/>
            <rFont val="Tahoma"/>
            <family val="2"/>
          </rPr>
          <t>F</t>
        </r>
        <r>
          <rPr>
            <b/>
            <sz val="8"/>
            <color indexed="81"/>
            <rFont val="Tahoma"/>
            <family val="2"/>
          </rPr>
          <t xml:space="preserve"> = Feiertag
</t>
        </r>
        <r>
          <rPr>
            <b/>
            <sz val="8"/>
            <color indexed="10"/>
            <rFont val="Tahoma"/>
            <family val="2"/>
          </rPr>
          <t>f/2</t>
        </r>
        <r>
          <rPr>
            <b/>
            <sz val="8"/>
            <color indexed="81"/>
            <rFont val="Tahoma"/>
            <family val="2"/>
          </rPr>
          <t xml:space="preserve"> = halber F-Tag
</t>
        </r>
        <r>
          <rPr>
            <b/>
            <sz val="8"/>
            <color indexed="10"/>
            <rFont val="Tahoma"/>
            <family val="2"/>
          </rPr>
          <t>U/F</t>
        </r>
        <r>
          <rPr>
            <b/>
            <sz val="8"/>
            <color indexed="81"/>
            <rFont val="Tahoma"/>
            <family val="2"/>
          </rPr>
          <t xml:space="preserve"> = 0,5 Tag Urlaub an einen halben Feiertag (dadurch ganzer Tag frei)
</t>
        </r>
        <r>
          <rPr>
            <b/>
            <sz val="8"/>
            <color indexed="10"/>
            <rFont val="Tahoma"/>
            <family val="2"/>
          </rPr>
          <t xml:space="preserve">k </t>
        </r>
        <r>
          <rPr>
            <b/>
            <sz val="8"/>
            <color indexed="81"/>
            <rFont val="Tahoma"/>
            <family val="2"/>
          </rPr>
          <t xml:space="preserve">= Krank
</t>
        </r>
        <r>
          <rPr>
            <b/>
            <sz val="8"/>
            <color indexed="10"/>
            <rFont val="Tahoma"/>
            <family val="2"/>
          </rPr>
          <t>k/2</t>
        </r>
        <r>
          <rPr>
            <b/>
            <sz val="8"/>
            <color indexed="81"/>
            <rFont val="Tahoma"/>
            <family val="2"/>
          </rPr>
          <t xml:space="preserve"> = halber k-Tag
</t>
        </r>
        <r>
          <rPr>
            <b/>
            <sz val="8"/>
            <color indexed="10"/>
            <rFont val="Tahoma"/>
            <family val="2"/>
          </rPr>
          <t xml:space="preserve">GZ </t>
        </r>
        <r>
          <rPr>
            <b/>
            <sz val="8"/>
            <color indexed="81"/>
            <rFont val="Tahoma"/>
            <family val="2"/>
          </rPr>
          <t xml:space="preserve">= Gleitzeit - Tag
(Überstunden abbauen)
</t>
        </r>
        <r>
          <rPr>
            <b/>
            <sz val="8"/>
            <color indexed="10"/>
            <rFont val="Tahoma"/>
            <family val="2"/>
          </rPr>
          <t>G/F</t>
        </r>
        <r>
          <rPr>
            <b/>
            <sz val="8"/>
            <color indexed="81"/>
            <rFont val="Tahoma"/>
            <family val="2"/>
          </rPr>
          <t xml:space="preserve"> = 0,5 Tag Gleitzeit an einen halben Feiertag (dadurch ganzer Tag frei)
Groß- und Kleinschreibung unerheblich</t>
        </r>
      </text>
    </comment>
    <comment ref="L2" authorId="0" shapeId="0" xr:uid="{00000000-0006-0000-0A00-000002000000}">
      <text>
        <r>
          <rPr>
            <b/>
            <sz val="8"/>
            <color indexed="81"/>
            <rFont val="Tahoma"/>
            <family val="2"/>
          </rPr>
          <t xml:space="preserve">Joker: 
ein ganzer Tag: J
1/2 Tag: J/2
setzt die soll-Arbeitszeit ein. Z.B. bei Fortbildungstag pauschal 
</t>
        </r>
        <r>
          <rPr>
            <sz val="8"/>
            <color indexed="81"/>
            <rFont val="Tahoma"/>
            <family val="2"/>
          </rPr>
          <t xml:space="preserve">
</t>
        </r>
      </text>
    </comment>
    <comment ref="M2" authorId="0" shapeId="0" xr:uid="{00000000-0006-0000-0A00-000003000000}">
      <text>
        <r>
          <rPr>
            <b/>
            <sz val="8"/>
            <color indexed="81"/>
            <rFont val="Tahoma"/>
            <family val="2"/>
          </rPr>
          <t>Sonderzählungen, z. B 
Tage /Stunden Geschäftsreise, 
Tage / Stunden Arbeit zu Hause
oder beides zusammen
Definierbar bei Einstellungen</t>
        </r>
      </text>
    </comment>
    <comment ref="N2" authorId="1" shapeId="0" xr:uid="{00000000-0006-0000-0A00-000004000000}">
      <text>
        <r>
          <rPr>
            <b/>
            <sz val="8"/>
            <color indexed="81"/>
            <rFont val="Tahoma"/>
            <family val="2"/>
          </rPr>
          <t>Joker: 
ein ganzer Tag: 1
1/2 Tag: 0,5</t>
        </r>
        <r>
          <rPr>
            <sz val="8"/>
            <color indexed="81"/>
            <rFont val="Tahoma"/>
            <family val="2"/>
          </rPr>
          <t xml:space="preserve">
</t>
        </r>
        <r>
          <rPr>
            <b/>
            <sz val="8"/>
            <color indexed="81"/>
            <rFont val="Tahoma"/>
            <family val="2"/>
          </rPr>
          <t>funktioniert nur bei gleicher Arbeitszeit pro Tag</t>
        </r>
      </text>
    </comment>
    <comment ref="U2" authorId="0" shapeId="0" xr:uid="{00000000-0006-0000-0A00-000005000000}">
      <text>
        <r>
          <rPr>
            <b/>
            <sz val="8"/>
            <color indexed="81"/>
            <rFont val="Tahoma"/>
            <family val="2"/>
          </rPr>
          <t>Der Bonus zeigt nicht an, wie viel Zeit man z.B. nach 18 Uhr arbeitet, sondern wie viel man extra gut geschrieben bekommt.</t>
        </r>
      </text>
    </comment>
    <comment ref="AD2" authorId="0" shapeId="0" xr:uid="{00000000-0006-0000-0A00-000006000000}">
      <text>
        <r>
          <rPr>
            <b/>
            <sz val="8"/>
            <color indexed="81"/>
            <rFont val="Tahoma"/>
            <family val="2"/>
          </rPr>
          <t xml:space="preserve">Tage Überstunden
(zum Zählen für "Zusammen"
</t>
        </r>
        <r>
          <rPr>
            <sz val="8"/>
            <color indexed="81"/>
            <rFont val="Tahoma"/>
            <family val="2"/>
          </rPr>
          <t xml:space="preserve">
</t>
        </r>
      </text>
    </comment>
    <comment ref="BU2" authorId="0" shapeId="0" xr:uid="{00000000-0006-0000-0A00-000007000000}">
      <text>
        <r>
          <rPr>
            <b/>
            <sz val="8"/>
            <color indexed="81"/>
            <rFont val="Tahoma"/>
            <family val="2"/>
          </rPr>
          <t xml:space="preserve">abzüglich 2. Zeit
</t>
        </r>
        <r>
          <rPr>
            <sz val="8"/>
            <color indexed="81"/>
            <rFont val="Tahoma"/>
            <family val="2"/>
          </rPr>
          <t xml:space="preserve">
</t>
        </r>
      </text>
    </comment>
    <comment ref="G34" authorId="1" shapeId="0" xr:uid="{00000000-0006-0000-0A00-000008000000}">
      <text>
        <r>
          <rPr>
            <b/>
            <sz val="8"/>
            <color indexed="81"/>
            <rFont val="Tahoma"/>
            <family val="2"/>
          </rPr>
          <t>hier kann im dezimalen Format noch eine Korrektur eingegeben werden (Minusstunden mit -)</t>
        </r>
        <r>
          <rPr>
            <sz val="8"/>
            <color indexed="81"/>
            <rFont val="Tahoma"/>
            <family val="2"/>
          </rPr>
          <t xml:space="preserve">
</t>
        </r>
      </text>
    </comment>
    <comment ref="I34" authorId="0" shapeId="0" xr:uid="{00000000-0006-0000-0A00-000009000000}">
      <text>
        <r>
          <rPr>
            <b/>
            <sz val="8"/>
            <color indexed="81"/>
            <rFont val="Tahoma"/>
            <family val="2"/>
          </rPr>
          <t>hier sind die Bonusstunden eingegeben.</t>
        </r>
      </text>
    </comment>
    <comment ref="B35" authorId="2" shapeId="0" xr:uid="{53AB3D9D-9AF5-41C1-84F8-54AE50340B64}">
      <text>
        <r>
          <rPr>
            <b/>
            <sz val="9"/>
            <color indexed="81"/>
            <rFont val="Segoe UI"/>
            <family val="2"/>
          </rPr>
          <t xml:space="preserve">Für den aktuellen Monat kann die Zahl, die bei Einstellungen angegeben ist, geändert werden.
</t>
        </r>
        <r>
          <rPr>
            <sz val="9"/>
            <color indexed="81"/>
            <rFont val="Segoe UI"/>
            <family val="2"/>
          </rPr>
          <t xml:space="preserve">
</t>
        </r>
      </text>
    </comment>
    <comment ref="G35" authorId="2" shapeId="0" xr:uid="{B503DA52-3C0F-43BF-AF8E-02C6BC004C5B}">
      <text>
        <r>
          <rPr>
            <b/>
            <sz val="9"/>
            <color indexed="81"/>
            <rFont val="Segoe UI"/>
            <family val="2"/>
          </rPr>
          <t>Die hier angezeigte Zahl bezieht sich auf den aktuellen Monat. Die in der Spalte "Ü-Aktuell" bzw. unter "zusammen" angezeigte Zahl bezieht die Stunden (plus oder Minus) der Vormonate mit ein. So kann es zu teils deutliche Differenzen kommen. Es gilt die unter "Zusammen" angezeigte Zahl.</t>
        </r>
        <r>
          <rPr>
            <sz val="9"/>
            <color indexed="81"/>
            <rFont val="Segoe UI"/>
            <family val="2"/>
          </rPr>
          <t xml:space="preserve">
</t>
        </r>
      </text>
    </comment>
    <comment ref="S36" authorId="1" shapeId="0" xr:uid="{00000000-0006-0000-0A00-00000A000000}">
      <text>
        <r>
          <rPr>
            <b/>
            <sz val="8"/>
            <color indexed="81"/>
            <rFont val="Tahoma"/>
            <family val="2"/>
          </rPr>
          <t>Die Wochentage, bei denen hier Die täglichen Arbeitszeiten hier sind eine Kopie von Einstellungen; können jedoch für den aktuellen Monat überschrieben werden.</t>
        </r>
        <r>
          <rPr>
            <sz val="8"/>
            <color indexed="81"/>
            <rFont val="Tahoma"/>
            <family val="2"/>
          </rPr>
          <t xml:space="preserve">
</t>
        </r>
      </text>
    </comment>
    <comment ref="U36" authorId="3" shapeId="0" xr:uid="{00000000-0006-0000-0A00-00000B000000}">
      <text>
        <r>
          <rPr>
            <b/>
            <sz val="8"/>
            <color indexed="81"/>
            <rFont val="Tahoma"/>
            <family val="2"/>
          </rPr>
          <t>Hier wird angegeben, ob der Tag als Arbeitstag zählt - es sei denn, es wird ein Feiertag eingetragen.</t>
        </r>
      </text>
    </comment>
    <comment ref="H38" authorId="2" shapeId="0" xr:uid="{75CA5701-68C8-4DF3-B09A-44C327367DB3}">
      <text>
        <r>
          <rPr>
            <b/>
            <sz val="9"/>
            <color indexed="81"/>
            <rFont val="Segoe UI"/>
            <family val="2"/>
          </rPr>
          <t>bezieht sich auf den akt. Monat; bezieht Vormante nicht ein.</t>
        </r>
        <r>
          <rPr>
            <sz val="9"/>
            <color indexed="81"/>
            <rFont val="Segoe UI"/>
            <family val="2"/>
          </rPr>
          <t xml:space="preserve">
</t>
        </r>
      </text>
    </comment>
    <comment ref="H39" authorId="2" shapeId="0" xr:uid="{2485AFD9-1F5D-42B1-A0B0-4049D98C2D4A}">
      <text>
        <r>
          <rPr>
            <b/>
            <sz val="9"/>
            <color indexed="81"/>
            <rFont val="Segoe UI"/>
            <family val="2"/>
          </rPr>
          <t>z.B. incl. Ü-Stunden des Vorjahres
Hier gibt es aber auch die Möglichkeit, Stunden abzuziehen, weil man lange etwas Privates getan hat.</t>
        </r>
        <r>
          <rPr>
            <sz val="9"/>
            <color indexed="81"/>
            <rFont val="Segoe UI"/>
            <family val="2"/>
          </rPr>
          <t xml:space="preserve">
</t>
        </r>
      </text>
    </comment>
    <comment ref="I39" authorId="0" shapeId="0" xr:uid="{00000000-0006-0000-0A00-00000C000000}">
      <text>
        <r>
          <rPr>
            <b/>
            <sz val="8"/>
            <color indexed="10"/>
            <rFont val="Tahoma"/>
            <family val="2"/>
          </rPr>
          <t>Achtung:</t>
        </r>
        <r>
          <rPr>
            <b/>
            <sz val="8"/>
            <color indexed="81"/>
            <rFont val="Tahoma"/>
            <family val="2"/>
          </rPr>
          <t xml:space="preserve"> Wenn das Feld 1 x überschrieben wird, ist die Formel dahinter weg. </t>
        </r>
        <r>
          <rPr>
            <b/>
            <sz val="8"/>
            <color indexed="10"/>
            <rFont val="Tahoma"/>
            <family val="2"/>
          </rPr>
          <t>Sicherungskopie machen!</t>
        </r>
        <r>
          <rPr>
            <sz val="8"/>
            <color indexed="81"/>
            <rFont val="Tahoma"/>
            <family val="2"/>
          </rPr>
          <t xml:space="preserve">
</t>
        </r>
      </text>
    </comment>
    <comment ref="J40" authorId="0" shapeId="0" xr:uid="{00000000-0006-0000-0A00-00000D000000}">
      <text>
        <r>
          <rPr>
            <sz val="10"/>
            <color indexed="81"/>
            <rFont val="Tahoma"/>
            <family val="2"/>
          </rPr>
          <t>Gleitzeit Tag (Abbau Überstunden)</t>
        </r>
      </text>
    </comment>
    <comment ref="K45" authorId="0" shapeId="0" xr:uid="{00000000-0006-0000-0A00-00000E000000}">
      <text>
        <r>
          <rPr>
            <b/>
            <sz val="8"/>
            <color indexed="81"/>
            <rFont val="Tahoma"/>
            <family val="2"/>
          </rPr>
          <t xml:space="preserve">In Tagen
</t>
        </r>
        <r>
          <rPr>
            <sz val="8"/>
            <color indexed="81"/>
            <rFont val="Tahoma"/>
            <family val="2"/>
          </rPr>
          <t xml:space="preserve">
</t>
        </r>
      </text>
    </comment>
    <comment ref="L45" authorId="0" shapeId="0" xr:uid="{00000000-0006-0000-0A00-00000F000000}">
      <text>
        <r>
          <rPr>
            <b/>
            <sz val="8"/>
            <color indexed="81"/>
            <rFont val="Tahoma"/>
            <family val="2"/>
          </rPr>
          <t>in Tagen</t>
        </r>
        <r>
          <rPr>
            <sz val="8"/>
            <color indexed="81"/>
            <rFont val="Tahoma"/>
            <family val="2"/>
          </rPr>
          <t xml:space="preserve">
</t>
        </r>
      </text>
    </comment>
    <comment ref="M45" authorId="0" shapeId="0" xr:uid="{00000000-0006-0000-0A00-000010000000}">
      <text>
        <r>
          <rPr>
            <b/>
            <sz val="8"/>
            <color indexed="81"/>
            <rFont val="Tahoma"/>
            <family val="2"/>
          </rPr>
          <t>in Tagen</t>
        </r>
      </text>
    </comment>
    <comment ref="R45" authorId="0" shapeId="0" xr:uid="{00000000-0006-0000-0A00-000011000000}">
      <text>
        <r>
          <rPr>
            <b/>
            <sz val="8"/>
            <color indexed="81"/>
            <rFont val="Tahoma"/>
            <family val="2"/>
          </rPr>
          <t xml:space="preserve">Hier werden die Korrekturstunden aufaddiert.
</t>
        </r>
      </text>
    </comment>
    <comment ref="F65" authorId="0" shapeId="0" xr:uid="{00000000-0006-0000-0A00-000012000000}">
      <text>
        <r>
          <rPr>
            <b/>
            <sz val="8"/>
            <color indexed="81"/>
            <rFont val="Tahoma"/>
            <family val="2"/>
          </rPr>
          <t xml:space="preserve">Die Einstellungen hier werden von der Seite "Einstellungen" übernommen. Hier nur überschrieben, wenn für diesen Monat abweichende Angaben als beim Rest des Jahres gemacht werden sollen.
</t>
        </r>
        <r>
          <rPr>
            <b/>
            <sz val="8"/>
            <color indexed="10"/>
            <rFont val="Tahoma"/>
            <family val="2"/>
          </rPr>
          <t>Mit dem Überschreiben sind die hinterlegten Formeln weg.</t>
        </r>
      </text>
    </comment>
    <comment ref="H65" authorId="0" shapeId="0" xr:uid="{00000000-0006-0000-0A00-000013000000}">
      <text>
        <r>
          <rPr>
            <b/>
            <sz val="8"/>
            <color indexed="81"/>
            <rFont val="Tahoma"/>
            <family val="2"/>
          </rPr>
          <t xml:space="preserve">Eingabe: Ja oder nein
</t>
        </r>
        <r>
          <rPr>
            <b/>
            <sz val="8"/>
            <color indexed="10"/>
            <rFont val="Tahoma"/>
            <family val="2"/>
          </rPr>
          <t xml:space="preserve">Wird von "Einstellungen" übernommen. Ist das Feld 1 x überschrieben, ist die hinterlegte Formel weg.
</t>
        </r>
        <r>
          <rPr>
            <b/>
            <sz val="8"/>
            <color indexed="8"/>
            <rFont val="Tahoma"/>
            <family val="2"/>
          </rPr>
          <t xml:space="preserve">Sicherungskopie machen!
</t>
        </r>
        <r>
          <rPr>
            <b/>
            <sz val="8"/>
            <color indexed="81"/>
            <rFont val="Tahoma"/>
            <family val="2"/>
          </rPr>
          <t xml:space="preserve">
</t>
        </r>
        <r>
          <rPr>
            <sz val="8"/>
            <color indexed="81"/>
            <rFont val="Tahoma"/>
            <family val="2"/>
          </rPr>
          <t xml:space="preserve">
</t>
        </r>
      </text>
    </comment>
    <comment ref="E67" authorId="0" shapeId="0" xr:uid="{00000000-0006-0000-0A00-000014000000}">
      <text>
        <r>
          <rPr>
            <b/>
            <sz val="8"/>
            <color indexed="81"/>
            <rFont val="Tahoma"/>
            <family val="2"/>
          </rPr>
          <t xml:space="preserve">z.B. x 1,5
</t>
        </r>
        <r>
          <rPr>
            <sz val="8"/>
            <color indexed="81"/>
            <rFont val="Tahoma"/>
            <family val="2"/>
          </rPr>
          <t xml:space="preserve">
</t>
        </r>
      </text>
    </comment>
    <comment ref="G67" authorId="0" shapeId="0" xr:uid="{00000000-0006-0000-0A00-000015000000}">
      <text>
        <r>
          <rPr>
            <b/>
            <sz val="8"/>
            <color indexed="81"/>
            <rFont val="Tahoma"/>
            <family val="2"/>
          </rPr>
          <t xml:space="preserve">z.B. x 2,0
</t>
        </r>
        <r>
          <rPr>
            <sz val="8"/>
            <color indexed="81"/>
            <rFont val="Tahoma"/>
            <family val="2"/>
          </rPr>
          <t xml:space="preserve">
</t>
        </r>
      </text>
    </comment>
    <comment ref="H67" authorId="0" shapeId="0" xr:uid="{00000000-0006-0000-0A00-000016000000}">
      <text>
        <r>
          <rPr>
            <b/>
            <sz val="8"/>
            <color indexed="81"/>
            <rFont val="Tahoma"/>
            <family val="2"/>
          </rPr>
          <t xml:space="preserve">z.B. vor 06:00 Uhr (Nachtschicht)
</t>
        </r>
      </text>
    </comment>
    <comment ref="I67" authorId="0" shapeId="0" xr:uid="{00000000-0006-0000-0A00-000017000000}">
      <text>
        <r>
          <rPr>
            <b/>
            <sz val="8"/>
            <color indexed="81"/>
            <rFont val="Tahoma"/>
            <family val="2"/>
          </rPr>
          <t xml:space="preserve">z.B. x 2,0
</t>
        </r>
        <r>
          <rPr>
            <sz val="8"/>
            <color indexed="81"/>
            <rFont val="Tahoma"/>
            <family val="2"/>
          </rPr>
          <t xml:space="preserve">
</t>
        </r>
      </text>
    </comment>
    <comment ref="B76" authorId="0" shapeId="0" xr:uid="{00000000-0006-0000-0A00-000018000000}">
      <text>
        <r>
          <rPr>
            <b/>
            <sz val="8"/>
            <color indexed="81"/>
            <rFont val="Tahoma"/>
            <family val="2"/>
          </rPr>
          <t>Ergebnis wird in das Feld I 40 kopiert, wenn "ja" hier angeklickt ist.</t>
        </r>
      </text>
    </comment>
    <comment ref="D90" authorId="4" shapeId="0" xr:uid="{00000000-0006-0000-0A00-000019000000}">
      <text>
        <r>
          <rPr>
            <b/>
            <sz val="8"/>
            <color indexed="81"/>
            <rFont val="Tahoma"/>
            <family val="2"/>
          </rPr>
          <t xml:space="preserve">immer 2-stellig eingeben: 38,50 oder 19,25 ! </t>
        </r>
        <r>
          <rPr>
            <sz val="8"/>
            <color indexed="81"/>
            <rFont val="Tahoma"/>
            <family val="2"/>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Jenders</author>
    <author>jenders</author>
    <author>Reinhold Jenders</author>
    <author>reinhold</author>
    <author>EFB Salzgitter</author>
  </authors>
  <commentList>
    <comment ref="K2" authorId="0" shapeId="0" xr:uid="{00000000-0006-0000-0B00-000001000000}">
      <text>
        <r>
          <rPr>
            <b/>
            <sz val="8"/>
            <color indexed="81"/>
            <rFont val="Tahoma"/>
            <family val="2"/>
          </rPr>
          <t xml:space="preserve">Möglich.
</t>
        </r>
        <r>
          <rPr>
            <b/>
            <sz val="8"/>
            <color indexed="10"/>
            <rFont val="Tahoma"/>
            <family val="2"/>
          </rPr>
          <t xml:space="preserve">U </t>
        </r>
        <r>
          <rPr>
            <b/>
            <sz val="8"/>
            <color indexed="81"/>
            <rFont val="Tahoma"/>
            <family val="2"/>
          </rPr>
          <t xml:space="preserve">= Urlaub
</t>
        </r>
        <r>
          <rPr>
            <b/>
            <sz val="8"/>
            <color indexed="10"/>
            <rFont val="Tahoma"/>
            <family val="2"/>
          </rPr>
          <t xml:space="preserve">u/2 </t>
        </r>
        <r>
          <rPr>
            <b/>
            <sz val="8"/>
            <color indexed="81"/>
            <rFont val="Tahoma"/>
            <family val="2"/>
          </rPr>
          <t xml:space="preserve">= halber U-Tag
</t>
        </r>
        <r>
          <rPr>
            <b/>
            <sz val="8"/>
            <color indexed="10"/>
            <rFont val="Tahoma"/>
            <family val="2"/>
          </rPr>
          <t>F</t>
        </r>
        <r>
          <rPr>
            <b/>
            <sz val="8"/>
            <color indexed="81"/>
            <rFont val="Tahoma"/>
            <family val="2"/>
          </rPr>
          <t xml:space="preserve"> = Feiertag
</t>
        </r>
        <r>
          <rPr>
            <b/>
            <sz val="8"/>
            <color indexed="10"/>
            <rFont val="Tahoma"/>
            <family val="2"/>
          </rPr>
          <t>f/2</t>
        </r>
        <r>
          <rPr>
            <b/>
            <sz val="8"/>
            <color indexed="81"/>
            <rFont val="Tahoma"/>
            <family val="2"/>
          </rPr>
          <t xml:space="preserve"> = halber F-Tag
</t>
        </r>
        <r>
          <rPr>
            <b/>
            <sz val="8"/>
            <color indexed="10"/>
            <rFont val="Tahoma"/>
            <family val="2"/>
          </rPr>
          <t>U/F</t>
        </r>
        <r>
          <rPr>
            <b/>
            <sz val="8"/>
            <color indexed="81"/>
            <rFont val="Tahoma"/>
            <family val="2"/>
          </rPr>
          <t xml:space="preserve"> = 0,5 Tag Urlaub an einen halben Feiertag (dadurch ganzer Tag frei)
</t>
        </r>
        <r>
          <rPr>
            <b/>
            <sz val="8"/>
            <color indexed="10"/>
            <rFont val="Tahoma"/>
            <family val="2"/>
          </rPr>
          <t xml:space="preserve">k </t>
        </r>
        <r>
          <rPr>
            <b/>
            <sz val="8"/>
            <color indexed="81"/>
            <rFont val="Tahoma"/>
            <family val="2"/>
          </rPr>
          <t xml:space="preserve">= Krank
</t>
        </r>
        <r>
          <rPr>
            <b/>
            <sz val="8"/>
            <color indexed="10"/>
            <rFont val="Tahoma"/>
            <family val="2"/>
          </rPr>
          <t>k/2</t>
        </r>
        <r>
          <rPr>
            <b/>
            <sz val="8"/>
            <color indexed="81"/>
            <rFont val="Tahoma"/>
            <family val="2"/>
          </rPr>
          <t xml:space="preserve"> = halber k-Tag
</t>
        </r>
        <r>
          <rPr>
            <b/>
            <sz val="8"/>
            <color indexed="10"/>
            <rFont val="Tahoma"/>
            <family val="2"/>
          </rPr>
          <t xml:space="preserve">GZ </t>
        </r>
        <r>
          <rPr>
            <b/>
            <sz val="8"/>
            <color indexed="81"/>
            <rFont val="Tahoma"/>
            <family val="2"/>
          </rPr>
          <t xml:space="preserve">= Gleitzeit - Tag
(Überstunden abbauen)
</t>
        </r>
        <r>
          <rPr>
            <b/>
            <sz val="8"/>
            <color indexed="10"/>
            <rFont val="Tahoma"/>
            <family val="2"/>
          </rPr>
          <t>G/F</t>
        </r>
        <r>
          <rPr>
            <b/>
            <sz val="8"/>
            <color indexed="81"/>
            <rFont val="Tahoma"/>
            <family val="2"/>
          </rPr>
          <t xml:space="preserve"> = 0,5 Tag Gleitzeit an einen halben Feiertag (dadurch ganzer Tag frei)
Groß- und Kleinschreibung unerheblich</t>
        </r>
      </text>
    </comment>
    <comment ref="L2" authorId="0" shapeId="0" xr:uid="{00000000-0006-0000-0B00-000002000000}">
      <text>
        <r>
          <rPr>
            <b/>
            <sz val="8"/>
            <color indexed="81"/>
            <rFont val="Tahoma"/>
            <family val="2"/>
          </rPr>
          <t xml:space="preserve">Joker: 
ein ganzer Tag: J
1/2 Tag: J/2
setzt die soll-Arbeitszeit ein. Z.B. bei Fortbildungstag pauschal 
</t>
        </r>
        <r>
          <rPr>
            <sz val="8"/>
            <color indexed="81"/>
            <rFont val="Tahoma"/>
            <family val="2"/>
          </rPr>
          <t xml:space="preserve">
</t>
        </r>
      </text>
    </comment>
    <comment ref="M2" authorId="0" shapeId="0" xr:uid="{00000000-0006-0000-0B00-000003000000}">
      <text>
        <r>
          <rPr>
            <b/>
            <sz val="8"/>
            <color indexed="81"/>
            <rFont val="Tahoma"/>
            <family val="2"/>
          </rPr>
          <t>Sonderzählungen, z. B 
Tage /Stunden Geschäftsreise, 
Tage / Stunden Arbeit zu Hause
oder beides zusammen
Definierbar bei Einstellungen</t>
        </r>
      </text>
    </comment>
    <comment ref="N2" authorId="1" shapeId="0" xr:uid="{00000000-0006-0000-0B00-000004000000}">
      <text>
        <r>
          <rPr>
            <b/>
            <sz val="8"/>
            <color indexed="81"/>
            <rFont val="Tahoma"/>
            <family val="2"/>
          </rPr>
          <t>Joker: 
ein ganzer Tag: 1
1/2 Tag: 0,5</t>
        </r>
        <r>
          <rPr>
            <sz val="8"/>
            <color indexed="81"/>
            <rFont val="Tahoma"/>
            <family val="2"/>
          </rPr>
          <t xml:space="preserve">
</t>
        </r>
        <r>
          <rPr>
            <b/>
            <sz val="8"/>
            <color indexed="81"/>
            <rFont val="Tahoma"/>
            <family val="2"/>
          </rPr>
          <t>funktioniert nur bei gleicher Arbeitszeit pro Tag</t>
        </r>
      </text>
    </comment>
    <comment ref="U2" authorId="0" shapeId="0" xr:uid="{00000000-0006-0000-0B00-000005000000}">
      <text>
        <r>
          <rPr>
            <b/>
            <sz val="8"/>
            <color indexed="81"/>
            <rFont val="Tahoma"/>
            <family val="2"/>
          </rPr>
          <t>Der Bonus zeigt nicht an, wie viel Zeit man z.B. nach 18 Uhr arbeitet, sondern wie viel man extra gut geschrieben bekommt.</t>
        </r>
      </text>
    </comment>
    <comment ref="AD2" authorId="0" shapeId="0" xr:uid="{00000000-0006-0000-0B00-000006000000}">
      <text>
        <r>
          <rPr>
            <b/>
            <sz val="8"/>
            <color indexed="81"/>
            <rFont val="Tahoma"/>
            <family val="2"/>
          </rPr>
          <t xml:space="preserve">Tage Überstunden
(zum Zählen für "Zusammen"
</t>
        </r>
        <r>
          <rPr>
            <sz val="8"/>
            <color indexed="81"/>
            <rFont val="Tahoma"/>
            <family val="2"/>
          </rPr>
          <t xml:space="preserve">
</t>
        </r>
      </text>
    </comment>
    <comment ref="BU2" authorId="0" shapeId="0" xr:uid="{00000000-0006-0000-0B00-000007000000}">
      <text>
        <r>
          <rPr>
            <b/>
            <sz val="8"/>
            <color indexed="81"/>
            <rFont val="Tahoma"/>
            <family val="2"/>
          </rPr>
          <t xml:space="preserve">abzüglich 2. Zeit
</t>
        </r>
        <r>
          <rPr>
            <sz val="8"/>
            <color indexed="81"/>
            <rFont val="Tahoma"/>
            <family val="2"/>
          </rPr>
          <t xml:space="preserve">
</t>
        </r>
      </text>
    </comment>
    <comment ref="G34" authorId="1" shapeId="0" xr:uid="{00000000-0006-0000-0B00-000008000000}">
      <text>
        <r>
          <rPr>
            <b/>
            <sz val="8"/>
            <color indexed="81"/>
            <rFont val="Tahoma"/>
            <family val="2"/>
          </rPr>
          <t>hier kann im dezimalen Format noch eine Korrektur eingegeben werden (Minusstunden mit -)</t>
        </r>
        <r>
          <rPr>
            <sz val="8"/>
            <color indexed="81"/>
            <rFont val="Tahoma"/>
            <family val="2"/>
          </rPr>
          <t xml:space="preserve">
</t>
        </r>
      </text>
    </comment>
    <comment ref="I34" authorId="0" shapeId="0" xr:uid="{00000000-0006-0000-0B00-000009000000}">
      <text>
        <r>
          <rPr>
            <b/>
            <sz val="8"/>
            <color indexed="81"/>
            <rFont val="Tahoma"/>
            <family val="2"/>
          </rPr>
          <t>hier sind die Bonusstunden eingegeben.</t>
        </r>
      </text>
    </comment>
    <comment ref="B35" authorId="2" shapeId="0" xr:uid="{D002A3A9-EAB1-4213-8AAC-2C94DB8EB640}">
      <text>
        <r>
          <rPr>
            <b/>
            <sz val="9"/>
            <color indexed="81"/>
            <rFont val="Segoe UI"/>
            <family val="2"/>
          </rPr>
          <t xml:space="preserve">Für den aktuellen Monat kann die Zahl, die bei Einstellungen angegeben ist, geändert werden.
</t>
        </r>
        <r>
          <rPr>
            <sz val="9"/>
            <color indexed="81"/>
            <rFont val="Segoe UI"/>
            <family val="2"/>
          </rPr>
          <t xml:space="preserve">
</t>
        </r>
      </text>
    </comment>
    <comment ref="G35" authorId="2" shapeId="0" xr:uid="{1B71F2F0-616F-4F78-981C-4CF160C15197}">
      <text>
        <r>
          <rPr>
            <b/>
            <sz val="9"/>
            <color indexed="81"/>
            <rFont val="Segoe UI"/>
            <family val="2"/>
          </rPr>
          <t>Die hier angezeigte Zahl bezieht sich auf den aktuellen Monat. Die in der Spalte "Ü-Aktuell" bzw. unter "zusammen" angezeigte Zahl bezieht die Stunden (plus oder Minus) der Vormonate mit ein. So kann es zu teils deutliche Differenzen kommen. Es gilt die unter "Zusammen" angezeigte Zahl.</t>
        </r>
        <r>
          <rPr>
            <sz val="9"/>
            <color indexed="81"/>
            <rFont val="Segoe UI"/>
            <family val="2"/>
          </rPr>
          <t xml:space="preserve">
</t>
        </r>
      </text>
    </comment>
    <comment ref="S36" authorId="1" shapeId="0" xr:uid="{00000000-0006-0000-0B00-00000A000000}">
      <text>
        <r>
          <rPr>
            <b/>
            <sz val="8"/>
            <color indexed="81"/>
            <rFont val="Tahoma"/>
            <family val="2"/>
          </rPr>
          <t>Die Wochentage, bei denen hier Die täglichen Arbeitszeiten hier sind eine Kopie von Einstellungen; können jedoch für den aktuellen Monat überschrieben werden.</t>
        </r>
        <r>
          <rPr>
            <sz val="8"/>
            <color indexed="81"/>
            <rFont val="Tahoma"/>
            <family val="2"/>
          </rPr>
          <t xml:space="preserve">
</t>
        </r>
      </text>
    </comment>
    <comment ref="U36" authorId="3" shapeId="0" xr:uid="{00000000-0006-0000-0B00-00000B000000}">
      <text>
        <r>
          <rPr>
            <b/>
            <sz val="8"/>
            <color indexed="81"/>
            <rFont val="Tahoma"/>
            <family val="2"/>
          </rPr>
          <t>Hier wird angegeben, ob der Tag als Arbeitstag zählt - es sei denn, es wird ein Feiertag eingetragen.</t>
        </r>
      </text>
    </comment>
    <comment ref="H38" authorId="2" shapeId="0" xr:uid="{31CF1619-C6A5-4C81-A958-82BB449EC4FA}">
      <text>
        <r>
          <rPr>
            <b/>
            <sz val="9"/>
            <color indexed="81"/>
            <rFont val="Segoe UI"/>
            <family val="2"/>
          </rPr>
          <t>bezieht sich auf den akt. Monat; bezieht Vormante nicht ein.</t>
        </r>
        <r>
          <rPr>
            <sz val="9"/>
            <color indexed="81"/>
            <rFont val="Segoe UI"/>
            <family val="2"/>
          </rPr>
          <t xml:space="preserve">
</t>
        </r>
      </text>
    </comment>
    <comment ref="H39" authorId="2" shapeId="0" xr:uid="{C8F9F761-9B9A-4791-845C-38D69A8CFBA4}">
      <text>
        <r>
          <rPr>
            <b/>
            <sz val="9"/>
            <color indexed="81"/>
            <rFont val="Segoe UI"/>
            <family val="2"/>
          </rPr>
          <t>z.B. incl. Ü-Stunden des Vorjahres
Hier gibt es aber auch die Möglichkeit, Stunden abzuziehen, weil man lange etwas Privates getan hat.</t>
        </r>
        <r>
          <rPr>
            <sz val="9"/>
            <color indexed="81"/>
            <rFont val="Segoe UI"/>
            <family val="2"/>
          </rPr>
          <t xml:space="preserve">
</t>
        </r>
      </text>
    </comment>
    <comment ref="I39" authorId="0" shapeId="0" xr:uid="{00000000-0006-0000-0B00-00000C000000}">
      <text>
        <r>
          <rPr>
            <b/>
            <sz val="8"/>
            <color indexed="10"/>
            <rFont val="Tahoma"/>
            <family val="2"/>
          </rPr>
          <t>Achtung:</t>
        </r>
        <r>
          <rPr>
            <b/>
            <sz val="8"/>
            <color indexed="81"/>
            <rFont val="Tahoma"/>
            <family val="2"/>
          </rPr>
          <t xml:space="preserve"> Wenn das Feld 1 x überschrieben wird, ist die Formel dahinter weg. </t>
        </r>
        <r>
          <rPr>
            <b/>
            <sz val="8"/>
            <color indexed="10"/>
            <rFont val="Tahoma"/>
            <family val="2"/>
          </rPr>
          <t>Sicherungskopie machen!</t>
        </r>
        <r>
          <rPr>
            <sz val="8"/>
            <color indexed="81"/>
            <rFont val="Tahoma"/>
            <family val="2"/>
          </rPr>
          <t xml:space="preserve">
</t>
        </r>
      </text>
    </comment>
    <comment ref="J40" authorId="0" shapeId="0" xr:uid="{00000000-0006-0000-0B00-00000D000000}">
      <text>
        <r>
          <rPr>
            <sz val="10"/>
            <color indexed="81"/>
            <rFont val="Tahoma"/>
            <family val="2"/>
          </rPr>
          <t>Gleitzeit Tag (Abbau Überstunden)</t>
        </r>
      </text>
    </comment>
    <comment ref="K45" authorId="0" shapeId="0" xr:uid="{00000000-0006-0000-0B00-00000E000000}">
      <text>
        <r>
          <rPr>
            <b/>
            <sz val="8"/>
            <color indexed="81"/>
            <rFont val="Tahoma"/>
            <family val="2"/>
          </rPr>
          <t xml:space="preserve">In Tagen
</t>
        </r>
        <r>
          <rPr>
            <sz val="8"/>
            <color indexed="81"/>
            <rFont val="Tahoma"/>
            <family val="2"/>
          </rPr>
          <t xml:space="preserve">
</t>
        </r>
      </text>
    </comment>
    <comment ref="L45" authorId="0" shapeId="0" xr:uid="{00000000-0006-0000-0B00-00000F000000}">
      <text>
        <r>
          <rPr>
            <b/>
            <sz val="8"/>
            <color indexed="81"/>
            <rFont val="Tahoma"/>
            <family val="2"/>
          </rPr>
          <t>in Tagen</t>
        </r>
        <r>
          <rPr>
            <sz val="8"/>
            <color indexed="81"/>
            <rFont val="Tahoma"/>
            <family val="2"/>
          </rPr>
          <t xml:space="preserve">
</t>
        </r>
      </text>
    </comment>
    <comment ref="M45" authorId="0" shapeId="0" xr:uid="{00000000-0006-0000-0B00-000010000000}">
      <text>
        <r>
          <rPr>
            <b/>
            <sz val="8"/>
            <color indexed="81"/>
            <rFont val="Tahoma"/>
            <family val="2"/>
          </rPr>
          <t>in Tagen</t>
        </r>
      </text>
    </comment>
    <comment ref="R45" authorId="0" shapeId="0" xr:uid="{00000000-0006-0000-0B00-000011000000}">
      <text>
        <r>
          <rPr>
            <b/>
            <sz val="8"/>
            <color indexed="81"/>
            <rFont val="Tahoma"/>
            <family val="2"/>
          </rPr>
          <t xml:space="preserve">Hier werden die Korrekturstunden aufaddiert.
</t>
        </r>
      </text>
    </comment>
    <comment ref="F65" authorId="0" shapeId="0" xr:uid="{00000000-0006-0000-0B00-000012000000}">
      <text>
        <r>
          <rPr>
            <b/>
            <sz val="8"/>
            <color indexed="81"/>
            <rFont val="Tahoma"/>
            <family val="2"/>
          </rPr>
          <t xml:space="preserve">Die Einstellungen hier werden von der Seite "Einstellungen" übernommen. Hier nur überschrieben, wenn für diesen Monat abweichende Angaben als beim Rest des Jahres gemacht werden sollen.
</t>
        </r>
        <r>
          <rPr>
            <b/>
            <sz val="8"/>
            <color indexed="10"/>
            <rFont val="Tahoma"/>
            <family val="2"/>
          </rPr>
          <t>Mit dem Überschreiben sind die hinterlegten Formeln weg.</t>
        </r>
      </text>
    </comment>
    <comment ref="H65" authorId="0" shapeId="0" xr:uid="{00000000-0006-0000-0B00-000013000000}">
      <text>
        <r>
          <rPr>
            <b/>
            <sz val="8"/>
            <color indexed="81"/>
            <rFont val="Tahoma"/>
            <family val="2"/>
          </rPr>
          <t xml:space="preserve">Eingabe: Ja oder nein
</t>
        </r>
        <r>
          <rPr>
            <b/>
            <sz val="8"/>
            <color indexed="10"/>
            <rFont val="Tahoma"/>
            <family val="2"/>
          </rPr>
          <t xml:space="preserve">Wird von "Einstellungen" übernommen. Ist das Feld 1 x überschrieben, ist die hinterlegte Formel weg.
</t>
        </r>
        <r>
          <rPr>
            <b/>
            <sz val="8"/>
            <color indexed="8"/>
            <rFont val="Tahoma"/>
            <family val="2"/>
          </rPr>
          <t xml:space="preserve">Sicherungskopie machen!
</t>
        </r>
        <r>
          <rPr>
            <b/>
            <sz val="8"/>
            <color indexed="81"/>
            <rFont val="Tahoma"/>
            <family val="2"/>
          </rPr>
          <t xml:space="preserve">
</t>
        </r>
        <r>
          <rPr>
            <sz val="8"/>
            <color indexed="81"/>
            <rFont val="Tahoma"/>
            <family val="2"/>
          </rPr>
          <t xml:space="preserve">
</t>
        </r>
      </text>
    </comment>
    <comment ref="E67" authorId="0" shapeId="0" xr:uid="{00000000-0006-0000-0B00-000014000000}">
      <text>
        <r>
          <rPr>
            <b/>
            <sz val="8"/>
            <color indexed="81"/>
            <rFont val="Tahoma"/>
            <family val="2"/>
          </rPr>
          <t xml:space="preserve">z.B. x 1,5
</t>
        </r>
        <r>
          <rPr>
            <sz val="8"/>
            <color indexed="81"/>
            <rFont val="Tahoma"/>
            <family val="2"/>
          </rPr>
          <t xml:space="preserve">
</t>
        </r>
      </text>
    </comment>
    <comment ref="G67" authorId="0" shapeId="0" xr:uid="{00000000-0006-0000-0B00-000015000000}">
      <text>
        <r>
          <rPr>
            <b/>
            <sz val="8"/>
            <color indexed="81"/>
            <rFont val="Tahoma"/>
            <family val="2"/>
          </rPr>
          <t xml:space="preserve">z.B. x 2,0
</t>
        </r>
        <r>
          <rPr>
            <sz val="8"/>
            <color indexed="81"/>
            <rFont val="Tahoma"/>
            <family val="2"/>
          </rPr>
          <t xml:space="preserve">
</t>
        </r>
      </text>
    </comment>
    <comment ref="H67" authorId="0" shapeId="0" xr:uid="{00000000-0006-0000-0B00-000016000000}">
      <text>
        <r>
          <rPr>
            <b/>
            <sz val="8"/>
            <color indexed="81"/>
            <rFont val="Tahoma"/>
            <family val="2"/>
          </rPr>
          <t xml:space="preserve">z.B. vor 06:00 Uhr (Nachtschicht)
</t>
        </r>
      </text>
    </comment>
    <comment ref="I67" authorId="0" shapeId="0" xr:uid="{00000000-0006-0000-0B00-000017000000}">
      <text>
        <r>
          <rPr>
            <b/>
            <sz val="8"/>
            <color indexed="81"/>
            <rFont val="Tahoma"/>
            <family val="2"/>
          </rPr>
          <t xml:space="preserve">z.B. x 2,0
</t>
        </r>
        <r>
          <rPr>
            <sz val="8"/>
            <color indexed="81"/>
            <rFont val="Tahoma"/>
            <family val="2"/>
          </rPr>
          <t xml:space="preserve">
</t>
        </r>
      </text>
    </comment>
    <comment ref="B76" authorId="0" shapeId="0" xr:uid="{00000000-0006-0000-0B00-000018000000}">
      <text>
        <r>
          <rPr>
            <b/>
            <sz val="8"/>
            <color indexed="81"/>
            <rFont val="Tahoma"/>
            <family val="2"/>
          </rPr>
          <t>Ergebnis wird in das Feld I 40 kopiert, wenn "ja" hier angeklickt ist.</t>
        </r>
      </text>
    </comment>
    <comment ref="D90" authorId="4" shapeId="0" xr:uid="{00000000-0006-0000-0B00-000019000000}">
      <text>
        <r>
          <rPr>
            <b/>
            <sz val="8"/>
            <color indexed="81"/>
            <rFont val="Tahoma"/>
            <family val="2"/>
          </rPr>
          <t xml:space="preserve">immer 2-stellig eingeben: 38,50 oder 19,25 ! </t>
        </r>
        <r>
          <rPr>
            <sz val="8"/>
            <color indexed="81"/>
            <rFont val="Tahoma"/>
            <family val="2"/>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Jenders</author>
    <author>jenders</author>
    <author>Reinhold Jenders</author>
    <author>reinhold</author>
    <author>EFB Salzgitter</author>
  </authors>
  <commentList>
    <comment ref="K2" authorId="0" shapeId="0" xr:uid="{00000000-0006-0000-0C00-000001000000}">
      <text>
        <r>
          <rPr>
            <b/>
            <sz val="8"/>
            <color indexed="81"/>
            <rFont val="Tahoma"/>
            <family val="2"/>
          </rPr>
          <t xml:space="preserve">Möglich.
</t>
        </r>
        <r>
          <rPr>
            <b/>
            <sz val="8"/>
            <color indexed="10"/>
            <rFont val="Tahoma"/>
            <family val="2"/>
          </rPr>
          <t xml:space="preserve">U </t>
        </r>
        <r>
          <rPr>
            <b/>
            <sz val="8"/>
            <color indexed="81"/>
            <rFont val="Tahoma"/>
            <family val="2"/>
          </rPr>
          <t xml:space="preserve">= Urlaub
</t>
        </r>
        <r>
          <rPr>
            <b/>
            <sz val="8"/>
            <color indexed="10"/>
            <rFont val="Tahoma"/>
            <family val="2"/>
          </rPr>
          <t xml:space="preserve">u/2 </t>
        </r>
        <r>
          <rPr>
            <b/>
            <sz val="8"/>
            <color indexed="81"/>
            <rFont val="Tahoma"/>
            <family val="2"/>
          </rPr>
          <t xml:space="preserve">= halber U-Tag
</t>
        </r>
        <r>
          <rPr>
            <b/>
            <sz val="8"/>
            <color indexed="10"/>
            <rFont val="Tahoma"/>
            <family val="2"/>
          </rPr>
          <t>F</t>
        </r>
        <r>
          <rPr>
            <b/>
            <sz val="8"/>
            <color indexed="81"/>
            <rFont val="Tahoma"/>
            <family val="2"/>
          </rPr>
          <t xml:space="preserve"> = Feiertag
</t>
        </r>
        <r>
          <rPr>
            <b/>
            <sz val="8"/>
            <color indexed="10"/>
            <rFont val="Tahoma"/>
            <family val="2"/>
          </rPr>
          <t>f/2</t>
        </r>
        <r>
          <rPr>
            <b/>
            <sz val="8"/>
            <color indexed="81"/>
            <rFont val="Tahoma"/>
            <family val="2"/>
          </rPr>
          <t xml:space="preserve"> = halber F-Tag
</t>
        </r>
        <r>
          <rPr>
            <b/>
            <sz val="8"/>
            <color indexed="10"/>
            <rFont val="Tahoma"/>
            <family val="2"/>
          </rPr>
          <t>U/F</t>
        </r>
        <r>
          <rPr>
            <b/>
            <sz val="8"/>
            <color indexed="81"/>
            <rFont val="Tahoma"/>
            <family val="2"/>
          </rPr>
          <t xml:space="preserve"> = 0,5 Tag Urlaub an einen halben Feiertag (dadurch ganzer Tag frei)
</t>
        </r>
        <r>
          <rPr>
            <b/>
            <sz val="8"/>
            <color indexed="10"/>
            <rFont val="Tahoma"/>
            <family val="2"/>
          </rPr>
          <t xml:space="preserve">k </t>
        </r>
        <r>
          <rPr>
            <b/>
            <sz val="8"/>
            <color indexed="81"/>
            <rFont val="Tahoma"/>
            <family val="2"/>
          </rPr>
          <t xml:space="preserve">= Krank
</t>
        </r>
        <r>
          <rPr>
            <b/>
            <sz val="8"/>
            <color indexed="10"/>
            <rFont val="Tahoma"/>
            <family val="2"/>
          </rPr>
          <t>k/2</t>
        </r>
        <r>
          <rPr>
            <b/>
            <sz val="8"/>
            <color indexed="81"/>
            <rFont val="Tahoma"/>
            <family val="2"/>
          </rPr>
          <t xml:space="preserve"> = halber k-Tag
</t>
        </r>
        <r>
          <rPr>
            <b/>
            <sz val="8"/>
            <color indexed="10"/>
            <rFont val="Tahoma"/>
            <family val="2"/>
          </rPr>
          <t xml:space="preserve">GZ </t>
        </r>
        <r>
          <rPr>
            <b/>
            <sz val="8"/>
            <color indexed="81"/>
            <rFont val="Tahoma"/>
            <family val="2"/>
          </rPr>
          <t xml:space="preserve">= Gleitzeit - Tag
(Überstunden abbauen)
</t>
        </r>
        <r>
          <rPr>
            <b/>
            <sz val="8"/>
            <color indexed="10"/>
            <rFont val="Tahoma"/>
            <family val="2"/>
          </rPr>
          <t>G/F</t>
        </r>
        <r>
          <rPr>
            <b/>
            <sz val="8"/>
            <color indexed="81"/>
            <rFont val="Tahoma"/>
            <family val="2"/>
          </rPr>
          <t xml:space="preserve"> = 0,5 Tag Gleitzeit an einen halben Feiertag (dadurch ganzer Tag frei)
Groß- und Kleinschreibung unerheblich</t>
        </r>
      </text>
    </comment>
    <comment ref="L2" authorId="0" shapeId="0" xr:uid="{00000000-0006-0000-0C00-000002000000}">
      <text>
        <r>
          <rPr>
            <b/>
            <sz val="8"/>
            <color indexed="81"/>
            <rFont val="Tahoma"/>
            <family val="2"/>
          </rPr>
          <t xml:space="preserve">Joker: 
ein ganzer Tag: J
1/2 Tag: J/2
setzt die soll-Arbeitszeit ein. Z.B. bei Fortbildungstag pauschal 
</t>
        </r>
        <r>
          <rPr>
            <sz val="8"/>
            <color indexed="81"/>
            <rFont val="Tahoma"/>
            <family val="2"/>
          </rPr>
          <t xml:space="preserve">
</t>
        </r>
      </text>
    </comment>
    <comment ref="M2" authorId="0" shapeId="0" xr:uid="{00000000-0006-0000-0C00-000003000000}">
      <text>
        <r>
          <rPr>
            <b/>
            <sz val="8"/>
            <color indexed="81"/>
            <rFont val="Tahoma"/>
            <family val="2"/>
          </rPr>
          <t>Sonderzählungen, z. B 
Tage /Stunden Geschäftsreise, 
Tage / Stunden Arbeit zu Hause
oder beides zusammen
Definierbar bei Einstellungen</t>
        </r>
      </text>
    </comment>
    <comment ref="N2" authorId="1" shapeId="0" xr:uid="{00000000-0006-0000-0C00-000004000000}">
      <text>
        <r>
          <rPr>
            <b/>
            <sz val="8"/>
            <color indexed="81"/>
            <rFont val="Tahoma"/>
            <family val="2"/>
          </rPr>
          <t>Joker: 
ein ganzer Tag: 1
1/2 Tag: 0,5</t>
        </r>
        <r>
          <rPr>
            <sz val="8"/>
            <color indexed="81"/>
            <rFont val="Tahoma"/>
            <family val="2"/>
          </rPr>
          <t xml:space="preserve">
</t>
        </r>
        <r>
          <rPr>
            <b/>
            <sz val="8"/>
            <color indexed="81"/>
            <rFont val="Tahoma"/>
            <family val="2"/>
          </rPr>
          <t>funktioniert nur bei gleicher Arbeitszeit pro Tag</t>
        </r>
      </text>
    </comment>
    <comment ref="U2" authorId="0" shapeId="0" xr:uid="{00000000-0006-0000-0C00-000005000000}">
      <text>
        <r>
          <rPr>
            <b/>
            <sz val="8"/>
            <color indexed="81"/>
            <rFont val="Tahoma"/>
            <family val="2"/>
          </rPr>
          <t>Der Bonus zeigt nicht an, wie viel Zeit man z.B. nach 18 Uhr arbeitet, sondern wie viel man extra gut geschrieben bekommt.</t>
        </r>
      </text>
    </comment>
    <comment ref="AD2" authorId="0" shapeId="0" xr:uid="{00000000-0006-0000-0C00-000006000000}">
      <text>
        <r>
          <rPr>
            <b/>
            <sz val="8"/>
            <color indexed="81"/>
            <rFont val="Tahoma"/>
            <family val="2"/>
          </rPr>
          <t xml:space="preserve">Tage Überstunden
(zum Zählen für "Zusammen"
</t>
        </r>
        <r>
          <rPr>
            <sz val="8"/>
            <color indexed="81"/>
            <rFont val="Tahoma"/>
            <family val="2"/>
          </rPr>
          <t xml:space="preserve">
</t>
        </r>
      </text>
    </comment>
    <comment ref="BU2" authorId="0" shapeId="0" xr:uid="{00000000-0006-0000-0C00-000007000000}">
      <text>
        <r>
          <rPr>
            <b/>
            <sz val="8"/>
            <color indexed="81"/>
            <rFont val="Tahoma"/>
            <family val="2"/>
          </rPr>
          <t xml:space="preserve">abzüglich 2. Zeit
</t>
        </r>
        <r>
          <rPr>
            <sz val="8"/>
            <color indexed="81"/>
            <rFont val="Tahoma"/>
            <family val="2"/>
          </rPr>
          <t xml:space="preserve">
</t>
        </r>
      </text>
    </comment>
    <comment ref="G34" authorId="1" shapeId="0" xr:uid="{00000000-0006-0000-0C00-000008000000}">
      <text>
        <r>
          <rPr>
            <b/>
            <sz val="8"/>
            <color indexed="81"/>
            <rFont val="Tahoma"/>
            <family val="2"/>
          </rPr>
          <t>hier kann im dezimalen Format noch eine Korrektur eingegeben werden (Minusstunden mit -)</t>
        </r>
        <r>
          <rPr>
            <sz val="8"/>
            <color indexed="81"/>
            <rFont val="Tahoma"/>
            <family val="2"/>
          </rPr>
          <t xml:space="preserve">
</t>
        </r>
      </text>
    </comment>
    <comment ref="I34" authorId="0" shapeId="0" xr:uid="{00000000-0006-0000-0C00-000009000000}">
      <text>
        <r>
          <rPr>
            <b/>
            <sz val="8"/>
            <color indexed="81"/>
            <rFont val="Tahoma"/>
            <family val="2"/>
          </rPr>
          <t>hier sind die Bonusstunden eingegeben.</t>
        </r>
      </text>
    </comment>
    <comment ref="B35" authorId="2" shapeId="0" xr:uid="{B7787DD2-AA66-480A-8B10-4A78DF847EE9}">
      <text>
        <r>
          <rPr>
            <b/>
            <sz val="9"/>
            <color indexed="81"/>
            <rFont val="Segoe UI"/>
            <family val="2"/>
          </rPr>
          <t xml:space="preserve">Für den aktuellen Monat kann die Zahl, die bei Einstellungen angegeben ist, geändert werden.
</t>
        </r>
        <r>
          <rPr>
            <sz val="9"/>
            <color indexed="81"/>
            <rFont val="Segoe UI"/>
            <family val="2"/>
          </rPr>
          <t xml:space="preserve">
</t>
        </r>
      </text>
    </comment>
    <comment ref="G35" authorId="2" shapeId="0" xr:uid="{0235A4A8-04FD-4F62-9B98-E17504411020}">
      <text>
        <r>
          <rPr>
            <b/>
            <sz val="9"/>
            <color indexed="81"/>
            <rFont val="Segoe UI"/>
            <family val="2"/>
          </rPr>
          <t>Die hier angezeigte Zahl bezieht sich auf den aktuellen Monat. Die in der Spalte "Ü-Aktuell" bzw. unter "zusammen" angezeigte Zahl bezieht die Stunden (plus oder Minus) der Vormonate mit ein. So kann es zu teils deutliche Differenzen kommen. Es gilt die unter "Zusammen" angezeigte Zahl.</t>
        </r>
        <r>
          <rPr>
            <sz val="9"/>
            <color indexed="81"/>
            <rFont val="Segoe UI"/>
            <family val="2"/>
          </rPr>
          <t xml:space="preserve">
</t>
        </r>
      </text>
    </comment>
    <comment ref="S36" authorId="1" shapeId="0" xr:uid="{00000000-0006-0000-0C00-00000A000000}">
      <text>
        <r>
          <rPr>
            <b/>
            <sz val="8"/>
            <color indexed="81"/>
            <rFont val="Tahoma"/>
            <family val="2"/>
          </rPr>
          <t>Die Wochentage, bei denen hier Die täglichen Arbeitszeiten hier sind eine Kopie von Einstellungen; können jedoch für den aktuellen Monat überschrieben werden.</t>
        </r>
        <r>
          <rPr>
            <sz val="8"/>
            <color indexed="81"/>
            <rFont val="Tahoma"/>
            <family val="2"/>
          </rPr>
          <t xml:space="preserve">
</t>
        </r>
      </text>
    </comment>
    <comment ref="U36" authorId="3" shapeId="0" xr:uid="{00000000-0006-0000-0C00-00000B000000}">
      <text>
        <r>
          <rPr>
            <b/>
            <sz val="8"/>
            <color indexed="81"/>
            <rFont val="Tahoma"/>
            <family val="2"/>
          </rPr>
          <t>Hier wird angegeben, ob der Tag als Arbeitstag zählt - es sei denn, es wird ein Feiertag eingetragen.</t>
        </r>
      </text>
    </comment>
    <comment ref="H38" authorId="2" shapeId="0" xr:uid="{CB2EF1B3-31BC-4D5B-B1F3-F07E0426978F}">
      <text>
        <r>
          <rPr>
            <b/>
            <sz val="9"/>
            <color indexed="81"/>
            <rFont val="Segoe UI"/>
            <family val="2"/>
          </rPr>
          <t>bezieht sich auf den akt. Monat; bezieht Vormante nicht ein.</t>
        </r>
        <r>
          <rPr>
            <sz val="9"/>
            <color indexed="81"/>
            <rFont val="Segoe UI"/>
            <family val="2"/>
          </rPr>
          <t xml:space="preserve">
</t>
        </r>
      </text>
    </comment>
    <comment ref="H39" authorId="2" shapeId="0" xr:uid="{9BC304EB-2E51-418A-B7A5-B3765FE0AB16}">
      <text>
        <r>
          <rPr>
            <b/>
            <sz val="9"/>
            <color indexed="81"/>
            <rFont val="Segoe UI"/>
            <family val="2"/>
          </rPr>
          <t>z.B. incl. Ü-Stunden des Vorjahres
Hier gibt es aber auch die Möglichkeit, Stunden abzuziehen, weil man lange etwas Privates getan hat.</t>
        </r>
        <r>
          <rPr>
            <sz val="9"/>
            <color indexed="81"/>
            <rFont val="Segoe UI"/>
            <family val="2"/>
          </rPr>
          <t xml:space="preserve">
</t>
        </r>
      </text>
    </comment>
    <comment ref="I39" authorId="0" shapeId="0" xr:uid="{00000000-0006-0000-0C00-00000C000000}">
      <text>
        <r>
          <rPr>
            <b/>
            <sz val="8"/>
            <color indexed="10"/>
            <rFont val="Tahoma"/>
            <family val="2"/>
          </rPr>
          <t>Achtung:</t>
        </r>
        <r>
          <rPr>
            <b/>
            <sz val="8"/>
            <color indexed="81"/>
            <rFont val="Tahoma"/>
            <family val="2"/>
          </rPr>
          <t xml:space="preserve"> Wenn das Feld 1 x überschrieben wird, ist die Formel dahinter weg. </t>
        </r>
        <r>
          <rPr>
            <b/>
            <sz val="8"/>
            <color indexed="10"/>
            <rFont val="Tahoma"/>
            <family val="2"/>
          </rPr>
          <t>Sicherungskopie machen!</t>
        </r>
        <r>
          <rPr>
            <sz val="8"/>
            <color indexed="81"/>
            <rFont val="Tahoma"/>
            <family val="2"/>
          </rPr>
          <t xml:space="preserve">
</t>
        </r>
      </text>
    </comment>
    <comment ref="J40" authorId="0" shapeId="0" xr:uid="{00000000-0006-0000-0C00-00000D000000}">
      <text>
        <r>
          <rPr>
            <sz val="10"/>
            <color indexed="81"/>
            <rFont val="Tahoma"/>
            <family val="2"/>
          </rPr>
          <t>Gleitzeit Tag (Abbau Überstunden)</t>
        </r>
      </text>
    </comment>
    <comment ref="K45" authorId="0" shapeId="0" xr:uid="{00000000-0006-0000-0C00-00000E000000}">
      <text>
        <r>
          <rPr>
            <b/>
            <sz val="8"/>
            <color indexed="81"/>
            <rFont val="Tahoma"/>
            <family val="2"/>
          </rPr>
          <t xml:space="preserve">In Tagen
</t>
        </r>
        <r>
          <rPr>
            <sz val="8"/>
            <color indexed="81"/>
            <rFont val="Tahoma"/>
            <family val="2"/>
          </rPr>
          <t xml:space="preserve">
</t>
        </r>
      </text>
    </comment>
    <comment ref="L45" authorId="0" shapeId="0" xr:uid="{00000000-0006-0000-0C00-00000F000000}">
      <text>
        <r>
          <rPr>
            <b/>
            <sz val="8"/>
            <color indexed="81"/>
            <rFont val="Tahoma"/>
            <family val="2"/>
          </rPr>
          <t>in Tagen</t>
        </r>
        <r>
          <rPr>
            <sz val="8"/>
            <color indexed="81"/>
            <rFont val="Tahoma"/>
            <family val="2"/>
          </rPr>
          <t xml:space="preserve">
</t>
        </r>
      </text>
    </comment>
    <comment ref="M45" authorId="0" shapeId="0" xr:uid="{00000000-0006-0000-0C00-000010000000}">
      <text>
        <r>
          <rPr>
            <b/>
            <sz val="8"/>
            <color indexed="81"/>
            <rFont val="Tahoma"/>
            <family val="2"/>
          </rPr>
          <t>in Tagen</t>
        </r>
      </text>
    </comment>
    <comment ref="R45" authorId="0" shapeId="0" xr:uid="{00000000-0006-0000-0C00-000011000000}">
      <text>
        <r>
          <rPr>
            <b/>
            <sz val="8"/>
            <color indexed="81"/>
            <rFont val="Tahoma"/>
            <family val="2"/>
          </rPr>
          <t xml:space="preserve">Hier werden die Korrekturstunden aufaddiert.
</t>
        </r>
      </text>
    </comment>
    <comment ref="F65" authorId="0" shapeId="0" xr:uid="{00000000-0006-0000-0C00-000012000000}">
      <text>
        <r>
          <rPr>
            <b/>
            <sz val="8"/>
            <color indexed="81"/>
            <rFont val="Tahoma"/>
            <family val="2"/>
          </rPr>
          <t xml:space="preserve">Die Einstellungen hier werden von der Seite "Einstellungen" übernommen. Hier nur überschrieben, wenn für diesen Monat abweichende Angaben als beim Rest des Jahres gemacht werden sollen.
</t>
        </r>
        <r>
          <rPr>
            <b/>
            <sz val="8"/>
            <color indexed="10"/>
            <rFont val="Tahoma"/>
            <family val="2"/>
          </rPr>
          <t>Mit dem Überschreiben sind die hinterlegten Formeln weg.</t>
        </r>
      </text>
    </comment>
    <comment ref="H65" authorId="0" shapeId="0" xr:uid="{00000000-0006-0000-0C00-000013000000}">
      <text>
        <r>
          <rPr>
            <b/>
            <sz val="8"/>
            <color indexed="81"/>
            <rFont val="Tahoma"/>
            <family val="2"/>
          </rPr>
          <t xml:space="preserve">Eingabe: Ja oder nein
</t>
        </r>
        <r>
          <rPr>
            <b/>
            <sz val="8"/>
            <color indexed="10"/>
            <rFont val="Tahoma"/>
            <family val="2"/>
          </rPr>
          <t xml:space="preserve">Wird von "Einstellungen" übernommen. Ist das Feld 1 x überschrieben, ist die hinterlegte Formel weg.
</t>
        </r>
        <r>
          <rPr>
            <b/>
            <sz val="8"/>
            <color indexed="8"/>
            <rFont val="Tahoma"/>
            <family val="2"/>
          </rPr>
          <t xml:space="preserve">Sicherungskopie machen!
</t>
        </r>
        <r>
          <rPr>
            <b/>
            <sz val="8"/>
            <color indexed="81"/>
            <rFont val="Tahoma"/>
            <family val="2"/>
          </rPr>
          <t xml:space="preserve">
</t>
        </r>
        <r>
          <rPr>
            <sz val="8"/>
            <color indexed="81"/>
            <rFont val="Tahoma"/>
            <family val="2"/>
          </rPr>
          <t xml:space="preserve">
</t>
        </r>
      </text>
    </comment>
    <comment ref="E67" authorId="0" shapeId="0" xr:uid="{00000000-0006-0000-0C00-000014000000}">
      <text>
        <r>
          <rPr>
            <b/>
            <sz val="8"/>
            <color indexed="81"/>
            <rFont val="Tahoma"/>
            <family val="2"/>
          </rPr>
          <t xml:space="preserve">z.B. x 1,5
</t>
        </r>
        <r>
          <rPr>
            <sz val="8"/>
            <color indexed="81"/>
            <rFont val="Tahoma"/>
            <family val="2"/>
          </rPr>
          <t xml:space="preserve">
</t>
        </r>
      </text>
    </comment>
    <comment ref="G67" authorId="0" shapeId="0" xr:uid="{00000000-0006-0000-0C00-000015000000}">
      <text>
        <r>
          <rPr>
            <b/>
            <sz val="8"/>
            <color indexed="81"/>
            <rFont val="Tahoma"/>
            <family val="2"/>
          </rPr>
          <t xml:space="preserve">z.B. x 2,0
</t>
        </r>
        <r>
          <rPr>
            <sz val="8"/>
            <color indexed="81"/>
            <rFont val="Tahoma"/>
            <family val="2"/>
          </rPr>
          <t xml:space="preserve">
</t>
        </r>
      </text>
    </comment>
    <comment ref="H67" authorId="0" shapeId="0" xr:uid="{00000000-0006-0000-0C00-000016000000}">
      <text>
        <r>
          <rPr>
            <b/>
            <sz val="8"/>
            <color indexed="81"/>
            <rFont val="Tahoma"/>
            <family val="2"/>
          </rPr>
          <t xml:space="preserve">z.B. vor 06:00 Uhr (Nachtschicht)
</t>
        </r>
      </text>
    </comment>
    <comment ref="I67" authorId="0" shapeId="0" xr:uid="{00000000-0006-0000-0C00-000017000000}">
      <text>
        <r>
          <rPr>
            <b/>
            <sz val="8"/>
            <color indexed="81"/>
            <rFont val="Tahoma"/>
            <family val="2"/>
          </rPr>
          <t xml:space="preserve">z.B. x 2,0
</t>
        </r>
        <r>
          <rPr>
            <sz val="8"/>
            <color indexed="81"/>
            <rFont val="Tahoma"/>
            <family val="2"/>
          </rPr>
          <t xml:space="preserve">
</t>
        </r>
      </text>
    </comment>
    <comment ref="B76" authorId="0" shapeId="0" xr:uid="{00000000-0006-0000-0C00-000018000000}">
      <text>
        <r>
          <rPr>
            <b/>
            <sz val="8"/>
            <color indexed="81"/>
            <rFont val="Tahoma"/>
            <family val="2"/>
          </rPr>
          <t>Ergebnis wird in das Feld I 40 kopiert, wenn "ja" hier angeklickt ist.</t>
        </r>
      </text>
    </comment>
    <comment ref="D90" authorId="4" shapeId="0" xr:uid="{00000000-0006-0000-0C00-000019000000}">
      <text>
        <r>
          <rPr>
            <b/>
            <sz val="8"/>
            <color indexed="81"/>
            <rFont val="Tahoma"/>
            <family val="2"/>
          </rPr>
          <t xml:space="preserve">immer 2-stellig eingeben: 38,50 oder 19,25 ! </t>
        </r>
        <r>
          <rPr>
            <sz val="8"/>
            <color indexed="81"/>
            <rFont val="Tahoma"/>
            <family val="2"/>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Jenders</author>
    <author>jenders</author>
    <author>Reinhold Jenders</author>
    <author>reinhold</author>
    <author>EFB Salzgitter</author>
  </authors>
  <commentList>
    <comment ref="K2" authorId="0" shapeId="0" xr:uid="{00000000-0006-0000-0D00-000001000000}">
      <text>
        <r>
          <rPr>
            <b/>
            <sz val="8"/>
            <color indexed="81"/>
            <rFont val="Tahoma"/>
            <family val="2"/>
          </rPr>
          <t xml:space="preserve">Möglich.
</t>
        </r>
        <r>
          <rPr>
            <b/>
            <sz val="8"/>
            <color indexed="10"/>
            <rFont val="Tahoma"/>
            <family val="2"/>
          </rPr>
          <t xml:space="preserve">U </t>
        </r>
        <r>
          <rPr>
            <b/>
            <sz val="8"/>
            <color indexed="81"/>
            <rFont val="Tahoma"/>
            <family val="2"/>
          </rPr>
          <t xml:space="preserve">= Urlaub
</t>
        </r>
        <r>
          <rPr>
            <b/>
            <sz val="8"/>
            <color indexed="10"/>
            <rFont val="Tahoma"/>
            <family val="2"/>
          </rPr>
          <t xml:space="preserve">u/2 </t>
        </r>
        <r>
          <rPr>
            <b/>
            <sz val="8"/>
            <color indexed="81"/>
            <rFont val="Tahoma"/>
            <family val="2"/>
          </rPr>
          <t xml:space="preserve">= halber U-Tag
</t>
        </r>
        <r>
          <rPr>
            <b/>
            <sz val="8"/>
            <color indexed="10"/>
            <rFont val="Tahoma"/>
            <family val="2"/>
          </rPr>
          <t>F</t>
        </r>
        <r>
          <rPr>
            <b/>
            <sz val="8"/>
            <color indexed="81"/>
            <rFont val="Tahoma"/>
            <family val="2"/>
          </rPr>
          <t xml:space="preserve"> = Feiertag
</t>
        </r>
        <r>
          <rPr>
            <b/>
            <sz val="8"/>
            <color indexed="10"/>
            <rFont val="Tahoma"/>
            <family val="2"/>
          </rPr>
          <t>f/2</t>
        </r>
        <r>
          <rPr>
            <b/>
            <sz val="8"/>
            <color indexed="81"/>
            <rFont val="Tahoma"/>
            <family val="2"/>
          </rPr>
          <t xml:space="preserve"> = halber F-Tag
</t>
        </r>
        <r>
          <rPr>
            <b/>
            <sz val="8"/>
            <color indexed="10"/>
            <rFont val="Tahoma"/>
            <family val="2"/>
          </rPr>
          <t>U/F</t>
        </r>
        <r>
          <rPr>
            <b/>
            <sz val="8"/>
            <color indexed="81"/>
            <rFont val="Tahoma"/>
            <family val="2"/>
          </rPr>
          <t xml:space="preserve"> = 0,5 Tag Urlaub an einen halben Feiertag (dadurch ganzer Tag frei)
</t>
        </r>
        <r>
          <rPr>
            <b/>
            <sz val="8"/>
            <color indexed="10"/>
            <rFont val="Tahoma"/>
            <family val="2"/>
          </rPr>
          <t xml:space="preserve">k </t>
        </r>
        <r>
          <rPr>
            <b/>
            <sz val="8"/>
            <color indexed="81"/>
            <rFont val="Tahoma"/>
            <family val="2"/>
          </rPr>
          <t xml:space="preserve">= Krank
</t>
        </r>
        <r>
          <rPr>
            <b/>
            <sz val="8"/>
            <color indexed="10"/>
            <rFont val="Tahoma"/>
            <family val="2"/>
          </rPr>
          <t>k/2</t>
        </r>
        <r>
          <rPr>
            <b/>
            <sz val="8"/>
            <color indexed="81"/>
            <rFont val="Tahoma"/>
            <family val="2"/>
          </rPr>
          <t xml:space="preserve"> = halber k-Tag
</t>
        </r>
        <r>
          <rPr>
            <b/>
            <sz val="8"/>
            <color indexed="10"/>
            <rFont val="Tahoma"/>
            <family val="2"/>
          </rPr>
          <t xml:space="preserve">GZ </t>
        </r>
        <r>
          <rPr>
            <b/>
            <sz val="8"/>
            <color indexed="81"/>
            <rFont val="Tahoma"/>
            <family val="2"/>
          </rPr>
          <t xml:space="preserve">= Gleitzeit - Tag
(Überstunden abbauen)
</t>
        </r>
        <r>
          <rPr>
            <b/>
            <sz val="8"/>
            <color indexed="10"/>
            <rFont val="Tahoma"/>
            <family val="2"/>
          </rPr>
          <t>G/F</t>
        </r>
        <r>
          <rPr>
            <b/>
            <sz val="8"/>
            <color indexed="81"/>
            <rFont val="Tahoma"/>
            <family val="2"/>
          </rPr>
          <t xml:space="preserve"> = 0,5 Tag Gleitzeit an einen halben Feiertag (dadurch ganzer Tag frei)
Groß- und Kleinschreibung unerheblich</t>
        </r>
      </text>
    </comment>
    <comment ref="L2" authorId="0" shapeId="0" xr:uid="{00000000-0006-0000-0D00-000002000000}">
      <text>
        <r>
          <rPr>
            <b/>
            <sz val="8"/>
            <color indexed="81"/>
            <rFont val="Tahoma"/>
            <family val="2"/>
          </rPr>
          <t xml:space="preserve">Joker: 
ein ganzer Tag: J
1/2 Tag: J/2
setzt die soll-Arbeitszeit ein. Z.B. bei Fortbildungstag pauschal 
</t>
        </r>
        <r>
          <rPr>
            <sz val="8"/>
            <color indexed="81"/>
            <rFont val="Tahoma"/>
            <family val="2"/>
          </rPr>
          <t xml:space="preserve">
</t>
        </r>
      </text>
    </comment>
    <comment ref="M2" authorId="0" shapeId="0" xr:uid="{00000000-0006-0000-0D00-000003000000}">
      <text>
        <r>
          <rPr>
            <b/>
            <sz val="8"/>
            <color indexed="81"/>
            <rFont val="Tahoma"/>
            <family val="2"/>
          </rPr>
          <t>Sonderzählungen, z. B 
Tage /Stunden Geschäftsreise, 
Tage / Stunden Arbeit zu Hause
oder beides zusammen
Definierbar bei Einstellungen</t>
        </r>
      </text>
    </comment>
    <comment ref="N2" authorId="1" shapeId="0" xr:uid="{00000000-0006-0000-0D00-000004000000}">
      <text>
        <r>
          <rPr>
            <b/>
            <sz val="8"/>
            <color indexed="81"/>
            <rFont val="Tahoma"/>
            <family val="2"/>
          </rPr>
          <t>Joker: 
ein ganzer Tag: 1
1/2 Tag: 0,5</t>
        </r>
        <r>
          <rPr>
            <sz val="8"/>
            <color indexed="81"/>
            <rFont val="Tahoma"/>
            <family val="2"/>
          </rPr>
          <t xml:space="preserve">
</t>
        </r>
        <r>
          <rPr>
            <b/>
            <sz val="8"/>
            <color indexed="81"/>
            <rFont val="Tahoma"/>
            <family val="2"/>
          </rPr>
          <t>funktioniert nur bei gleicher Arbeitszeit pro Tag</t>
        </r>
      </text>
    </comment>
    <comment ref="U2" authorId="0" shapeId="0" xr:uid="{00000000-0006-0000-0D00-000005000000}">
      <text>
        <r>
          <rPr>
            <b/>
            <sz val="8"/>
            <color indexed="81"/>
            <rFont val="Tahoma"/>
            <family val="2"/>
          </rPr>
          <t>Der Bonus zeigt nicht an, wie viel Zeit man z.B. nach 18 Uhr arbeitet, sondern wie viel man extra gut geschrieben bekommt.</t>
        </r>
      </text>
    </comment>
    <comment ref="AD2" authorId="0" shapeId="0" xr:uid="{00000000-0006-0000-0D00-000006000000}">
      <text>
        <r>
          <rPr>
            <b/>
            <sz val="8"/>
            <color indexed="81"/>
            <rFont val="Tahoma"/>
            <family val="2"/>
          </rPr>
          <t xml:space="preserve">Tage Überstunden
(zum Zählen für "Zusammen"
</t>
        </r>
        <r>
          <rPr>
            <sz val="8"/>
            <color indexed="81"/>
            <rFont val="Tahoma"/>
            <family val="2"/>
          </rPr>
          <t xml:space="preserve">
</t>
        </r>
      </text>
    </comment>
    <comment ref="BU2" authorId="0" shapeId="0" xr:uid="{00000000-0006-0000-0D00-000007000000}">
      <text>
        <r>
          <rPr>
            <b/>
            <sz val="8"/>
            <color indexed="81"/>
            <rFont val="Tahoma"/>
            <family val="2"/>
          </rPr>
          <t xml:space="preserve">abzüglich 2. Zeit
</t>
        </r>
        <r>
          <rPr>
            <sz val="8"/>
            <color indexed="81"/>
            <rFont val="Tahoma"/>
            <family val="2"/>
          </rPr>
          <t xml:space="preserve">
</t>
        </r>
      </text>
    </comment>
    <comment ref="G34" authorId="1" shapeId="0" xr:uid="{00000000-0006-0000-0D00-000008000000}">
      <text>
        <r>
          <rPr>
            <b/>
            <sz val="8"/>
            <color indexed="81"/>
            <rFont val="Tahoma"/>
            <family val="2"/>
          </rPr>
          <t>hier kann im dezimalen Format noch eine Korrektur eingegeben werden (Minusstunden mit -)</t>
        </r>
        <r>
          <rPr>
            <sz val="8"/>
            <color indexed="81"/>
            <rFont val="Tahoma"/>
            <family val="2"/>
          </rPr>
          <t xml:space="preserve">
</t>
        </r>
      </text>
    </comment>
    <comment ref="I34" authorId="0" shapeId="0" xr:uid="{00000000-0006-0000-0D00-000009000000}">
      <text>
        <r>
          <rPr>
            <b/>
            <sz val="8"/>
            <color indexed="81"/>
            <rFont val="Tahoma"/>
            <family val="2"/>
          </rPr>
          <t>hier sind die Bonusstunden eingegeben.</t>
        </r>
      </text>
    </comment>
    <comment ref="B35" authorId="2" shapeId="0" xr:uid="{DEB37058-4BF8-4F72-8FA0-0331CAA21DA3}">
      <text>
        <r>
          <rPr>
            <b/>
            <sz val="9"/>
            <color indexed="81"/>
            <rFont val="Segoe UI"/>
            <family val="2"/>
          </rPr>
          <t xml:space="preserve">Für den aktuellen Monat kann die Zahl, die bei Einstellungen angegeben ist, geändert werden.
</t>
        </r>
        <r>
          <rPr>
            <sz val="9"/>
            <color indexed="81"/>
            <rFont val="Segoe UI"/>
            <family val="2"/>
          </rPr>
          <t xml:space="preserve">
</t>
        </r>
      </text>
    </comment>
    <comment ref="G35" authorId="2" shapeId="0" xr:uid="{9D98E5F2-B6AA-4B75-91B3-FB1D124E943D}">
      <text>
        <r>
          <rPr>
            <b/>
            <sz val="9"/>
            <color indexed="81"/>
            <rFont val="Segoe UI"/>
            <family val="2"/>
          </rPr>
          <t>Die hier angezeigte Zahl bezieht sich auf den aktuellen Monat. Die in der Spalte "Ü-Aktuell" bzw. unter "zusammen" angezeigte Zahl bezieht die Stunden (plus oder Minus) der Vormonate mit ein. So kann es zu teils deutliche Differenzen kommen. Es gilt die unter "Zusammen" angezeigte Zahl.</t>
        </r>
        <r>
          <rPr>
            <sz val="9"/>
            <color indexed="81"/>
            <rFont val="Segoe UI"/>
            <family val="2"/>
          </rPr>
          <t xml:space="preserve">
</t>
        </r>
      </text>
    </comment>
    <comment ref="S36" authorId="1" shapeId="0" xr:uid="{00000000-0006-0000-0D00-00000A000000}">
      <text>
        <r>
          <rPr>
            <b/>
            <sz val="8"/>
            <color indexed="81"/>
            <rFont val="Tahoma"/>
            <family val="2"/>
          </rPr>
          <t>Die Wochentage, bei denen hier Die täglichen Arbeitszeiten hier sind eine Kopie von Einstellungen; können jedoch für den aktuellen Monat überschrieben werden.</t>
        </r>
        <r>
          <rPr>
            <sz val="8"/>
            <color indexed="81"/>
            <rFont val="Tahoma"/>
            <family val="2"/>
          </rPr>
          <t xml:space="preserve">
</t>
        </r>
      </text>
    </comment>
    <comment ref="U36" authorId="3" shapeId="0" xr:uid="{00000000-0006-0000-0D00-00000B000000}">
      <text>
        <r>
          <rPr>
            <b/>
            <sz val="8"/>
            <color indexed="81"/>
            <rFont val="Tahoma"/>
            <family val="2"/>
          </rPr>
          <t>Hier wird angegeben, ob der Tag als Arbeitstag zählt - es sei denn, es wird ein Feiertag eingetragen.</t>
        </r>
      </text>
    </comment>
    <comment ref="H38" authorId="2" shapeId="0" xr:uid="{E7B7C73C-FA10-4150-928B-CCE8422A9FF3}">
      <text>
        <r>
          <rPr>
            <b/>
            <sz val="9"/>
            <color indexed="81"/>
            <rFont val="Segoe UI"/>
            <family val="2"/>
          </rPr>
          <t>bezieht sich auf den akt. Monat; bezieht Vormante nicht ein.</t>
        </r>
        <r>
          <rPr>
            <sz val="9"/>
            <color indexed="81"/>
            <rFont val="Segoe UI"/>
            <family val="2"/>
          </rPr>
          <t xml:space="preserve">
</t>
        </r>
      </text>
    </comment>
    <comment ref="H39" authorId="2" shapeId="0" xr:uid="{0FB3C336-5D45-4376-B076-B31AE4D8C911}">
      <text>
        <r>
          <rPr>
            <b/>
            <sz val="9"/>
            <color indexed="81"/>
            <rFont val="Segoe UI"/>
            <family val="2"/>
          </rPr>
          <t>z.B. incl. Ü-Stunden des Vorjahres
Hier gibt es aber auch die Möglichkeit, Stunden abzuziehen, weil man lange etwas Privates getan hat.</t>
        </r>
        <r>
          <rPr>
            <sz val="9"/>
            <color indexed="81"/>
            <rFont val="Segoe UI"/>
            <family val="2"/>
          </rPr>
          <t xml:space="preserve">
</t>
        </r>
      </text>
    </comment>
    <comment ref="I39" authorId="0" shapeId="0" xr:uid="{00000000-0006-0000-0D00-00000C000000}">
      <text>
        <r>
          <rPr>
            <b/>
            <sz val="8"/>
            <color indexed="10"/>
            <rFont val="Tahoma"/>
            <family val="2"/>
          </rPr>
          <t>Achtung:</t>
        </r>
        <r>
          <rPr>
            <b/>
            <sz val="8"/>
            <color indexed="81"/>
            <rFont val="Tahoma"/>
            <family val="2"/>
          </rPr>
          <t xml:space="preserve"> Wenn das Feld 1 x überschrieben wird, ist die Formel dahinter weg. </t>
        </r>
        <r>
          <rPr>
            <b/>
            <sz val="8"/>
            <color indexed="10"/>
            <rFont val="Tahoma"/>
            <family val="2"/>
          </rPr>
          <t>Sicherungskopie machen!</t>
        </r>
        <r>
          <rPr>
            <sz val="8"/>
            <color indexed="81"/>
            <rFont val="Tahoma"/>
            <family val="2"/>
          </rPr>
          <t xml:space="preserve">
</t>
        </r>
      </text>
    </comment>
    <comment ref="J40" authorId="0" shapeId="0" xr:uid="{00000000-0006-0000-0D00-00000D000000}">
      <text>
        <r>
          <rPr>
            <sz val="10"/>
            <color indexed="81"/>
            <rFont val="Tahoma"/>
            <family val="2"/>
          </rPr>
          <t>Gleitzeit Tag (Abbau Überstunden)</t>
        </r>
      </text>
    </comment>
    <comment ref="K45" authorId="0" shapeId="0" xr:uid="{00000000-0006-0000-0D00-00000E000000}">
      <text>
        <r>
          <rPr>
            <b/>
            <sz val="8"/>
            <color indexed="81"/>
            <rFont val="Tahoma"/>
            <family val="2"/>
          </rPr>
          <t xml:space="preserve">In Tagen
</t>
        </r>
        <r>
          <rPr>
            <sz val="8"/>
            <color indexed="81"/>
            <rFont val="Tahoma"/>
            <family val="2"/>
          </rPr>
          <t xml:space="preserve">
</t>
        </r>
      </text>
    </comment>
    <comment ref="L45" authorId="0" shapeId="0" xr:uid="{00000000-0006-0000-0D00-00000F000000}">
      <text>
        <r>
          <rPr>
            <b/>
            <sz val="8"/>
            <color indexed="81"/>
            <rFont val="Tahoma"/>
            <family val="2"/>
          </rPr>
          <t>in Tagen</t>
        </r>
        <r>
          <rPr>
            <sz val="8"/>
            <color indexed="81"/>
            <rFont val="Tahoma"/>
            <family val="2"/>
          </rPr>
          <t xml:space="preserve">
</t>
        </r>
      </text>
    </comment>
    <comment ref="M45" authorId="0" shapeId="0" xr:uid="{00000000-0006-0000-0D00-000010000000}">
      <text>
        <r>
          <rPr>
            <b/>
            <sz val="8"/>
            <color indexed="81"/>
            <rFont val="Tahoma"/>
            <family val="2"/>
          </rPr>
          <t>in Tagen</t>
        </r>
      </text>
    </comment>
    <comment ref="R45" authorId="0" shapeId="0" xr:uid="{00000000-0006-0000-0D00-000011000000}">
      <text>
        <r>
          <rPr>
            <b/>
            <sz val="8"/>
            <color indexed="81"/>
            <rFont val="Tahoma"/>
            <family val="2"/>
          </rPr>
          <t xml:space="preserve">Hier werden die Korrekturstunden aufaddiert.
</t>
        </r>
      </text>
    </comment>
    <comment ref="F65" authorId="0" shapeId="0" xr:uid="{00000000-0006-0000-0D00-000012000000}">
      <text>
        <r>
          <rPr>
            <b/>
            <sz val="8"/>
            <color indexed="81"/>
            <rFont val="Tahoma"/>
            <family val="2"/>
          </rPr>
          <t xml:space="preserve">Die Einstellungen hier werden von der Seite "Einstellungen" übernommen. Hier nur überschrieben, wenn für diesen Monat abweichende Angaben als beim Rest des Jahres gemacht werden sollen.
</t>
        </r>
        <r>
          <rPr>
            <b/>
            <sz val="8"/>
            <color indexed="10"/>
            <rFont val="Tahoma"/>
            <family val="2"/>
          </rPr>
          <t>Mit dem Überschreiben sind die hinterlegten Formeln weg.</t>
        </r>
      </text>
    </comment>
    <comment ref="H65" authorId="0" shapeId="0" xr:uid="{00000000-0006-0000-0D00-000013000000}">
      <text>
        <r>
          <rPr>
            <b/>
            <sz val="8"/>
            <color indexed="81"/>
            <rFont val="Tahoma"/>
            <family val="2"/>
          </rPr>
          <t xml:space="preserve">Eingabe: Ja oder nein
</t>
        </r>
        <r>
          <rPr>
            <b/>
            <sz val="8"/>
            <color indexed="10"/>
            <rFont val="Tahoma"/>
            <family val="2"/>
          </rPr>
          <t xml:space="preserve">Wird von "Einstellungen" übernommen. Ist das Feld 1 x überschrieben, ist die hinterlegte Formel weg.
</t>
        </r>
        <r>
          <rPr>
            <b/>
            <sz val="8"/>
            <color indexed="8"/>
            <rFont val="Tahoma"/>
            <family val="2"/>
          </rPr>
          <t xml:space="preserve">Sicherungskopie machen!
</t>
        </r>
        <r>
          <rPr>
            <b/>
            <sz val="8"/>
            <color indexed="81"/>
            <rFont val="Tahoma"/>
            <family val="2"/>
          </rPr>
          <t xml:space="preserve">
</t>
        </r>
        <r>
          <rPr>
            <sz val="8"/>
            <color indexed="81"/>
            <rFont val="Tahoma"/>
            <family val="2"/>
          </rPr>
          <t xml:space="preserve">
</t>
        </r>
      </text>
    </comment>
    <comment ref="E67" authorId="0" shapeId="0" xr:uid="{00000000-0006-0000-0D00-000014000000}">
      <text>
        <r>
          <rPr>
            <b/>
            <sz val="8"/>
            <color indexed="81"/>
            <rFont val="Tahoma"/>
            <family val="2"/>
          </rPr>
          <t xml:space="preserve">z.B. x 1,5
</t>
        </r>
        <r>
          <rPr>
            <sz val="8"/>
            <color indexed="81"/>
            <rFont val="Tahoma"/>
            <family val="2"/>
          </rPr>
          <t xml:space="preserve">
</t>
        </r>
      </text>
    </comment>
    <comment ref="G67" authorId="0" shapeId="0" xr:uid="{00000000-0006-0000-0D00-000015000000}">
      <text>
        <r>
          <rPr>
            <b/>
            <sz val="8"/>
            <color indexed="81"/>
            <rFont val="Tahoma"/>
            <family val="2"/>
          </rPr>
          <t xml:space="preserve">z.B. x 2,0
</t>
        </r>
        <r>
          <rPr>
            <sz val="8"/>
            <color indexed="81"/>
            <rFont val="Tahoma"/>
            <family val="2"/>
          </rPr>
          <t xml:space="preserve">
</t>
        </r>
      </text>
    </comment>
    <comment ref="H67" authorId="0" shapeId="0" xr:uid="{00000000-0006-0000-0D00-000016000000}">
      <text>
        <r>
          <rPr>
            <b/>
            <sz val="8"/>
            <color indexed="81"/>
            <rFont val="Tahoma"/>
            <family val="2"/>
          </rPr>
          <t xml:space="preserve">z.B. vor 06:00 Uhr (Nachtschicht)
</t>
        </r>
      </text>
    </comment>
    <comment ref="I67" authorId="0" shapeId="0" xr:uid="{00000000-0006-0000-0D00-000017000000}">
      <text>
        <r>
          <rPr>
            <b/>
            <sz val="8"/>
            <color indexed="81"/>
            <rFont val="Tahoma"/>
            <family val="2"/>
          </rPr>
          <t xml:space="preserve">z.B. x 2,0
</t>
        </r>
        <r>
          <rPr>
            <sz val="8"/>
            <color indexed="81"/>
            <rFont val="Tahoma"/>
            <family val="2"/>
          </rPr>
          <t xml:space="preserve">
</t>
        </r>
      </text>
    </comment>
    <comment ref="B76" authorId="0" shapeId="0" xr:uid="{00000000-0006-0000-0D00-000018000000}">
      <text>
        <r>
          <rPr>
            <b/>
            <sz val="8"/>
            <color indexed="81"/>
            <rFont val="Tahoma"/>
            <family val="2"/>
          </rPr>
          <t>Ergebnis wird in das Feld I 40 kopiert, wenn "ja" hier angeklickt ist.</t>
        </r>
      </text>
    </comment>
    <comment ref="D90" authorId="4" shapeId="0" xr:uid="{00000000-0006-0000-0D00-000019000000}">
      <text>
        <r>
          <rPr>
            <b/>
            <sz val="8"/>
            <color indexed="81"/>
            <rFont val="Tahoma"/>
            <family val="2"/>
          </rPr>
          <t xml:space="preserve">immer 2-stellig eingeben: 38,50 oder 19,25 ! </t>
        </r>
        <r>
          <rPr>
            <sz val="8"/>
            <color indexed="81"/>
            <rFont val="Tahoma"/>
            <family val="2"/>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Jenders</author>
  </authors>
  <commentList>
    <comment ref="F5" authorId="0" shapeId="0" xr:uid="{00000000-0006-0000-0F00-000001000000}">
      <text>
        <r>
          <rPr>
            <b/>
            <sz val="8"/>
            <color indexed="81"/>
            <rFont val="Tahoma"/>
            <family val="2"/>
          </rPr>
          <t>1. Fahrzeug: PKW</t>
        </r>
      </text>
    </comment>
    <comment ref="G5" authorId="0" shapeId="0" xr:uid="{00000000-0006-0000-0F00-000002000000}">
      <text>
        <r>
          <rPr>
            <b/>
            <sz val="8"/>
            <color indexed="81"/>
            <rFont val="Tahoma"/>
            <family val="2"/>
          </rPr>
          <t>2. Fahrzeug: Motorrad / Roller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jenders</author>
    <author>Jenders</author>
  </authors>
  <commentList>
    <comment ref="E2" authorId="0" shapeId="0" xr:uid="{00000000-0006-0000-0100-000001000000}">
      <text>
        <r>
          <rPr>
            <b/>
            <sz val="8"/>
            <color indexed="81"/>
            <rFont val="Tahoma"/>
            <family val="2"/>
          </rPr>
          <t xml:space="preserve">Sollzeit = Arbeitstage  - Urlaub, Krankheit, Feiertag * tägl. Stunden
</t>
        </r>
      </text>
    </comment>
    <comment ref="F2" authorId="1" shapeId="0" xr:uid="{00000000-0006-0000-0100-000002000000}">
      <text>
        <r>
          <rPr>
            <b/>
            <sz val="8"/>
            <color indexed="81"/>
            <rFont val="Tahoma"/>
            <family val="2"/>
          </rPr>
          <t>Je nach Einstellung. Stunden oder Tage</t>
        </r>
      </text>
    </comment>
    <comment ref="L2" authorId="1" shapeId="0" xr:uid="{00000000-0006-0000-0100-000003000000}">
      <text>
        <r>
          <rPr>
            <b/>
            <sz val="8"/>
            <color indexed="81"/>
            <rFont val="Tahoma"/>
            <family val="2"/>
          </rPr>
          <t>Freizeit-Ausgleich (Tage Überstundenabbau)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reinhold</author>
    <author>Jenders</author>
    <author>jenders</author>
    <author>Reinhold Jenders</author>
    <author>EFB Salzgitter</author>
  </authors>
  <commentList>
    <comment ref="AQ1" authorId="0" shapeId="0" xr:uid="{00000000-0006-0000-0200-000001000000}">
      <text>
        <r>
          <rPr>
            <b/>
            <sz val="8"/>
            <color indexed="81"/>
            <rFont val="Tahoma"/>
            <family val="2"/>
          </rPr>
          <t>J = Urlaub
K = Feiertag
L = krank
M = Joker</t>
        </r>
        <r>
          <rPr>
            <sz val="8"/>
            <color indexed="81"/>
            <rFont val="Tahoma"/>
            <family val="2"/>
          </rPr>
          <t xml:space="preserve">
</t>
        </r>
      </text>
    </comment>
    <comment ref="K2" authorId="1" shapeId="0" xr:uid="{00000000-0006-0000-0200-000002000000}">
      <text>
        <r>
          <rPr>
            <b/>
            <sz val="8"/>
            <color indexed="81"/>
            <rFont val="Tahoma"/>
            <family val="2"/>
          </rPr>
          <t xml:space="preserve">Möglich.
</t>
        </r>
        <r>
          <rPr>
            <b/>
            <sz val="8"/>
            <color indexed="10"/>
            <rFont val="Tahoma"/>
            <family val="2"/>
          </rPr>
          <t xml:space="preserve">U </t>
        </r>
        <r>
          <rPr>
            <b/>
            <sz val="8"/>
            <color indexed="81"/>
            <rFont val="Tahoma"/>
            <family val="2"/>
          </rPr>
          <t xml:space="preserve">= Urlaub
</t>
        </r>
        <r>
          <rPr>
            <b/>
            <sz val="8"/>
            <color indexed="10"/>
            <rFont val="Tahoma"/>
            <family val="2"/>
          </rPr>
          <t xml:space="preserve">u/2 </t>
        </r>
        <r>
          <rPr>
            <b/>
            <sz val="8"/>
            <color indexed="81"/>
            <rFont val="Tahoma"/>
            <family val="2"/>
          </rPr>
          <t xml:space="preserve">= halber U-Tag
</t>
        </r>
        <r>
          <rPr>
            <b/>
            <sz val="8"/>
            <color indexed="10"/>
            <rFont val="Tahoma"/>
            <family val="2"/>
          </rPr>
          <t>F</t>
        </r>
        <r>
          <rPr>
            <b/>
            <sz val="8"/>
            <color indexed="81"/>
            <rFont val="Tahoma"/>
            <family val="2"/>
          </rPr>
          <t xml:space="preserve"> = Feiertag
</t>
        </r>
        <r>
          <rPr>
            <b/>
            <sz val="8"/>
            <color indexed="10"/>
            <rFont val="Tahoma"/>
            <family val="2"/>
          </rPr>
          <t>f/2</t>
        </r>
        <r>
          <rPr>
            <b/>
            <sz val="8"/>
            <color indexed="81"/>
            <rFont val="Tahoma"/>
            <family val="2"/>
          </rPr>
          <t xml:space="preserve"> = halber F-Tag
</t>
        </r>
        <r>
          <rPr>
            <b/>
            <sz val="8"/>
            <color indexed="10"/>
            <rFont val="Tahoma"/>
            <family val="2"/>
          </rPr>
          <t>U/F</t>
        </r>
        <r>
          <rPr>
            <b/>
            <sz val="8"/>
            <color indexed="81"/>
            <rFont val="Tahoma"/>
            <family val="2"/>
          </rPr>
          <t xml:space="preserve"> = 0,5 Tag Urlaub an einen halben Feiertag (dadurch ganzer Tag frei)
</t>
        </r>
        <r>
          <rPr>
            <b/>
            <sz val="8"/>
            <color indexed="10"/>
            <rFont val="Tahoma"/>
            <family val="2"/>
          </rPr>
          <t xml:space="preserve">k </t>
        </r>
        <r>
          <rPr>
            <b/>
            <sz val="8"/>
            <color indexed="81"/>
            <rFont val="Tahoma"/>
            <family val="2"/>
          </rPr>
          <t xml:space="preserve">= Krank
</t>
        </r>
        <r>
          <rPr>
            <b/>
            <sz val="8"/>
            <color indexed="10"/>
            <rFont val="Tahoma"/>
            <family val="2"/>
          </rPr>
          <t>k/2</t>
        </r>
        <r>
          <rPr>
            <b/>
            <sz val="8"/>
            <color indexed="81"/>
            <rFont val="Tahoma"/>
            <family val="2"/>
          </rPr>
          <t xml:space="preserve"> = halber k-Tag
</t>
        </r>
        <r>
          <rPr>
            <b/>
            <sz val="8"/>
            <color indexed="10"/>
            <rFont val="Tahoma"/>
            <family val="2"/>
          </rPr>
          <t xml:space="preserve">GZ </t>
        </r>
        <r>
          <rPr>
            <b/>
            <sz val="8"/>
            <color indexed="81"/>
            <rFont val="Tahoma"/>
            <family val="2"/>
          </rPr>
          <t xml:space="preserve">= Gleitzeit - Tag
(Überstunden abbauen)
</t>
        </r>
        <r>
          <rPr>
            <b/>
            <sz val="8"/>
            <color indexed="10"/>
            <rFont val="Tahoma"/>
            <family val="2"/>
          </rPr>
          <t>G/F</t>
        </r>
        <r>
          <rPr>
            <b/>
            <sz val="8"/>
            <color indexed="81"/>
            <rFont val="Tahoma"/>
            <family val="2"/>
          </rPr>
          <t xml:space="preserve"> = 0,5 Tag Gleitzeit an einen halben Feiertag (dadurch ganzer Tag frei)
Groß- und Kleinschreibung unerheblich</t>
        </r>
      </text>
    </comment>
    <comment ref="L2" authorId="1" shapeId="0" xr:uid="{00000000-0006-0000-0200-000003000000}">
      <text>
        <r>
          <rPr>
            <b/>
            <sz val="8"/>
            <color indexed="81"/>
            <rFont val="Tahoma"/>
            <family val="2"/>
          </rPr>
          <t xml:space="preserve">Joker: 
ein ganzer Tag: J
1/2 Tag: J/2
setzt die soll-Arbeitszeit ein. Z.B. bei Fortbildungstag pauschal 
</t>
        </r>
        <r>
          <rPr>
            <sz val="8"/>
            <color indexed="81"/>
            <rFont val="Tahoma"/>
            <family val="2"/>
          </rPr>
          <t xml:space="preserve">
</t>
        </r>
      </text>
    </comment>
    <comment ref="M2" authorId="1" shapeId="0" xr:uid="{00000000-0006-0000-0200-000004000000}">
      <text>
        <r>
          <rPr>
            <b/>
            <sz val="8"/>
            <color indexed="81"/>
            <rFont val="Tahoma"/>
            <family val="2"/>
          </rPr>
          <t>Sonderzählungen, z. B 
Tage /Stunden Geschäftsreise, 
Tage / Stunden Arbeit zu Hause
oder beides zusammen
Definierbar bei Einstellungen</t>
        </r>
      </text>
    </comment>
    <comment ref="N2" authorId="2" shapeId="0" xr:uid="{00000000-0006-0000-0200-000005000000}">
      <text>
        <r>
          <rPr>
            <b/>
            <sz val="9"/>
            <color indexed="81"/>
            <rFont val="Tahoma"/>
            <family val="2"/>
          </rPr>
          <t>Joker: 
ein ganzer Tag: 1
1/2 Tag: 0,5</t>
        </r>
        <r>
          <rPr>
            <sz val="9"/>
            <color indexed="81"/>
            <rFont val="Tahoma"/>
            <family val="2"/>
          </rPr>
          <t xml:space="preserve">
</t>
        </r>
        <r>
          <rPr>
            <b/>
            <sz val="9"/>
            <color indexed="81"/>
            <rFont val="Tahoma"/>
            <family val="2"/>
          </rPr>
          <t>Trägt die Soll-Zeit für diesen Tag ein.</t>
        </r>
      </text>
    </comment>
    <comment ref="U2" authorId="1" shapeId="0" xr:uid="{00000000-0006-0000-0200-000006000000}">
      <text>
        <r>
          <rPr>
            <b/>
            <sz val="8"/>
            <color indexed="81"/>
            <rFont val="Tahoma"/>
            <family val="2"/>
          </rPr>
          <t>Der Bonus zeigt nicht an, wie viel Zeit man z.B. nach 18 Uhr arbeitet, sondern wie viel man extra gut geschrieben bekommt.</t>
        </r>
      </text>
    </comment>
    <comment ref="Z2" authorId="0" shapeId="0" xr:uid="{00000000-0006-0000-0200-000007000000}">
      <text>
        <r>
          <rPr>
            <b/>
            <sz val="8"/>
            <color indexed="81"/>
            <rFont val="Tahoma"/>
            <family val="2"/>
          </rPr>
          <t>Stunden durch Joker</t>
        </r>
      </text>
    </comment>
    <comment ref="AD2" authorId="1" shapeId="0" xr:uid="{00000000-0006-0000-0200-000008000000}">
      <text>
        <r>
          <rPr>
            <b/>
            <sz val="8"/>
            <color indexed="81"/>
            <rFont val="Tahoma"/>
            <family val="2"/>
          </rPr>
          <t xml:space="preserve">Tage Überstunden
(zum Zählen für "Zusammen"
</t>
        </r>
        <r>
          <rPr>
            <sz val="8"/>
            <color indexed="81"/>
            <rFont val="Tahoma"/>
            <family val="2"/>
          </rPr>
          <t xml:space="preserve">
</t>
        </r>
      </text>
    </comment>
    <comment ref="AG2" authorId="0" shapeId="0" xr:uid="{00000000-0006-0000-0200-000009000000}">
      <text>
        <r>
          <rPr>
            <b/>
            <sz val="8"/>
            <color indexed="81"/>
            <rFont val="Tahoma"/>
            <family val="2"/>
          </rPr>
          <t>Urlaub nur wenn Arbeits- Tag</t>
        </r>
        <r>
          <rPr>
            <sz val="8"/>
            <color indexed="81"/>
            <rFont val="Tahoma"/>
            <family val="2"/>
          </rPr>
          <t xml:space="preserve">
</t>
        </r>
      </text>
    </comment>
    <comment ref="AH2" authorId="0" shapeId="0" xr:uid="{00000000-0006-0000-0200-00000A000000}">
      <text>
        <r>
          <rPr>
            <b/>
            <sz val="8"/>
            <color indexed="81"/>
            <rFont val="Tahoma"/>
            <family val="2"/>
          </rPr>
          <t>Urlaub nur wenn Arbeits- Tag</t>
        </r>
        <r>
          <rPr>
            <sz val="8"/>
            <color indexed="81"/>
            <rFont val="Tahoma"/>
            <family val="2"/>
          </rPr>
          <t xml:space="preserve">
</t>
        </r>
      </text>
    </comment>
    <comment ref="AI2" authorId="0" shapeId="0" xr:uid="{00000000-0006-0000-0200-00000B000000}">
      <text>
        <r>
          <rPr>
            <b/>
            <sz val="8"/>
            <color indexed="81"/>
            <rFont val="Tahoma"/>
            <family val="2"/>
          </rPr>
          <t xml:space="preserve">Feier- tag nur wenn Arbeits- tag
</t>
        </r>
        <r>
          <rPr>
            <sz val="8"/>
            <color indexed="81"/>
            <rFont val="Tahoma"/>
            <family val="2"/>
          </rPr>
          <t xml:space="preserve">
</t>
        </r>
      </text>
    </comment>
    <comment ref="AJ2" authorId="0" shapeId="0" xr:uid="{00000000-0006-0000-0200-00000C000000}">
      <text>
        <r>
          <rPr>
            <b/>
            <sz val="8"/>
            <color indexed="81"/>
            <rFont val="Tahoma"/>
            <family val="2"/>
          </rPr>
          <t>Krank nur wenn Arbeits- tag</t>
        </r>
        <r>
          <rPr>
            <sz val="8"/>
            <color indexed="81"/>
            <rFont val="Tahoma"/>
            <family val="2"/>
          </rPr>
          <t xml:space="preserve">
</t>
        </r>
      </text>
    </comment>
    <comment ref="AK2" authorId="0" shapeId="0" xr:uid="{00000000-0006-0000-0200-00000D000000}">
      <text>
        <r>
          <rPr>
            <b/>
            <sz val="8"/>
            <color indexed="81"/>
            <rFont val="Tahoma"/>
            <family val="2"/>
          </rPr>
          <t>Wochen tag</t>
        </r>
      </text>
    </comment>
    <comment ref="AQ2" authorId="0" shapeId="0" xr:uid="{00000000-0006-0000-0200-00000E000000}">
      <text>
        <r>
          <rPr>
            <b/>
            <sz val="8"/>
            <color indexed="81"/>
            <rFont val="Tahoma"/>
            <family val="2"/>
          </rPr>
          <t>Soll - Zeit minus Urlaub und Joker</t>
        </r>
        <r>
          <rPr>
            <sz val="8"/>
            <color indexed="81"/>
            <rFont val="Tahoma"/>
            <family val="2"/>
          </rPr>
          <t xml:space="preserve">
Wenn in keiner Spalte etwas steht: normales Soll</t>
        </r>
      </text>
    </comment>
    <comment ref="AR2" authorId="0" shapeId="0" xr:uid="{00000000-0006-0000-0200-00000F000000}">
      <text>
        <r>
          <rPr>
            <b/>
            <sz val="8"/>
            <color indexed="81"/>
            <rFont val="Tahoma"/>
            <family val="2"/>
          </rPr>
          <t>Ist dies ein Arbeits-
tag? - und kein Sa - Sonntag
(Abhängig vom Wochen
tag)</t>
        </r>
      </text>
    </comment>
    <comment ref="AS2" authorId="0" shapeId="0" xr:uid="{00000000-0006-0000-0200-000010000000}">
      <text>
        <r>
          <rPr>
            <b/>
            <sz val="8"/>
            <color indexed="81"/>
            <rFont val="Tahoma"/>
            <family val="2"/>
          </rPr>
          <t>Kein Arbeits- tag wenn Feier- tag</t>
        </r>
      </text>
    </comment>
    <comment ref="AU2" authorId="0" shapeId="0" xr:uid="{00000000-0006-0000-0200-000011000000}">
      <text>
        <r>
          <rPr>
            <b/>
            <sz val="8"/>
            <color indexed="81"/>
            <rFont val="Tahoma"/>
            <family val="2"/>
          </rPr>
          <t>Diese Spalte wird für tatsächlich gezählte Arbeitstage verwendet 
Ganzer oder halber Arbeitstag</t>
        </r>
        <r>
          <rPr>
            <sz val="8"/>
            <color indexed="81"/>
            <rFont val="Tahoma"/>
            <family val="2"/>
          </rPr>
          <t xml:space="preserve">
Es wird nur 0,5 Joker abgezogen, nicht 0,5 Urluab</t>
        </r>
      </text>
    </comment>
    <comment ref="BU2" authorId="1" shapeId="0" xr:uid="{00000000-0006-0000-0200-000012000000}">
      <text>
        <r>
          <rPr>
            <b/>
            <sz val="8"/>
            <color indexed="81"/>
            <rFont val="Tahoma"/>
            <family val="2"/>
          </rPr>
          <t xml:space="preserve">abzüglich 2. Zeit
</t>
        </r>
        <r>
          <rPr>
            <sz val="8"/>
            <color indexed="81"/>
            <rFont val="Tahoma"/>
            <family val="2"/>
          </rPr>
          <t xml:space="preserve">
</t>
        </r>
      </text>
    </comment>
    <comment ref="CJ2" authorId="1" shapeId="0" xr:uid="{00000000-0006-0000-0200-000013000000}">
      <text>
        <r>
          <rPr>
            <b/>
            <sz val="8"/>
            <color indexed="81"/>
            <rFont val="Tahoma"/>
            <family val="2"/>
          </rPr>
          <t xml:space="preserve">einbeziehung der 2. Spalte von bis
</t>
        </r>
        <r>
          <rPr>
            <sz val="8"/>
            <color indexed="81"/>
            <rFont val="Tahoma"/>
            <family val="2"/>
          </rPr>
          <t xml:space="preserve">
</t>
        </r>
      </text>
    </comment>
    <comment ref="L3" authorId="3" shapeId="0" xr:uid="{B90D05F4-FEB8-40C1-8B03-2408F7E25E74}">
      <text>
        <r>
          <rPr>
            <b/>
            <sz val="9"/>
            <color indexed="81"/>
            <rFont val="Segoe UI"/>
            <family val="2"/>
          </rPr>
          <t>Der Jokker kann nicht am 1.1. angewendet werden.</t>
        </r>
        <r>
          <rPr>
            <sz val="9"/>
            <color indexed="81"/>
            <rFont val="Segoe UI"/>
            <family val="2"/>
          </rPr>
          <t xml:space="preserve">
</t>
        </r>
      </text>
    </comment>
    <comment ref="G34" authorId="2" shapeId="0" xr:uid="{00000000-0006-0000-0200-000014000000}">
      <text>
        <r>
          <rPr>
            <b/>
            <sz val="8"/>
            <color indexed="81"/>
            <rFont val="Tahoma"/>
            <family val="2"/>
          </rPr>
          <t>hier kann im dezimalen Format noch eine Korrektur eingegeben werden (Minusstunden mit -)</t>
        </r>
        <r>
          <rPr>
            <sz val="8"/>
            <color indexed="81"/>
            <rFont val="Tahoma"/>
            <family val="2"/>
          </rPr>
          <t xml:space="preserve">
</t>
        </r>
      </text>
    </comment>
    <comment ref="I34" authorId="1" shapeId="0" xr:uid="{00000000-0006-0000-0200-000015000000}">
      <text>
        <r>
          <rPr>
            <b/>
            <sz val="8"/>
            <color indexed="81"/>
            <rFont val="Tahoma"/>
            <family val="2"/>
          </rPr>
          <t>hier sind die Bonusstunden eingegeben.</t>
        </r>
      </text>
    </comment>
    <comment ref="BA34" authorId="2" shapeId="0" xr:uid="{00000000-0006-0000-0200-000016000000}">
      <text>
        <r>
          <rPr>
            <b/>
            <sz val="8"/>
            <color indexed="81"/>
            <rFont val="Tahoma"/>
            <family val="2"/>
          </rPr>
          <t>hier kann im dezimalen Format noch eine Korrektur eingegeben werden (Minusstunden mit -)</t>
        </r>
        <r>
          <rPr>
            <sz val="8"/>
            <color indexed="81"/>
            <rFont val="Tahoma"/>
            <family val="2"/>
          </rPr>
          <t xml:space="preserve">
</t>
        </r>
      </text>
    </comment>
    <comment ref="B35" authorId="3" shapeId="0" xr:uid="{923F0759-1BBE-4476-AB53-4C014BFA3C3A}">
      <text>
        <r>
          <rPr>
            <b/>
            <sz val="9"/>
            <color indexed="81"/>
            <rFont val="Segoe UI"/>
            <family val="2"/>
          </rPr>
          <t xml:space="preserve">Für den aktuellen Monat kann die Zahl, die bei Einstellungen angegeben ist, geändert werden.
</t>
        </r>
        <r>
          <rPr>
            <sz val="9"/>
            <color indexed="81"/>
            <rFont val="Segoe UI"/>
            <family val="2"/>
          </rPr>
          <t xml:space="preserve">
</t>
        </r>
      </text>
    </comment>
    <comment ref="G35" authorId="3" shapeId="0" xr:uid="{B30E257E-DF54-41D6-9DE3-1E18F5AB1389}">
      <text>
        <r>
          <rPr>
            <b/>
            <sz val="9"/>
            <color indexed="81"/>
            <rFont val="Segoe UI"/>
            <family val="2"/>
          </rPr>
          <t>Die hier angezeigte Zahl bezieht sich auf den aktuellen Monat. Die in der Spalte "Ü-Aktuell" bzw. unter "zusammen" angezeigte Zahl bezieht die Stunden (plus oder Minus) der Vormonate mit ein. So kann es zu teils deutliche Differenzen kommen. Es gilt die unter "Zusammen" angezeigte Zahl.</t>
        </r>
        <r>
          <rPr>
            <sz val="9"/>
            <color indexed="81"/>
            <rFont val="Segoe UI"/>
            <family val="2"/>
          </rPr>
          <t xml:space="preserve">
</t>
        </r>
      </text>
    </comment>
    <comment ref="A36" authorId="0" shapeId="0" xr:uid="{00000000-0006-0000-0200-000017000000}">
      <text>
        <r>
          <rPr>
            <b/>
            <sz val="8"/>
            <color indexed="81"/>
            <rFont val="Tahoma"/>
            <family val="2"/>
          </rPr>
          <t>Werktage minus Feiertage</t>
        </r>
        <r>
          <rPr>
            <sz val="8"/>
            <color indexed="81"/>
            <rFont val="Tahoma"/>
            <family val="2"/>
          </rPr>
          <t xml:space="preserve">
</t>
        </r>
      </text>
    </comment>
    <comment ref="S36" authorId="2" shapeId="0" xr:uid="{00000000-0006-0000-0200-000018000000}">
      <text>
        <r>
          <rPr>
            <b/>
            <sz val="8"/>
            <color indexed="81"/>
            <rFont val="Tahoma"/>
            <family val="2"/>
          </rPr>
          <t>Die Wochentage, bei denen hier Die täglichen Arbeitszeiten hier sind eine Kopie von Einstellungen; können jedoch für den aktuellen Monat überschrieben werden.</t>
        </r>
        <r>
          <rPr>
            <sz val="8"/>
            <color indexed="81"/>
            <rFont val="Tahoma"/>
            <family val="2"/>
          </rPr>
          <t xml:space="preserve">
</t>
        </r>
      </text>
    </comment>
    <comment ref="U36" authorId="0" shapeId="0" xr:uid="{00000000-0006-0000-0200-000019000000}">
      <text>
        <r>
          <rPr>
            <b/>
            <sz val="8"/>
            <color indexed="81"/>
            <rFont val="Tahoma"/>
            <family val="2"/>
          </rPr>
          <t>Hier wird angegeben, ob der Tag als Arbeitstag zählt - es sei denn, es wird ein Feiertag eingetragen.</t>
        </r>
      </text>
    </comment>
    <comment ref="H38" authorId="3" shapeId="0" xr:uid="{6250B46E-6E8B-475C-8705-1B8816DD40A6}">
      <text>
        <r>
          <rPr>
            <b/>
            <sz val="9"/>
            <color indexed="81"/>
            <rFont val="Segoe UI"/>
            <family val="2"/>
          </rPr>
          <t>bezieht sich auf den akt. Monat; bezieht Vormante nicht ein.</t>
        </r>
        <r>
          <rPr>
            <sz val="9"/>
            <color indexed="81"/>
            <rFont val="Segoe UI"/>
            <family val="2"/>
          </rPr>
          <t xml:space="preserve">
</t>
        </r>
      </text>
    </comment>
    <comment ref="H39" authorId="3" shapeId="0" xr:uid="{9B0325F5-1635-4C06-8E63-52FF8A42DE29}">
      <text>
        <r>
          <rPr>
            <b/>
            <sz val="9"/>
            <color indexed="81"/>
            <rFont val="Segoe UI"/>
            <family val="2"/>
          </rPr>
          <t>z.B. incl. Ü-Stunden des Vorjahres
Hier gibt es aber auch die Möglichkeit, Stunden abzuziehen, weil man lange etwas Privates getan hat.</t>
        </r>
        <r>
          <rPr>
            <sz val="9"/>
            <color indexed="81"/>
            <rFont val="Segoe UI"/>
            <family val="2"/>
          </rPr>
          <t xml:space="preserve">
</t>
        </r>
      </text>
    </comment>
    <comment ref="I39" authorId="1" shapeId="0" xr:uid="{00000000-0006-0000-0200-00001A000000}">
      <text>
        <r>
          <rPr>
            <b/>
            <sz val="8"/>
            <color indexed="10"/>
            <rFont val="Tahoma"/>
            <family val="2"/>
          </rPr>
          <t>Achtung:</t>
        </r>
        <r>
          <rPr>
            <b/>
            <sz val="8"/>
            <color indexed="81"/>
            <rFont val="Tahoma"/>
            <family val="2"/>
          </rPr>
          <t xml:space="preserve"> Wenn das Feld 1 x überschrieben wird, ist die Formel dahinter weg. </t>
        </r>
        <r>
          <rPr>
            <b/>
            <sz val="8"/>
            <color indexed="10"/>
            <rFont val="Tahoma"/>
            <family val="2"/>
          </rPr>
          <t>Sicherungskopie machen!</t>
        </r>
        <r>
          <rPr>
            <sz val="8"/>
            <color indexed="81"/>
            <rFont val="Tahoma"/>
            <family val="2"/>
          </rPr>
          <t xml:space="preserve">
</t>
        </r>
      </text>
    </comment>
    <comment ref="J40" authorId="1" shapeId="0" xr:uid="{00000000-0006-0000-0200-00001B000000}">
      <text>
        <r>
          <rPr>
            <sz val="10"/>
            <color indexed="81"/>
            <rFont val="Tahoma"/>
            <family val="2"/>
          </rPr>
          <t>Gleitzeit Tag (Abbau Überstunden)</t>
        </r>
      </text>
    </comment>
    <comment ref="K45" authorId="1" shapeId="0" xr:uid="{00000000-0006-0000-0200-00001C000000}">
      <text>
        <r>
          <rPr>
            <b/>
            <sz val="8"/>
            <color indexed="81"/>
            <rFont val="Tahoma"/>
            <family val="2"/>
          </rPr>
          <t xml:space="preserve">In Tagen
</t>
        </r>
        <r>
          <rPr>
            <sz val="8"/>
            <color indexed="81"/>
            <rFont val="Tahoma"/>
            <family val="2"/>
          </rPr>
          <t xml:space="preserve">
</t>
        </r>
      </text>
    </comment>
    <comment ref="L45" authorId="1" shapeId="0" xr:uid="{00000000-0006-0000-0200-00001D000000}">
      <text>
        <r>
          <rPr>
            <b/>
            <sz val="8"/>
            <color indexed="81"/>
            <rFont val="Tahoma"/>
            <family val="2"/>
          </rPr>
          <t>in Tagen</t>
        </r>
        <r>
          <rPr>
            <sz val="8"/>
            <color indexed="81"/>
            <rFont val="Tahoma"/>
            <family val="2"/>
          </rPr>
          <t xml:space="preserve">
</t>
        </r>
      </text>
    </comment>
    <comment ref="M45" authorId="1" shapeId="0" xr:uid="{00000000-0006-0000-0200-00001E000000}">
      <text>
        <r>
          <rPr>
            <b/>
            <sz val="8"/>
            <color indexed="81"/>
            <rFont val="Tahoma"/>
            <family val="2"/>
          </rPr>
          <t>in Tagen</t>
        </r>
      </text>
    </comment>
    <comment ref="P45" authorId="1" shapeId="0" xr:uid="{00000000-0006-0000-0200-00001F000000}">
      <text>
        <r>
          <rPr>
            <b/>
            <sz val="8"/>
            <color indexed="81"/>
            <rFont val="Tahoma"/>
            <family val="2"/>
          </rPr>
          <t xml:space="preserve">Freizeit-Ausgleich (Tage Überstundenabbau)
</t>
        </r>
      </text>
    </comment>
    <comment ref="R45" authorId="1" shapeId="0" xr:uid="{00000000-0006-0000-0200-000020000000}">
      <text>
        <r>
          <rPr>
            <b/>
            <sz val="8"/>
            <color indexed="81"/>
            <rFont val="Tahoma"/>
            <family val="2"/>
          </rPr>
          <t xml:space="preserve">Hier werden die Korrekturstunden aufaddiert.
</t>
        </r>
      </text>
    </comment>
    <comment ref="F65" authorId="1" shapeId="0" xr:uid="{00000000-0006-0000-0200-000021000000}">
      <text>
        <r>
          <rPr>
            <b/>
            <sz val="8"/>
            <color indexed="81"/>
            <rFont val="Tahoma"/>
            <family val="2"/>
          </rPr>
          <t xml:space="preserve">Die Einstellungen hier werden von der Seite "Einstellungen" übernommen. Hier nur überschrieben, wenn für diesen Monat abweichende Angaben als beim Rest des Jahres gemacht werden sollen.
</t>
        </r>
        <r>
          <rPr>
            <b/>
            <sz val="8"/>
            <color indexed="10"/>
            <rFont val="Tahoma"/>
            <family val="2"/>
          </rPr>
          <t>Mit dem Überschreiben sind die hinterlegten Formeln weg.</t>
        </r>
      </text>
    </comment>
    <comment ref="H65" authorId="1" shapeId="0" xr:uid="{00000000-0006-0000-0200-000022000000}">
      <text>
        <r>
          <rPr>
            <b/>
            <sz val="8"/>
            <color indexed="81"/>
            <rFont val="Tahoma"/>
            <family val="2"/>
          </rPr>
          <t xml:space="preserve">Eingabe: Ja oder nein
</t>
        </r>
        <r>
          <rPr>
            <b/>
            <sz val="8"/>
            <color indexed="10"/>
            <rFont val="Tahoma"/>
            <family val="2"/>
          </rPr>
          <t xml:space="preserve">Wird von "Einstellungen" übernommen. Ist das Feld 1 x überschrieben, ist die hinterlegte Formel weg.
</t>
        </r>
        <r>
          <rPr>
            <b/>
            <sz val="8"/>
            <color indexed="8"/>
            <rFont val="Tahoma"/>
            <family val="2"/>
          </rPr>
          <t xml:space="preserve">Sicherungskopie machen!
</t>
        </r>
        <r>
          <rPr>
            <b/>
            <sz val="8"/>
            <color indexed="81"/>
            <rFont val="Tahoma"/>
            <family val="2"/>
          </rPr>
          <t xml:space="preserve">
</t>
        </r>
        <r>
          <rPr>
            <sz val="8"/>
            <color indexed="81"/>
            <rFont val="Tahoma"/>
            <family val="2"/>
          </rPr>
          <t xml:space="preserve">
</t>
        </r>
      </text>
    </comment>
    <comment ref="E67" authorId="1" shapeId="0" xr:uid="{00000000-0006-0000-0200-000023000000}">
      <text>
        <r>
          <rPr>
            <b/>
            <sz val="8"/>
            <color indexed="81"/>
            <rFont val="Tahoma"/>
            <family val="2"/>
          </rPr>
          <t xml:space="preserve">z.B. x 1,5
</t>
        </r>
        <r>
          <rPr>
            <sz val="8"/>
            <color indexed="81"/>
            <rFont val="Tahoma"/>
            <family val="2"/>
          </rPr>
          <t xml:space="preserve">
</t>
        </r>
      </text>
    </comment>
    <comment ref="G67" authorId="1" shapeId="0" xr:uid="{00000000-0006-0000-0200-000024000000}">
      <text>
        <r>
          <rPr>
            <b/>
            <sz val="8"/>
            <color indexed="81"/>
            <rFont val="Tahoma"/>
            <family val="2"/>
          </rPr>
          <t xml:space="preserve">z.B. x 2,0
</t>
        </r>
        <r>
          <rPr>
            <sz val="8"/>
            <color indexed="81"/>
            <rFont val="Tahoma"/>
            <family val="2"/>
          </rPr>
          <t xml:space="preserve">
</t>
        </r>
      </text>
    </comment>
    <comment ref="H67" authorId="1" shapeId="0" xr:uid="{00000000-0006-0000-0200-000025000000}">
      <text>
        <r>
          <rPr>
            <b/>
            <sz val="8"/>
            <color indexed="81"/>
            <rFont val="Tahoma"/>
            <family val="2"/>
          </rPr>
          <t xml:space="preserve">z.B. vor 06:00 Uhr (Nachtschicht)
</t>
        </r>
      </text>
    </comment>
    <comment ref="I67" authorId="1" shapeId="0" xr:uid="{00000000-0006-0000-0200-000026000000}">
      <text>
        <r>
          <rPr>
            <b/>
            <sz val="8"/>
            <color indexed="81"/>
            <rFont val="Tahoma"/>
            <family val="2"/>
          </rPr>
          <t xml:space="preserve">z.B. x 2,0
</t>
        </r>
        <r>
          <rPr>
            <sz val="8"/>
            <color indexed="81"/>
            <rFont val="Tahoma"/>
            <family val="2"/>
          </rPr>
          <t xml:space="preserve">
</t>
        </r>
      </text>
    </comment>
    <comment ref="B76" authorId="1" shapeId="0" xr:uid="{00000000-0006-0000-0200-000027000000}">
      <text>
        <r>
          <rPr>
            <b/>
            <sz val="8"/>
            <color indexed="81"/>
            <rFont val="Tahoma"/>
            <family val="2"/>
          </rPr>
          <t>Ergebnis wird in das Feld I 40 kopiert, wenn "ja" hier angeklickt ist.</t>
        </r>
      </text>
    </comment>
    <comment ref="D90" authorId="4" shapeId="0" xr:uid="{00000000-0006-0000-0200-000028000000}">
      <text>
        <r>
          <rPr>
            <b/>
            <sz val="8"/>
            <color indexed="81"/>
            <rFont val="Tahoma"/>
            <family val="2"/>
          </rPr>
          <t xml:space="preserve">immer 2-stellig eingeben: 38,50 oder 19,25 ! </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Jenders</author>
    <author>jenders</author>
    <author>Reinhold Jenders</author>
    <author>reinhold</author>
    <author>EFB Salzgitter</author>
  </authors>
  <commentList>
    <comment ref="K2" authorId="0" shapeId="0" xr:uid="{00000000-0006-0000-0300-000001000000}">
      <text>
        <r>
          <rPr>
            <b/>
            <sz val="8"/>
            <color indexed="81"/>
            <rFont val="Tahoma"/>
            <family val="2"/>
          </rPr>
          <t xml:space="preserve">Möglich.
</t>
        </r>
        <r>
          <rPr>
            <b/>
            <sz val="8"/>
            <color indexed="10"/>
            <rFont val="Tahoma"/>
            <family val="2"/>
          </rPr>
          <t xml:space="preserve">U </t>
        </r>
        <r>
          <rPr>
            <b/>
            <sz val="8"/>
            <color indexed="81"/>
            <rFont val="Tahoma"/>
            <family val="2"/>
          </rPr>
          <t xml:space="preserve">= Urlaub
</t>
        </r>
        <r>
          <rPr>
            <b/>
            <sz val="8"/>
            <color indexed="10"/>
            <rFont val="Tahoma"/>
            <family val="2"/>
          </rPr>
          <t xml:space="preserve">u/2 </t>
        </r>
        <r>
          <rPr>
            <b/>
            <sz val="8"/>
            <color indexed="81"/>
            <rFont val="Tahoma"/>
            <family val="2"/>
          </rPr>
          <t xml:space="preserve">= halber U-Tag
</t>
        </r>
        <r>
          <rPr>
            <b/>
            <sz val="8"/>
            <color indexed="10"/>
            <rFont val="Tahoma"/>
            <family val="2"/>
          </rPr>
          <t>F</t>
        </r>
        <r>
          <rPr>
            <b/>
            <sz val="8"/>
            <color indexed="81"/>
            <rFont val="Tahoma"/>
            <family val="2"/>
          </rPr>
          <t xml:space="preserve"> = Feiertag
</t>
        </r>
        <r>
          <rPr>
            <b/>
            <sz val="8"/>
            <color indexed="10"/>
            <rFont val="Tahoma"/>
            <family val="2"/>
          </rPr>
          <t>f/2</t>
        </r>
        <r>
          <rPr>
            <b/>
            <sz val="8"/>
            <color indexed="81"/>
            <rFont val="Tahoma"/>
            <family val="2"/>
          </rPr>
          <t xml:space="preserve"> = halber F-Tag
</t>
        </r>
        <r>
          <rPr>
            <b/>
            <sz val="8"/>
            <color indexed="10"/>
            <rFont val="Tahoma"/>
            <family val="2"/>
          </rPr>
          <t>U/F</t>
        </r>
        <r>
          <rPr>
            <b/>
            <sz val="8"/>
            <color indexed="81"/>
            <rFont val="Tahoma"/>
            <family val="2"/>
          </rPr>
          <t xml:space="preserve"> = 0,5 Tag Urlaub an einen halben Feiertag (dadurch ganzer Tag frei)
</t>
        </r>
        <r>
          <rPr>
            <b/>
            <sz val="8"/>
            <color indexed="10"/>
            <rFont val="Tahoma"/>
            <family val="2"/>
          </rPr>
          <t xml:space="preserve">k </t>
        </r>
        <r>
          <rPr>
            <b/>
            <sz val="8"/>
            <color indexed="81"/>
            <rFont val="Tahoma"/>
            <family val="2"/>
          </rPr>
          <t xml:space="preserve">= Krank
</t>
        </r>
        <r>
          <rPr>
            <b/>
            <sz val="8"/>
            <color indexed="10"/>
            <rFont val="Tahoma"/>
            <family val="2"/>
          </rPr>
          <t>k/2</t>
        </r>
        <r>
          <rPr>
            <b/>
            <sz val="8"/>
            <color indexed="81"/>
            <rFont val="Tahoma"/>
            <family val="2"/>
          </rPr>
          <t xml:space="preserve"> = halber k-Tag
</t>
        </r>
        <r>
          <rPr>
            <b/>
            <sz val="8"/>
            <color indexed="10"/>
            <rFont val="Tahoma"/>
            <family val="2"/>
          </rPr>
          <t xml:space="preserve">GZ </t>
        </r>
        <r>
          <rPr>
            <b/>
            <sz val="8"/>
            <color indexed="81"/>
            <rFont val="Tahoma"/>
            <family val="2"/>
          </rPr>
          <t xml:space="preserve">= Gleitzeit - Tag
(Überstunden abbauen)
</t>
        </r>
        <r>
          <rPr>
            <b/>
            <sz val="8"/>
            <color indexed="10"/>
            <rFont val="Tahoma"/>
            <family val="2"/>
          </rPr>
          <t>G/F</t>
        </r>
        <r>
          <rPr>
            <b/>
            <sz val="8"/>
            <color indexed="81"/>
            <rFont val="Tahoma"/>
            <family val="2"/>
          </rPr>
          <t xml:space="preserve"> = 0,5 Tag Gleitzeit an einen halben Feiertag (dadurch ganzer Tag frei)
Groß- und Kleinschreibung unerheblich</t>
        </r>
      </text>
    </comment>
    <comment ref="L2" authorId="0" shapeId="0" xr:uid="{00000000-0006-0000-0300-000002000000}">
      <text>
        <r>
          <rPr>
            <b/>
            <sz val="8"/>
            <color indexed="81"/>
            <rFont val="Tahoma"/>
            <family val="2"/>
          </rPr>
          <t xml:space="preserve">Joker: 
ein ganzer Tag: J
1/2 Tag: J/2
setzt die soll-Arbeitszeit ein. Z.B. bei Fortbildungstag pauschal 
</t>
        </r>
        <r>
          <rPr>
            <sz val="8"/>
            <color indexed="81"/>
            <rFont val="Tahoma"/>
            <family val="2"/>
          </rPr>
          <t xml:space="preserve">
</t>
        </r>
      </text>
    </comment>
    <comment ref="M2" authorId="0" shapeId="0" xr:uid="{00000000-0006-0000-0300-000003000000}">
      <text>
        <r>
          <rPr>
            <b/>
            <sz val="8"/>
            <color indexed="81"/>
            <rFont val="Tahoma"/>
            <family val="2"/>
          </rPr>
          <t>Sonderzählungen, z. B 
Tage /Stunden Geschäftsreise, 
Tage / Stunden Arbeit zu Hause
oder beides zusammen
Definierbar bei Einstellungen</t>
        </r>
      </text>
    </comment>
    <comment ref="N2" authorId="1" shapeId="0" xr:uid="{00000000-0006-0000-0300-000004000000}">
      <text>
        <r>
          <rPr>
            <b/>
            <sz val="8"/>
            <color indexed="81"/>
            <rFont val="Tahoma"/>
            <family val="2"/>
          </rPr>
          <t>Joker: 
ein ganzer Tag: 1
1/2 Tag: 0,5</t>
        </r>
        <r>
          <rPr>
            <sz val="8"/>
            <color indexed="81"/>
            <rFont val="Tahoma"/>
            <family val="2"/>
          </rPr>
          <t xml:space="preserve">
</t>
        </r>
        <r>
          <rPr>
            <b/>
            <sz val="8"/>
            <color indexed="81"/>
            <rFont val="Tahoma"/>
            <family val="2"/>
          </rPr>
          <t>funktioniert nur bei gleicher Arbeitszeit pro Tag</t>
        </r>
      </text>
    </comment>
    <comment ref="U2" authorId="0" shapeId="0" xr:uid="{00000000-0006-0000-0300-000005000000}">
      <text>
        <r>
          <rPr>
            <b/>
            <sz val="8"/>
            <color indexed="81"/>
            <rFont val="Tahoma"/>
            <family val="2"/>
          </rPr>
          <t>Der Bonus zeigt nicht an, wie viel Zeit man z.B. nach 18 Uhr arbeitet, sondern wie viel man extra gut geschrieben bekommt.</t>
        </r>
      </text>
    </comment>
    <comment ref="AD2" authorId="0" shapeId="0" xr:uid="{00000000-0006-0000-0300-000006000000}">
      <text>
        <r>
          <rPr>
            <b/>
            <sz val="8"/>
            <color indexed="81"/>
            <rFont val="Tahoma"/>
            <family val="2"/>
          </rPr>
          <t xml:space="preserve">Tage Überstunden
(zum Zählen für "Zusammen"
</t>
        </r>
        <r>
          <rPr>
            <sz val="8"/>
            <color indexed="81"/>
            <rFont val="Tahoma"/>
            <family val="2"/>
          </rPr>
          <t xml:space="preserve">
</t>
        </r>
      </text>
    </comment>
    <comment ref="BU2" authorId="0" shapeId="0" xr:uid="{00000000-0006-0000-0300-000007000000}">
      <text>
        <r>
          <rPr>
            <b/>
            <sz val="8"/>
            <color indexed="81"/>
            <rFont val="Tahoma"/>
            <family val="2"/>
          </rPr>
          <t xml:space="preserve">abzüglich 2. Zeit
</t>
        </r>
        <r>
          <rPr>
            <sz val="8"/>
            <color indexed="81"/>
            <rFont val="Tahoma"/>
            <family val="2"/>
          </rPr>
          <t xml:space="preserve">
</t>
        </r>
      </text>
    </comment>
    <comment ref="G34" authorId="1" shapeId="0" xr:uid="{00000000-0006-0000-0300-000008000000}">
      <text>
        <r>
          <rPr>
            <b/>
            <sz val="8"/>
            <color indexed="81"/>
            <rFont val="Tahoma"/>
            <family val="2"/>
          </rPr>
          <t>hier kann im dezimalen Format noch eine Korrektur eingegeben werden (Minusstunden mit -)</t>
        </r>
        <r>
          <rPr>
            <sz val="8"/>
            <color indexed="81"/>
            <rFont val="Tahoma"/>
            <family val="2"/>
          </rPr>
          <t xml:space="preserve">
</t>
        </r>
      </text>
    </comment>
    <comment ref="I34" authorId="0" shapeId="0" xr:uid="{00000000-0006-0000-0300-000009000000}">
      <text>
        <r>
          <rPr>
            <b/>
            <sz val="8"/>
            <color indexed="81"/>
            <rFont val="Tahoma"/>
            <family val="2"/>
          </rPr>
          <t>hier sind die Bonusstunden eingegeben.</t>
        </r>
      </text>
    </comment>
    <comment ref="BA34" authorId="1" shapeId="0" xr:uid="{00000000-0006-0000-0300-00000A000000}">
      <text>
        <r>
          <rPr>
            <b/>
            <sz val="8"/>
            <color indexed="81"/>
            <rFont val="Tahoma"/>
            <family val="2"/>
          </rPr>
          <t>hier kann im dezimalen Format noch eine Korrektur eingegeben werden (Minusstunden mit -)</t>
        </r>
        <r>
          <rPr>
            <sz val="8"/>
            <color indexed="81"/>
            <rFont val="Tahoma"/>
            <family val="2"/>
          </rPr>
          <t xml:space="preserve">
</t>
        </r>
      </text>
    </comment>
    <comment ref="B35" authorId="2" shapeId="0" xr:uid="{0035020E-0646-435D-BDC1-8D468AD529B7}">
      <text>
        <r>
          <rPr>
            <b/>
            <sz val="9"/>
            <color indexed="81"/>
            <rFont val="Segoe UI"/>
            <family val="2"/>
          </rPr>
          <t xml:space="preserve">Für den aktuellen Monat kann die Zahl, die bei Einstellungen angegeben ist, geändert werden.
</t>
        </r>
        <r>
          <rPr>
            <sz val="9"/>
            <color indexed="81"/>
            <rFont val="Segoe UI"/>
            <family val="2"/>
          </rPr>
          <t xml:space="preserve">
</t>
        </r>
      </text>
    </comment>
    <comment ref="G35" authorId="2" shapeId="0" xr:uid="{9F01FFB7-89AB-45D3-8CFE-808F9B7CC58C}">
      <text>
        <r>
          <rPr>
            <b/>
            <sz val="9"/>
            <color indexed="81"/>
            <rFont val="Segoe UI"/>
            <family val="2"/>
          </rPr>
          <t>Die hier angezeigte Zahl bezieht sich auf den aktuellen Monat. Die in der Spalte "Ü-Aktuell" bzw. unter "zusammen" angezeigte Zahl bezieht die Stunden (plus oder Minus) der Vormonate mit ein. So kann es zu teils deutliche Differenzen kommen. Es gilt die unter "Zusammen" angezeigte Zahl.</t>
        </r>
        <r>
          <rPr>
            <sz val="9"/>
            <color indexed="81"/>
            <rFont val="Segoe UI"/>
            <family val="2"/>
          </rPr>
          <t xml:space="preserve">
</t>
        </r>
      </text>
    </comment>
    <comment ref="S36" authorId="1" shapeId="0" xr:uid="{00000000-0006-0000-0300-00000B000000}">
      <text>
        <r>
          <rPr>
            <b/>
            <sz val="8"/>
            <color indexed="81"/>
            <rFont val="Tahoma"/>
            <family val="2"/>
          </rPr>
          <t>Die Wochentage, bei denen hier Die täglichen Arbeitszeiten hier sind eine Kopie von Einstellungen; können jedoch für den aktuellen Monat überschrieben werden.</t>
        </r>
        <r>
          <rPr>
            <sz val="8"/>
            <color indexed="81"/>
            <rFont val="Tahoma"/>
            <family val="2"/>
          </rPr>
          <t xml:space="preserve">
</t>
        </r>
      </text>
    </comment>
    <comment ref="U36" authorId="3" shapeId="0" xr:uid="{00000000-0006-0000-0300-00000C000000}">
      <text>
        <r>
          <rPr>
            <b/>
            <sz val="8"/>
            <color indexed="81"/>
            <rFont val="Tahoma"/>
            <family val="2"/>
          </rPr>
          <t>Hier wird angegeben, ob der Tag als Arbeitstag zählt - es sei denn, es wird ein Feiertag eingetragen.</t>
        </r>
      </text>
    </comment>
    <comment ref="H38" authorId="2" shapeId="0" xr:uid="{178E1371-F755-4AED-A143-55C97FA05D50}">
      <text>
        <r>
          <rPr>
            <b/>
            <sz val="9"/>
            <color indexed="81"/>
            <rFont val="Segoe UI"/>
            <family val="2"/>
          </rPr>
          <t>bezieht sich auf den akt. Monat; bezieht Vormante nicht ein.</t>
        </r>
        <r>
          <rPr>
            <sz val="9"/>
            <color indexed="81"/>
            <rFont val="Segoe UI"/>
            <family val="2"/>
          </rPr>
          <t xml:space="preserve">
</t>
        </r>
      </text>
    </comment>
    <comment ref="I38" authorId="0" shapeId="0" xr:uid="{00000000-0006-0000-0300-00000D000000}">
      <text>
        <r>
          <rPr>
            <sz val="8"/>
            <color indexed="81"/>
            <rFont val="Tahoma"/>
            <family val="2"/>
          </rPr>
          <t>Differenzt zu Ü-Aktuell kommt zu Stande, da in dem Feld die gesamtem Überstunden über das Jahr gezählt werden; hier nur die vom aktuellen Monat.</t>
        </r>
      </text>
    </comment>
    <comment ref="H39" authorId="2" shapeId="0" xr:uid="{620D3D08-5E59-45A8-874F-7D95713E5DD7}">
      <text>
        <r>
          <rPr>
            <b/>
            <sz val="9"/>
            <color indexed="81"/>
            <rFont val="Segoe UI"/>
            <family val="2"/>
          </rPr>
          <t>z.B. incl. Ü-Stunden des Vorjahres
Hier gibt es aber auch die Möglichkeit, Stunden abzuziehen, weil man lange etwas Privates getan hat.</t>
        </r>
        <r>
          <rPr>
            <sz val="9"/>
            <color indexed="81"/>
            <rFont val="Segoe UI"/>
            <family val="2"/>
          </rPr>
          <t xml:space="preserve">
</t>
        </r>
      </text>
    </comment>
    <comment ref="I39" authorId="0" shapeId="0" xr:uid="{00000000-0006-0000-0300-00000E000000}">
      <text>
        <r>
          <rPr>
            <b/>
            <sz val="8"/>
            <color indexed="10"/>
            <rFont val="Tahoma"/>
            <family val="2"/>
          </rPr>
          <t>Achtung:</t>
        </r>
        <r>
          <rPr>
            <b/>
            <sz val="8"/>
            <color indexed="81"/>
            <rFont val="Tahoma"/>
            <family val="2"/>
          </rPr>
          <t xml:space="preserve"> Wenn das Feld 1 x überschrieben wird, ist die Formel dahinter weg. </t>
        </r>
        <r>
          <rPr>
            <b/>
            <sz val="8"/>
            <color indexed="10"/>
            <rFont val="Tahoma"/>
            <family val="2"/>
          </rPr>
          <t>Sicherungskopie machen!</t>
        </r>
        <r>
          <rPr>
            <sz val="8"/>
            <color indexed="81"/>
            <rFont val="Tahoma"/>
            <family val="2"/>
          </rPr>
          <t xml:space="preserve">
</t>
        </r>
      </text>
    </comment>
    <comment ref="J40" authorId="0" shapeId="0" xr:uid="{00000000-0006-0000-0300-00000F000000}">
      <text>
        <r>
          <rPr>
            <sz val="10"/>
            <color indexed="81"/>
            <rFont val="Tahoma"/>
            <family val="2"/>
          </rPr>
          <t>Gleitzeit Tag (Abbau Überstunden)</t>
        </r>
      </text>
    </comment>
    <comment ref="K45" authorId="0" shapeId="0" xr:uid="{00000000-0006-0000-0300-000010000000}">
      <text>
        <r>
          <rPr>
            <b/>
            <sz val="8"/>
            <color indexed="81"/>
            <rFont val="Tahoma"/>
            <family val="2"/>
          </rPr>
          <t xml:space="preserve">In Tagen
</t>
        </r>
        <r>
          <rPr>
            <sz val="8"/>
            <color indexed="81"/>
            <rFont val="Tahoma"/>
            <family val="2"/>
          </rPr>
          <t xml:space="preserve">
</t>
        </r>
      </text>
    </comment>
    <comment ref="L45" authorId="0" shapeId="0" xr:uid="{00000000-0006-0000-0300-000011000000}">
      <text>
        <r>
          <rPr>
            <b/>
            <sz val="8"/>
            <color indexed="81"/>
            <rFont val="Tahoma"/>
            <family val="2"/>
          </rPr>
          <t>in Tagen</t>
        </r>
        <r>
          <rPr>
            <sz val="8"/>
            <color indexed="81"/>
            <rFont val="Tahoma"/>
            <family val="2"/>
          </rPr>
          <t xml:space="preserve">
</t>
        </r>
      </text>
    </comment>
    <comment ref="M45" authorId="0" shapeId="0" xr:uid="{00000000-0006-0000-0300-000012000000}">
      <text>
        <r>
          <rPr>
            <b/>
            <sz val="8"/>
            <color indexed="81"/>
            <rFont val="Tahoma"/>
            <family val="2"/>
          </rPr>
          <t>in Tagen</t>
        </r>
      </text>
    </comment>
    <comment ref="R45" authorId="0" shapeId="0" xr:uid="{00000000-0006-0000-0300-000013000000}">
      <text>
        <r>
          <rPr>
            <b/>
            <sz val="8"/>
            <color indexed="81"/>
            <rFont val="Tahoma"/>
            <family val="2"/>
          </rPr>
          <t xml:space="preserve">Hier werden die Korrekturstunden aufaddiert.
</t>
        </r>
      </text>
    </comment>
    <comment ref="F65" authorId="0" shapeId="0" xr:uid="{00000000-0006-0000-0300-000014000000}">
      <text>
        <r>
          <rPr>
            <b/>
            <sz val="8"/>
            <color indexed="81"/>
            <rFont val="Tahoma"/>
            <family val="2"/>
          </rPr>
          <t xml:space="preserve">Die Einstellungen hier werden von der Seite "Einstellungen" übernommen. Hier nur überschrieben, wenn für diesen Monat abweichende Angaben als beim Rest des Jahres gemacht werden sollen.
</t>
        </r>
        <r>
          <rPr>
            <b/>
            <sz val="8"/>
            <color indexed="10"/>
            <rFont val="Tahoma"/>
            <family val="2"/>
          </rPr>
          <t>Mit dem Überschreiben sind die hinterlegten Formeln weg.</t>
        </r>
      </text>
    </comment>
    <comment ref="H65" authorId="0" shapeId="0" xr:uid="{00000000-0006-0000-0300-000015000000}">
      <text>
        <r>
          <rPr>
            <b/>
            <sz val="8"/>
            <color indexed="81"/>
            <rFont val="Tahoma"/>
            <family val="2"/>
          </rPr>
          <t xml:space="preserve">Eingabe: Ja oder nein
</t>
        </r>
        <r>
          <rPr>
            <b/>
            <sz val="8"/>
            <color indexed="10"/>
            <rFont val="Tahoma"/>
            <family val="2"/>
          </rPr>
          <t xml:space="preserve">Wird von "Einstellungen" übernommen. Ist das Feld 1 x überschrieben, ist die hinterlegte Formel weg.
</t>
        </r>
        <r>
          <rPr>
            <b/>
            <sz val="8"/>
            <color indexed="8"/>
            <rFont val="Tahoma"/>
            <family val="2"/>
          </rPr>
          <t xml:space="preserve">Sicherungskopie machen!
</t>
        </r>
        <r>
          <rPr>
            <b/>
            <sz val="8"/>
            <color indexed="81"/>
            <rFont val="Tahoma"/>
            <family val="2"/>
          </rPr>
          <t xml:space="preserve">
</t>
        </r>
        <r>
          <rPr>
            <sz val="8"/>
            <color indexed="81"/>
            <rFont val="Tahoma"/>
            <family val="2"/>
          </rPr>
          <t xml:space="preserve">
</t>
        </r>
      </text>
    </comment>
    <comment ref="E67" authorId="0" shapeId="0" xr:uid="{00000000-0006-0000-0300-000016000000}">
      <text>
        <r>
          <rPr>
            <b/>
            <sz val="8"/>
            <color indexed="81"/>
            <rFont val="Tahoma"/>
            <family val="2"/>
          </rPr>
          <t xml:space="preserve">z.B. x 1,5
</t>
        </r>
        <r>
          <rPr>
            <sz val="8"/>
            <color indexed="81"/>
            <rFont val="Tahoma"/>
            <family val="2"/>
          </rPr>
          <t xml:space="preserve">
</t>
        </r>
      </text>
    </comment>
    <comment ref="G67" authorId="0" shapeId="0" xr:uid="{00000000-0006-0000-0300-000017000000}">
      <text>
        <r>
          <rPr>
            <b/>
            <sz val="8"/>
            <color indexed="81"/>
            <rFont val="Tahoma"/>
            <family val="2"/>
          </rPr>
          <t xml:space="preserve">z.B. x 2,0
</t>
        </r>
        <r>
          <rPr>
            <sz val="8"/>
            <color indexed="81"/>
            <rFont val="Tahoma"/>
            <family val="2"/>
          </rPr>
          <t xml:space="preserve">
</t>
        </r>
      </text>
    </comment>
    <comment ref="H67" authorId="0" shapeId="0" xr:uid="{00000000-0006-0000-0300-000018000000}">
      <text>
        <r>
          <rPr>
            <b/>
            <sz val="8"/>
            <color indexed="81"/>
            <rFont val="Tahoma"/>
            <family val="2"/>
          </rPr>
          <t xml:space="preserve">z.B. vor 06:00 Uhr (Nachtschicht)
</t>
        </r>
      </text>
    </comment>
    <comment ref="I67" authorId="0" shapeId="0" xr:uid="{00000000-0006-0000-0300-000019000000}">
      <text>
        <r>
          <rPr>
            <b/>
            <sz val="8"/>
            <color indexed="81"/>
            <rFont val="Tahoma"/>
            <family val="2"/>
          </rPr>
          <t xml:space="preserve">z.B. x 2,0
</t>
        </r>
        <r>
          <rPr>
            <sz val="8"/>
            <color indexed="81"/>
            <rFont val="Tahoma"/>
            <family val="2"/>
          </rPr>
          <t xml:space="preserve">
</t>
        </r>
      </text>
    </comment>
    <comment ref="B76" authorId="0" shapeId="0" xr:uid="{00000000-0006-0000-0300-00001A000000}">
      <text>
        <r>
          <rPr>
            <b/>
            <sz val="8"/>
            <color indexed="81"/>
            <rFont val="Tahoma"/>
            <family val="2"/>
          </rPr>
          <t>Ergebnis wird in das Feld I 40 kopiert, wenn "ja" hier angeklickt ist.</t>
        </r>
      </text>
    </comment>
    <comment ref="D90" authorId="4" shapeId="0" xr:uid="{00000000-0006-0000-0300-00001B000000}">
      <text>
        <r>
          <rPr>
            <b/>
            <sz val="8"/>
            <color indexed="81"/>
            <rFont val="Tahoma"/>
            <family val="2"/>
          </rPr>
          <t xml:space="preserve">immer 2-stellig eingeben: 38,50 oder 19,25 ! </t>
        </r>
        <r>
          <rPr>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Jenders</author>
    <author>jenders</author>
    <author>Reinhold Jenders</author>
    <author>reinhold</author>
    <author>EFB Salzgitter</author>
  </authors>
  <commentList>
    <comment ref="K2" authorId="0" shapeId="0" xr:uid="{00000000-0006-0000-0400-000001000000}">
      <text>
        <r>
          <rPr>
            <b/>
            <sz val="8"/>
            <color indexed="81"/>
            <rFont val="Tahoma"/>
            <family val="2"/>
          </rPr>
          <t xml:space="preserve">Möglich.
</t>
        </r>
        <r>
          <rPr>
            <b/>
            <sz val="8"/>
            <color indexed="10"/>
            <rFont val="Tahoma"/>
            <family val="2"/>
          </rPr>
          <t xml:space="preserve">U </t>
        </r>
        <r>
          <rPr>
            <b/>
            <sz val="8"/>
            <color indexed="81"/>
            <rFont val="Tahoma"/>
            <family val="2"/>
          </rPr>
          <t xml:space="preserve">= Urlaub
</t>
        </r>
        <r>
          <rPr>
            <b/>
            <sz val="8"/>
            <color indexed="10"/>
            <rFont val="Tahoma"/>
            <family val="2"/>
          </rPr>
          <t xml:space="preserve">u/2 </t>
        </r>
        <r>
          <rPr>
            <b/>
            <sz val="8"/>
            <color indexed="81"/>
            <rFont val="Tahoma"/>
            <family val="2"/>
          </rPr>
          <t xml:space="preserve">= halber U-Tag
</t>
        </r>
        <r>
          <rPr>
            <b/>
            <sz val="8"/>
            <color indexed="10"/>
            <rFont val="Tahoma"/>
            <family val="2"/>
          </rPr>
          <t>F</t>
        </r>
        <r>
          <rPr>
            <b/>
            <sz val="8"/>
            <color indexed="81"/>
            <rFont val="Tahoma"/>
            <family val="2"/>
          </rPr>
          <t xml:space="preserve"> = Feiertag
</t>
        </r>
        <r>
          <rPr>
            <b/>
            <sz val="8"/>
            <color indexed="10"/>
            <rFont val="Tahoma"/>
            <family val="2"/>
          </rPr>
          <t>f/2</t>
        </r>
        <r>
          <rPr>
            <b/>
            <sz val="8"/>
            <color indexed="81"/>
            <rFont val="Tahoma"/>
            <family val="2"/>
          </rPr>
          <t xml:space="preserve"> = halber F-Tag
</t>
        </r>
        <r>
          <rPr>
            <b/>
            <sz val="8"/>
            <color indexed="10"/>
            <rFont val="Tahoma"/>
            <family val="2"/>
          </rPr>
          <t>U/F</t>
        </r>
        <r>
          <rPr>
            <b/>
            <sz val="8"/>
            <color indexed="81"/>
            <rFont val="Tahoma"/>
            <family val="2"/>
          </rPr>
          <t xml:space="preserve"> = 0,5 Tag Urlaub an einen halben Feiertag (dadurch ganzer Tag frei)
</t>
        </r>
        <r>
          <rPr>
            <b/>
            <sz val="8"/>
            <color indexed="10"/>
            <rFont val="Tahoma"/>
            <family val="2"/>
          </rPr>
          <t xml:space="preserve">k </t>
        </r>
        <r>
          <rPr>
            <b/>
            <sz val="8"/>
            <color indexed="81"/>
            <rFont val="Tahoma"/>
            <family val="2"/>
          </rPr>
          <t xml:space="preserve">= Krank
</t>
        </r>
        <r>
          <rPr>
            <b/>
            <sz val="8"/>
            <color indexed="10"/>
            <rFont val="Tahoma"/>
            <family val="2"/>
          </rPr>
          <t>k/2</t>
        </r>
        <r>
          <rPr>
            <b/>
            <sz val="8"/>
            <color indexed="81"/>
            <rFont val="Tahoma"/>
            <family val="2"/>
          </rPr>
          <t xml:space="preserve"> = halber k-Tag
</t>
        </r>
        <r>
          <rPr>
            <b/>
            <sz val="8"/>
            <color indexed="10"/>
            <rFont val="Tahoma"/>
            <family val="2"/>
          </rPr>
          <t xml:space="preserve">GZ </t>
        </r>
        <r>
          <rPr>
            <b/>
            <sz val="8"/>
            <color indexed="81"/>
            <rFont val="Tahoma"/>
            <family val="2"/>
          </rPr>
          <t xml:space="preserve">= Gleitzeit - Tag
(Überstunden abbauen)
</t>
        </r>
        <r>
          <rPr>
            <b/>
            <sz val="8"/>
            <color indexed="10"/>
            <rFont val="Tahoma"/>
            <family val="2"/>
          </rPr>
          <t>G/F</t>
        </r>
        <r>
          <rPr>
            <b/>
            <sz val="8"/>
            <color indexed="81"/>
            <rFont val="Tahoma"/>
            <family val="2"/>
          </rPr>
          <t xml:space="preserve"> = 0,5 Tag Gleitzeit an einen halben Feiertag (dadurch ganzer Tag frei)
Groß- und Kleinschreibung unerheblich</t>
        </r>
      </text>
    </comment>
    <comment ref="L2" authorId="0" shapeId="0" xr:uid="{00000000-0006-0000-0400-000002000000}">
      <text>
        <r>
          <rPr>
            <b/>
            <sz val="8"/>
            <color indexed="81"/>
            <rFont val="Tahoma"/>
            <family val="2"/>
          </rPr>
          <t xml:space="preserve">Joker: 
ein ganzer Tag: J
1/2 Tag: J/2
setzt die soll-Arbeitszeit ein. Z.B. bei Fortbildungstag pauschal 
</t>
        </r>
        <r>
          <rPr>
            <sz val="8"/>
            <color indexed="81"/>
            <rFont val="Tahoma"/>
            <family val="2"/>
          </rPr>
          <t xml:space="preserve">
</t>
        </r>
      </text>
    </comment>
    <comment ref="M2" authorId="0" shapeId="0" xr:uid="{00000000-0006-0000-0400-000003000000}">
      <text>
        <r>
          <rPr>
            <b/>
            <sz val="8"/>
            <color indexed="81"/>
            <rFont val="Tahoma"/>
            <family val="2"/>
          </rPr>
          <t>Sonderzählungen, z. B 
Tage /Stunden Geschäftsreise, 
Tage / Stunden Arbeit zu Hause
oder beides zusammen
Definierbar bei Einstellungen</t>
        </r>
      </text>
    </comment>
    <comment ref="N2" authorId="1" shapeId="0" xr:uid="{00000000-0006-0000-0400-000004000000}">
      <text>
        <r>
          <rPr>
            <b/>
            <sz val="8"/>
            <color indexed="81"/>
            <rFont val="Tahoma"/>
            <family val="2"/>
          </rPr>
          <t>Joker: 
ein ganzer Tag: 1
1/2 Tag: 0,5</t>
        </r>
        <r>
          <rPr>
            <sz val="8"/>
            <color indexed="81"/>
            <rFont val="Tahoma"/>
            <family val="2"/>
          </rPr>
          <t xml:space="preserve">
</t>
        </r>
        <r>
          <rPr>
            <b/>
            <sz val="8"/>
            <color indexed="81"/>
            <rFont val="Tahoma"/>
            <family val="2"/>
          </rPr>
          <t>funktioniert nur bei gleicher Arbeitszeit pro Tag</t>
        </r>
      </text>
    </comment>
    <comment ref="U2" authorId="0" shapeId="0" xr:uid="{00000000-0006-0000-0400-000005000000}">
      <text>
        <r>
          <rPr>
            <b/>
            <sz val="8"/>
            <color indexed="81"/>
            <rFont val="Tahoma"/>
            <family val="2"/>
          </rPr>
          <t>Der Bonus zeigt nicht an, wie viel Zeit man z.B. nach 18 Uhr arbeitet, sondern wie viel man extra gut geschrieben bekommt.</t>
        </r>
      </text>
    </comment>
    <comment ref="AD2" authorId="0" shapeId="0" xr:uid="{00000000-0006-0000-0400-000006000000}">
      <text>
        <r>
          <rPr>
            <b/>
            <sz val="8"/>
            <color indexed="81"/>
            <rFont val="Tahoma"/>
            <family val="2"/>
          </rPr>
          <t xml:space="preserve">Tage Überstunden
(zum Zählen für "Zusammen"
</t>
        </r>
        <r>
          <rPr>
            <sz val="8"/>
            <color indexed="81"/>
            <rFont val="Tahoma"/>
            <family val="2"/>
          </rPr>
          <t xml:space="preserve">
</t>
        </r>
      </text>
    </comment>
    <comment ref="BU2" authorId="0" shapeId="0" xr:uid="{00000000-0006-0000-0400-000007000000}">
      <text>
        <r>
          <rPr>
            <b/>
            <sz val="8"/>
            <color indexed="81"/>
            <rFont val="Tahoma"/>
            <family val="2"/>
          </rPr>
          <t xml:space="preserve">abzüglich 2. Zeit
</t>
        </r>
        <r>
          <rPr>
            <sz val="8"/>
            <color indexed="81"/>
            <rFont val="Tahoma"/>
            <family val="2"/>
          </rPr>
          <t xml:space="preserve">
</t>
        </r>
      </text>
    </comment>
    <comment ref="G34" authorId="1" shapeId="0" xr:uid="{00000000-0006-0000-0400-000008000000}">
      <text>
        <r>
          <rPr>
            <b/>
            <sz val="8"/>
            <color indexed="81"/>
            <rFont val="Tahoma"/>
            <family val="2"/>
          </rPr>
          <t>hier kann im dezimalen Format noch eine Korrektur eingegeben werden (Minusstunden mit -)</t>
        </r>
        <r>
          <rPr>
            <sz val="8"/>
            <color indexed="81"/>
            <rFont val="Tahoma"/>
            <family val="2"/>
          </rPr>
          <t xml:space="preserve">
</t>
        </r>
      </text>
    </comment>
    <comment ref="I34" authorId="0" shapeId="0" xr:uid="{00000000-0006-0000-0400-000009000000}">
      <text>
        <r>
          <rPr>
            <b/>
            <sz val="8"/>
            <color indexed="81"/>
            <rFont val="Tahoma"/>
            <family val="2"/>
          </rPr>
          <t>hier sind die Bonusstunden eingegeben.</t>
        </r>
      </text>
    </comment>
    <comment ref="B35" authorId="2" shapeId="0" xr:uid="{93D4944B-CEF8-4E85-97BC-9AF2BF2C2028}">
      <text>
        <r>
          <rPr>
            <b/>
            <sz val="9"/>
            <color indexed="81"/>
            <rFont val="Segoe UI"/>
            <family val="2"/>
          </rPr>
          <t xml:space="preserve">Für den aktuellen Monat kann die Zahl, die bei Einstellungen angegeben ist, geändert werden.
</t>
        </r>
        <r>
          <rPr>
            <sz val="9"/>
            <color indexed="81"/>
            <rFont val="Segoe UI"/>
            <family val="2"/>
          </rPr>
          <t xml:space="preserve">
</t>
        </r>
      </text>
    </comment>
    <comment ref="G35" authorId="2" shapeId="0" xr:uid="{63D3471F-0AF0-4666-B85C-86F18A8EE8BD}">
      <text>
        <r>
          <rPr>
            <b/>
            <sz val="9"/>
            <color indexed="81"/>
            <rFont val="Segoe UI"/>
            <family val="2"/>
          </rPr>
          <t>Die hier angezeigte Zahl bezieht sich auf den aktuellen Monat. Die in der Spalte "Ü-Aktuell" bzw. unter "zusammen" angezeigte Zahl bezieht die Stunden (plus oder Minus) der Vormonate mit ein. So kann es zu teils deutliche Differenzen kommen. Es gilt die unter "Zusammen" angezeigte Zahl.</t>
        </r>
        <r>
          <rPr>
            <sz val="9"/>
            <color indexed="81"/>
            <rFont val="Segoe UI"/>
            <family val="2"/>
          </rPr>
          <t xml:space="preserve">
</t>
        </r>
      </text>
    </comment>
    <comment ref="S36" authorId="1" shapeId="0" xr:uid="{00000000-0006-0000-0400-00000A000000}">
      <text>
        <r>
          <rPr>
            <b/>
            <sz val="8"/>
            <color indexed="81"/>
            <rFont val="Tahoma"/>
            <family val="2"/>
          </rPr>
          <t>Die Wochentage, bei denen hier Die täglichen Arbeitszeiten hier sind eine Kopie von Einstellungen; können jedoch für den aktuellen Monat überschrieben werden.</t>
        </r>
        <r>
          <rPr>
            <sz val="8"/>
            <color indexed="81"/>
            <rFont val="Tahoma"/>
            <family val="2"/>
          </rPr>
          <t xml:space="preserve">
</t>
        </r>
      </text>
    </comment>
    <comment ref="U36" authorId="3" shapeId="0" xr:uid="{00000000-0006-0000-0400-00000B000000}">
      <text>
        <r>
          <rPr>
            <b/>
            <sz val="8"/>
            <color indexed="81"/>
            <rFont val="Tahoma"/>
            <family val="2"/>
          </rPr>
          <t>Hier wird angegeben, ob der Tag als Arbeitstag zählt - es sei denn, es wird ein Feiertag eingetragen.</t>
        </r>
      </text>
    </comment>
    <comment ref="H38" authorId="2" shapeId="0" xr:uid="{F21E5FC2-1484-42F4-8592-9B87D0A08DDC}">
      <text>
        <r>
          <rPr>
            <b/>
            <sz val="9"/>
            <color indexed="81"/>
            <rFont val="Segoe UI"/>
            <family val="2"/>
          </rPr>
          <t>bezieht sich auf den akt. Monat; bezieht Vormante nicht ein.</t>
        </r>
        <r>
          <rPr>
            <sz val="9"/>
            <color indexed="81"/>
            <rFont val="Segoe UI"/>
            <family val="2"/>
          </rPr>
          <t xml:space="preserve">
</t>
        </r>
      </text>
    </comment>
    <comment ref="H39" authorId="2" shapeId="0" xr:uid="{B893F786-4035-4720-AA86-DC005E6D3F9D}">
      <text>
        <r>
          <rPr>
            <b/>
            <sz val="9"/>
            <color indexed="81"/>
            <rFont val="Segoe UI"/>
            <family val="2"/>
          </rPr>
          <t>z.B. incl. Ü-Stunden des Vorjahres
Hier gibt es aber auch die Möglichkeit, Stunden abzuziehen, weil man lange etwas Privates getan hat.</t>
        </r>
        <r>
          <rPr>
            <sz val="9"/>
            <color indexed="81"/>
            <rFont val="Segoe UI"/>
            <family val="2"/>
          </rPr>
          <t xml:space="preserve">
</t>
        </r>
      </text>
    </comment>
    <comment ref="I39" authorId="0" shapeId="0" xr:uid="{00000000-0006-0000-0400-00000C000000}">
      <text>
        <r>
          <rPr>
            <b/>
            <sz val="8"/>
            <color indexed="10"/>
            <rFont val="Tahoma"/>
            <family val="2"/>
          </rPr>
          <t>Achtung:</t>
        </r>
        <r>
          <rPr>
            <b/>
            <sz val="8"/>
            <color indexed="81"/>
            <rFont val="Tahoma"/>
            <family val="2"/>
          </rPr>
          <t xml:space="preserve"> Wenn das Feld 1 x überschrieben wird, ist die Formel dahinter weg. </t>
        </r>
        <r>
          <rPr>
            <b/>
            <sz val="8"/>
            <color indexed="10"/>
            <rFont val="Tahoma"/>
            <family val="2"/>
          </rPr>
          <t>Sicherungskopie machen!</t>
        </r>
        <r>
          <rPr>
            <sz val="8"/>
            <color indexed="81"/>
            <rFont val="Tahoma"/>
            <family val="2"/>
          </rPr>
          <t xml:space="preserve">
</t>
        </r>
      </text>
    </comment>
    <comment ref="J40" authorId="0" shapeId="0" xr:uid="{00000000-0006-0000-0400-00000D000000}">
      <text>
        <r>
          <rPr>
            <sz val="10"/>
            <color indexed="81"/>
            <rFont val="Tahoma"/>
            <family val="2"/>
          </rPr>
          <t>Gleitzeit Tag (Abbau Überstunden)</t>
        </r>
      </text>
    </comment>
    <comment ref="K45" authorId="0" shapeId="0" xr:uid="{00000000-0006-0000-0400-00000E000000}">
      <text>
        <r>
          <rPr>
            <b/>
            <sz val="8"/>
            <color indexed="81"/>
            <rFont val="Tahoma"/>
            <family val="2"/>
          </rPr>
          <t xml:space="preserve">In Tagen
</t>
        </r>
        <r>
          <rPr>
            <sz val="8"/>
            <color indexed="81"/>
            <rFont val="Tahoma"/>
            <family val="2"/>
          </rPr>
          <t xml:space="preserve">
</t>
        </r>
      </text>
    </comment>
    <comment ref="L45" authorId="0" shapeId="0" xr:uid="{00000000-0006-0000-0400-00000F000000}">
      <text>
        <r>
          <rPr>
            <b/>
            <sz val="8"/>
            <color indexed="81"/>
            <rFont val="Tahoma"/>
            <family val="2"/>
          </rPr>
          <t>in Tagen</t>
        </r>
        <r>
          <rPr>
            <sz val="8"/>
            <color indexed="81"/>
            <rFont val="Tahoma"/>
            <family val="2"/>
          </rPr>
          <t xml:space="preserve">
</t>
        </r>
      </text>
    </comment>
    <comment ref="M45" authorId="0" shapeId="0" xr:uid="{00000000-0006-0000-0400-000010000000}">
      <text>
        <r>
          <rPr>
            <b/>
            <sz val="8"/>
            <color indexed="81"/>
            <rFont val="Tahoma"/>
            <family val="2"/>
          </rPr>
          <t>in Tagen</t>
        </r>
      </text>
    </comment>
    <comment ref="R45" authorId="0" shapeId="0" xr:uid="{00000000-0006-0000-0400-000011000000}">
      <text>
        <r>
          <rPr>
            <b/>
            <sz val="8"/>
            <color indexed="81"/>
            <rFont val="Tahoma"/>
            <family val="2"/>
          </rPr>
          <t xml:space="preserve">Hier werden die Korrekturstunden aufaddiert.
</t>
        </r>
      </text>
    </comment>
    <comment ref="F65" authorId="0" shapeId="0" xr:uid="{00000000-0006-0000-0400-000012000000}">
      <text>
        <r>
          <rPr>
            <b/>
            <sz val="8"/>
            <color indexed="81"/>
            <rFont val="Tahoma"/>
            <family val="2"/>
          </rPr>
          <t xml:space="preserve">Die Einstellungen hier werden von der Seite "Einstellungen" übernommen. Hier nur überschrieben, wenn für diesen Monat abweichende Angaben als beim Rest des Jahres gemacht werden sollen.
</t>
        </r>
        <r>
          <rPr>
            <b/>
            <sz val="8"/>
            <color indexed="10"/>
            <rFont val="Tahoma"/>
            <family val="2"/>
          </rPr>
          <t>Mit dem Überschreiben sind die hinterlegten Formeln weg.</t>
        </r>
      </text>
    </comment>
    <comment ref="H65" authorId="0" shapeId="0" xr:uid="{00000000-0006-0000-0400-000013000000}">
      <text>
        <r>
          <rPr>
            <b/>
            <sz val="8"/>
            <color indexed="81"/>
            <rFont val="Tahoma"/>
            <family val="2"/>
          </rPr>
          <t xml:space="preserve">Eingabe: Ja oder nein
</t>
        </r>
        <r>
          <rPr>
            <b/>
            <sz val="8"/>
            <color indexed="10"/>
            <rFont val="Tahoma"/>
            <family val="2"/>
          </rPr>
          <t xml:space="preserve">Wird von "Einstellungen" übernommen. Ist das Feld 1 x überschrieben, ist die hinterlegte Formel weg.
</t>
        </r>
        <r>
          <rPr>
            <b/>
            <sz val="8"/>
            <color indexed="8"/>
            <rFont val="Tahoma"/>
            <family val="2"/>
          </rPr>
          <t xml:space="preserve">Sicherungskopie machen!
</t>
        </r>
        <r>
          <rPr>
            <b/>
            <sz val="8"/>
            <color indexed="81"/>
            <rFont val="Tahoma"/>
            <family val="2"/>
          </rPr>
          <t xml:space="preserve">
</t>
        </r>
        <r>
          <rPr>
            <sz val="8"/>
            <color indexed="81"/>
            <rFont val="Tahoma"/>
            <family val="2"/>
          </rPr>
          <t xml:space="preserve">
</t>
        </r>
      </text>
    </comment>
    <comment ref="E67" authorId="0" shapeId="0" xr:uid="{00000000-0006-0000-0400-000014000000}">
      <text>
        <r>
          <rPr>
            <b/>
            <sz val="8"/>
            <color indexed="81"/>
            <rFont val="Tahoma"/>
            <family val="2"/>
          </rPr>
          <t xml:space="preserve">z.B. x 1,5
</t>
        </r>
        <r>
          <rPr>
            <sz val="8"/>
            <color indexed="81"/>
            <rFont val="Tahoma"/>
            <family val="2"/>
          </rPr>
          <t xml:space="preserve">
</t>
        </r>
      </text>
    </comment>
    <comment ref="G67" authorId="0" shapeId="0" xr:uid="{00000000-0006-0000-0400-000015000000}">
      <text>
        <r>
          <rPr>
            <b/>
            <sz val="8"/>
            <color indexed="81"/>
            <rFont val="Tahoma"/>
            <family val="2"/>
          </rPr>
          <t xml:space="preserve">z.B. x 2,0
</t>
        </r>
        <r>
          <rPr>
            <sz val="8"/>
            <color indexed="81"/>
            <rFont val="Tahoma"/>
            <family val="2"/>
          </rPr>
          <t xml:space="preserve">
</t>
        </r>
      </text>
    </comment>
    <comment ref="H67" authorId="0" shapeId="0" xr:uid="{00000000-0006-0000-0400-000016000000}">
      <text>
        <r>
          <rPr>
            <b/>
            <sz val="8"/>
            <color indexed="81"/>
            <rFont val="Tahoma"/>
            <family val="2"/>
          </rPr>
          <t xml:space="preserve">z.B. vor 06:00 Uhr (Nachtschicht)
</t>
        </r>
      </text>
    </comment>
    <comment ref="I67" authorId="0" shapeId="0" xr:uid="{00000000-0006-0000-0400-000017000000}">
      <text>
        <r>
          <rPr>
            <b/>
            <sz val="8"/>
            <color indexed="81"/>
            <rFont val="Tahoma"/>
            <family val="2"/>
          </rPr>
          <t xml:space="preserve">z.B. x 2,0
</t>
        </r>
        <r>
          <rPr>
            <sz val="8"/>
            <color indexed="81"/>
            <rFont val="Tahoma"/>
            <family val="2"/>
          </rPr>
          <t xml:space="preserve">
</t>
        </r>
      </text>
    </comment>
    <comment ref="B76" authorId="0" shapeId="0" xr:uid="{00000000-0006-0000-0400-000018000000}">
      <text>
        <r>
          <rPr>
            <b/>
            <sz val="8"/>
            <color indexed="81"/>
            <rFont val="Tahoma"/>
            <family val="2"/>
          </rPr>
          <t>Ergebnis wird in das Feld I 40 kopiert, wenn "ja" hier angeklickt ist.</t>
        </r>
      </text>
    </comment>
    <comment ref="D90" authorId="4" shapeId="0" xr:uid="{00000000-0006-0000-0400-000019000000}">
      <text>
        <r>
          <rPr>
            <b/>
            <sz val="8"/>
            <color indexed="81"/>
            <rFont val="Tahoma"/>
            <family val="2"/>
          </rPr>
          <t xml:space="preserve">immer 2-stellig eingeben: 38,50 oder 19,25 ! </t>
        </r>
        <r>
          <rPr>
            <sz val="8"/>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Jenders</author>
    <author>jenders</author>
    <author>Reinhold Jenders</author>
    <author>reinhold</author>
    <author>EFB Salzgitter</author>
  </authors>
  <commentList>
    <comment ref="K2" authorId="0" shapeId="0" xr:uid="{00000000-0006-0000-0500-000001000000}">
      <text>
        <r>
          <rPr>
            <b/>
            <sz val="8"/>
            <color indexed="81"/>
            <rFont val="Tahoma"/>
            <family val="2"/>
          </rPr>
          <t xml:space="preserve">Möglich.
</t>
        </r>
        <r>
          <rPr>
            <b/>
            <sz val="8"/>
            <color indexed="10"/>
            <rFont val="Tahoma"/>
            <family val="2"/>
          </rPr>
          <t xml:space="preserve">U </t>
        </r>
        <r>
          <rPr>
            <b/>
            <sz val="8"/>
            <color indexed="81"/>
            <rFont val="Tahoma"/>
            <family val="2"/>
          </rPr>
          <t xml:space="preserve">= Urlaub
</t>
        </r>
        <r>
          <rPr>
            <b/>
            <sz val="8"/>
            <color indexed="10"/>
            <rFont val="Tahoma"/>
            <family val="2"/>
          </rPr>
          <t xml:space="preserve">u/2 </t>
        </r>
        <r>
          <rPr>
            <b/>
            <sz val="8"/>
            <color indexed="81"/>
            <rFont val="Tahoma"/>
            <family val="2"/>
          </rPr>
          <t xml:space="preserve">= halber U-Tag
</t>
        </r>
        <r>
          <rPr>
            <b/>
            <sz val="8"/>
            <color indexed="10"/>
            <rFont val="Tahoma"/>
            <family val="2"/>
          </rPr>
          <t>F</t>
        </r>
        <r>
          <rPr>
            <b/>
            <sz val="8"/>
            <color indexed="81"/>
            <rFont val="Tahoma"/>
            <family val="2"/>
          </rPr>
          <t xml:space="preserve"> = Feiertag
</t>
        </r>
        <r>
          <rPr>
            <b/>
            <sz val="8"/>
            <color indexed="10"/>
            <rFont val="Tahoma"/>
            <family val="2"/>
          </rPr>
          <t>f/2</t>
        </r>
        <r>
          <rPr>
            <b/>
            <sz val="8"/>
            <color indexed="81"/>
            <rFont val="Tahoma"/>
            <family val="2"/>
          </rPr>
          <t xml:space="preserve"> = halber F-Tag
</t>
        </r>
        <r>
          <rPr>
            <b/>
            <sz val="8"/>
            <color indexed="10"/>
            <rFont val="Tahoma"/>
            <family val="2"/>
          </rPr>
          <t>U/F</t>
        </r>
        <r>
          <rPr>
            <b/>
            <sz val="8"/>
            <color indexed="81"/>
            <rFont val="Tahoma"/>
            <family val="2"/>
          </rPr>
          <t xml:space="preserve"> = 0,5 Tag Urlaub an einen halben Feiertag (dadurch ganzer Tag frei)
</t>
        </r>
        <r>
          <rPr>
            <b/>
            <sz val="8"/>
            <color indexed="10"/>
            <rFont val="Tahoma"/>
            <family val="2"/>
          </rPr>
          <t xml:space="preserve">k </t>
        </r>
        <r>
          <rPr>
            <b/>
            <sz val="8"/>
            <color indexed="81"/>
            <rFont val="Tahoma"/>
            <family val="2"/>
          </rPr>
          <t xml:space="preserve">= Krank
</t>
        </r>
        <r>
          <rPr>
            <b/>
            <sz val="8"/>
            <color indexed="10"/>
            <rFont val="Tahoma"/>
            <family val="2"/>
          </rPr>
          <t>k/2</t>
        </r>
        <r>
          <rPr>
            <b/>
            <sz val="8"/>
            <color indexed="81"/>
            <rFont val="Tahoma"/>
            <family val="2"/>
          </rPr>
          <t xml:space="preserve"> = halber k-Tag
</t>
        </r>
        <r>
          <rPr>
            <b/>
            <sz val="8"/>
            <color indexed="10"/>
            <rFont val="Tahoma"/>
            <family val="2"/>
          </rPr>
          <t xml:space="preserve">GZ </t>
        </r>
        <r>
          <rPr>
            <b/>
            <sz val="8"/>
            <color indexed="81"/>
            <rFont val="Tahoma"/>
            <family val="2"/>
          </rPr>
          <t xml:space="preserve">= Gleitzeit - Tag
(Überstunden abbauen)
</t>
        </r>
        <r>
          <rPr>
            <b/>
            <sz val="8"/>
            <color indexed="10"/>
            <rFont val="Tahoma"/>
            <family val="2"/>
          </rPr>
          <t>G/F</t>
        </r>
        <r>
          <rPr>
            <b/>
            <sz val="8"/>
            <color indexed="81"/>
            <rFont val="Tahoma"/>
            <family val="2"/>
          </rPr>
          <t xml:space="preserve"> = 0,5 Tag Gleitzeit an einen halben Feiertag (dadurch ganzer Tag frei)
Groß- und Kleinschreibung unerheblich</t>
        </r>
      </text>
    </comment>
    <comment ref="L2" authorId="0" shapeId="0" xr:uid="{00000000-0006-0000-0500-000002000000}">
      <text>
        <r>
          <rPr>
            <b/>
            <sz val="8"/>
            <color indexed="81"/>
            <rFont val="Tahoma"/>
            <family val="2"/>
          </rPr>
          <t xml:space="preserve">Joker: 
ein ganzer Tag: J
1/2 Tag: J/2
setzt die soll-Arbeitszeit ein. Z.B. bei Fortbildungstag pauschal 
</t>
        </r>
        <r>
          <rPr>
            <sz val="8"/>
            <color indexed="81"/>
            <rFont val="Tahoma"/>
            <family val="2"/>
          </rPr>
          <t xml:space="preserve">
</t>
        </r>
      </text>
    </comment>
    <comment ref="M2" authorId="0" shapeId="0" xr:uid="{00000000-0006-0000-0500-000003000000}">
      <text>
        <r>
          <rPr>
            <b/>
            <sz val="8"/>
            <color indexed="81"/>
            <rFont val="Tahoma"/>
            <family val="2"/>
          </rPr>
          <t>Sonderzählungen, z. B 
Tage /Stunden Geschäftsreise, 
Tage / Stunden Arbeit zu Hause
oder beides zusammen
Definierbar bei Einstellungen</t>
        </r>
      </text>
    </comment>
    <comment ref="N2" authorId="1" shapeId="0" xr:uid="{00000000-0006-0000-0500-000004000000}">
      <text>
        <r>
          <rPr>
            <b/>
            <sz val="8"/>
            <color indexed="81"/>
            <rFont val="Tahoma"/>
            <family val="2"/>
          </rPr>
          <t>Joker: 
ein ganzer Tag: 1
1/2 Tag: 0,5</t>
        </r>
        <r>
          <rPr>
            <sz val="8"/>
            <color indexed="81"/>
            <rFont val="Tahoma"/>
            <family val="2"/>
          </rPr>
          <t xml:space="preserve">
</t>
        </r>
        <r>
          <rPr>
            <b/>
            <sz val="8"/>
            <color indexed="81"/>
            <rFont val="Tahoma"/>
            <family val="2"/>
          </rPr>
          <t>funktioniert nur bei gleicher Arbeitszeit pro Tag</t>
        </r>
      </text>
    </comment>
    <comment ref="U2" authorId="0" shapeId="0" xr:uid="{00000000-0006-0000-0500-000005000000}">
      <text>
        <r>
          <rPr>
            <b/>
            <sz val="8"/>
            <color indexed="81"/>
            <rFont val="Tahoma"/>
            <family val="2"/>
          </rPr>
          <t>Der Bonus zeigt nicht an, wie viel Zeit man z.B. nach 18 Uhr arbeitet, sondern wie viel man extra gut geschrieben bekommt.</t>
        </r>
      </text>
    </comment>
    <comment ref="AD2" authorId="0" shapeId="0" xr:uid="{00000000-0006-0000-0500-000006000000}">
      <text>
        <r>
          <rPr>
            <b/>
            <sz val="8"/>
            <color indexed="81"/>
            <rFont val="Tahoma"/>
            <family val="2"/>
          </rPr>
          <t xml:space="preserve">Tage Überstunden
(zum Zählen für "Zusammen"
</t>
        </r>
        <r>
          <rPr>
            <sz val="8"/>
            <color indexed="81"/>
            <rFont val="Tahoma"/>
            <family val="2"/>
          </rPr>
          <t xml:space="preserve">
</t>
        </r>
      </text>
    </comment>
    <comment ref="BU2" authorId="0" shapeId="0" xr:uid="{00000000-0006-0000-0500-000007000000}">
      <text>
        <r>
          <rPr>
            <b/>
            <sz val="8"/>
            <color indexed="81"/>
            <rFont val="Tahoma"/>
            <family val="2"/>
          </rPr>
          <t xml:space="preserve">abzüglich 2. Zeit
</t>
        </r>
        <r>
          <rPr>
            <sz val="8"/>
            <color indexed="81"/>
            <rFont val="Tahoma"/>
            <family val="2"/>
          </rPr>
          <t xml:space="preserve">
</t>
        </r>
      </text>
    </comment>
    <comment ref="G34" authorId="1" shapeId="0" xr:uid="{00000000-0006-0000-0500-000008000000}">
      <text>
        <r>
          <rPr>
            <b/>
            <sz val="8"/>
            <color indexed="81"/>
            <rFont val="Tahoma"/>
            <family val="2"/>
          </rPr>
          <t>hier kann im dezimalen Format noch eine Korrektur eingegeben werden (Minusstunden mit -)</t>
        </r>
        <r>
          <rPr>
            <sz val="8"/>
            <color indexed="81"/>
            <rFont val="Tahoma"/>
            <family val="2"/>
          </rPr>
          <t xml:space="preserve">
</t>
        </r>
      </text>
    </comment>
    <comment ref="I34" authorId="0" shapeId="0" xr:uid="{00000000-0006-0000-0500-000009000000}">
      <text>
        <r>
          <rPr>
            <b/>
            <sz val="8"/>
            <color indexed="81"/>
            <rFont val="Tahoma"/>
            <family val="2"/>
          </rPr>
          <t>hier sind die Bonusstunden eingegeben.</t>
        </r>
      </text>
    </comment>
    <comment ref="B35" authorId="2" shapeId="0" xr:uid="{834CD039-F9C6-40C7-A621-5A3E502FD780}">
      <text>
        <r>
          <rPr>
            <b/>
            <sz val="9"/>
            <color indexed="81"/>
            <rFont val="Segoe UI"/>
            <family val="2"/>
          </rPr>
          <t xml:space="preserve">Für den aktuellen Monat kann die Zahl, die bei Einstellungen angegeben ist, geändert werden.
</t>
        </r>
        <r>
          <rPr>
            <sz val="9"/>
            <color indexed="81"/>
            <rFont val="Segoe UI"/>
            <family val="2"/>
          </rPr>
          <t xml:space="preserve">
</t>
        </r>
      </text>
    </comment>
    <comment ref="G35" authorId="2" shapeId="0" xr:uid="{9A586895-CAE6-49E9-B961-B3B130BE7A77}">
      <text>
        <r>
          <rPr>
            <b/>
            <sz val="9"/>
            <color indexed="81"/>
            <rFont val="Segoe UI"/>
            <family val="2"/>
          </rPr>
          <t>Die hier angezeigte Zahl bezieht sich auf den aktuellen Monat. Die in der Spalte "Ü-Aktuell" bzw. unter "zusammen" angezeigte Zahl bezieht die Stunden (plus oder Minus) der Vormonate mit ein. So kann es zu teils deutliche Differenzen kommen. Es gilt die unter "Zusammen" angezeigte Zahl.</t>
        </r>
        <r>
          <rPr>
            <sz val="9"/>
            <color indexed="81"/>
            <rFont val="Segoe UI"/>
            <family val="2"/>
          </rPr>
          <t xml:space="preserve">
</t>
        </r>
      </text>
    </comment>
    <comment ref="S36" authorId="1" shapeId="0" xr:uid="{00000000-0006-0000-0500-00000A000000}">
      <text>
        <r>
          <rPr>
            <b/>
            <sz val="8"/>
            <color indexed="81"/>
            <rFont val="Tahoma"/>
            <family val="2"/>
          </rPr>
          <t>Die Wochentage, bei denen hier Die täglichen Arbeitszeiten hier sind eine Kopie von Einstellungen; können jedoch für den aktuellen Monat überschrieben werden.</t>
        </r>
        <r>
          <rPr>
            <sz val="8"/>
            <color indexed="81"/>
            <rFont val="Tahoma"/>
            <family val="2"/>
          </rPr>
          <t xml:space="preserve">
</t>
        </r>
      </text>
    </comment>
    <comment ref="U36" authorId="3" shapeId="0" xr:uid="{00000000-0006-0000-0500-00000B000000}">
      <text>
        <r>
          <rPr>
            <b/>
            <sz val="8"/>
            <color indexed="81"/>
            <rFont val="Tahoma"/>
            <family val="2"/>
          </rPr>
          <t>Hier wird angegeben, ob der Tag als Arbeitstag zählt - es sei denn, es wird ein Feiertag eingetragen.</t>
        </r>
      </text>
    </comment>
    <comment ref="H38" authorId="2" shapeId="0" xr:uid="{5E716D5C-A464-4979-BD6F-D381E1A09F05}">
      <text>
        <r>
          <rPr>
            <b/>
            <sz val="9"/>
            <color indexed="81"/>
            <rFont val="Segoe UI"/>
            <family val="2"/>
          </rPr>
          <t>bezieht sich auf den akt. Monat; bezieht Vormante nicht ein.</t>
        </r>
        <r>
          <rPr>
            <sz val="9"/>
            <color indexed="81"/>
            <rFont val="Segoe UI"/>
            <family val="2"/>
          </rPr>
          <t xml:space="preserve">
</t>
        </r>
      </text>
    </comment>
    <comment ref="H39" authorId="2" shapeId="0" xr:uid="{80F65F56-7433-424B-889E-3FBA9E49D96C}">
      <text>
        <r>
          <rPr>
            <b/>
            <sz val="9"/>
            <color indexed="81"/>
            <rFont val="Segoe UI"/>
            <family val="2"/>
          </rPr>
          <t>z.B. incl. Ü-Stunden des Vorjahres
Hier gibt es aber auch die Möglichkeit, Stunden abzuziehen, weil man lange etwas Privates getan hat.</t>
        </r>
        <r>
          <rPr>
            <sz val="9"/>
            <color indexed="81"/>
            <rFont val="Segoe UI"/>
            <family val="2"/>
          </rPr>
          <t xml:space="preserve">
</t>
        </r>
      </text>
    </comment>
    <comment ref="I39" authorId="0" shapeId="0" xr:uid="{00000000-0006-0000-0500-00000C000000}">
      <text>
        <r>
          <rPr>
            <b/>
            <sz val="8"/>
            <color indexed="10"/>
            <rFont val="Tahoma"/>
            <family val="2"/>
          </rPr>
          <t>Achtung:</t>
        </r>
        <r>
          <rPr>
            <b/>
            <sz val="8"/>
            <color indexed="81"/>
            <rFont val="Tahoma"/>
            <family val="2"/>
          </rPr>
          <t xml:space="preserve"> Wenn das Feld 1 x überschrieben wird, ist die Formel dahinter weg. </t>
        </r>
        <r>
          <rPr>
            <b/>
            <sz val="8"/>
            <color indexed="10"/>
            <rFont val="Tahoma"/>
            <family val="2"/>
          </rPr>
          <t>Sicherungskopie machen!</t>
        </r>
        <r>
          <rPr>
            <sz val="8"/>
            <color indexed="81"/>
            <rFont val="Tahoma"/>
            <family val="2"/>
          </rPr>
          <t xml:space="preserve">
</t>
        </r>
      </text>
    </comment>
    <comment ref="J40" authorId="0" shapeId="0" xr:uid="{00000000-0006-0000-0500-00000D000000}">
      <text>
        <r>
          <rPr>
            <sz val="10"/>
            <color indexed="81"/>
            <rFont val="Tahoma"/>
            <family val="2"/>
          </rPr>
          <t>Gleitzeit Tag (Abbau Überstunden)</t>
        </r>
      </text>
    </comment>
    <comment ref="K45" authorId="0" shapeId="0" xr:uid="{00000000-0006-0000-0500-00000E000000}">
      <text>
        <r>
          <rPr>
            <b/>
            <sz val="8"/>
            <color indexed="81"/>
            <rFont val="Tahoma"/>
            <family val="2"/>
          </rPr>
          <t xml:space="preserve">In Tagen
</t>
        </r>
        <r>
          <rPr>
            <sz val="8"/>
            <color indexed="81"/>
            <rFont val="Tahoma"/>
            <family val="2"/>
          </rPr>
          <t xml:space="preserve">
</t>
        </r>
      </text>
    </comment>
    <comment ref="L45" authorId="0" shapeId="0" xr:uid="{00000000-0006-0000-0500-00000F000000}">
      <text>
        <r>
          <rPr>
            <b/>
            <sz val="8"/>
            <color indexed="81"/>
            <rFont val="Tahoma"/>
            <family val="2"/>
          </rPr>
          <t>in Tagen</t>
        </r>
        <r>
          <rPr>
            <sz val="8"/>
            <color indexed="81"/>
            <rFont val="Tahoma"/>
            <family val="2"/>
          </rPr>
          <t xml:space="preserve">
</t>
        </r>
      </text>
    </comment>
    <comment ref="M45" authorId="0" shapeId="0" xr:uid="{00000000-0006-0000-0500-000010000000}">
      <text>
        <r>
          <rPr>
            <b/>
            <sz val="8"/>
            <color indexed="81"/>
            <rFont val="Tahoma"/>
            <family val="2"/>
          </rPr>
          <t>in Tagen</t>
        </r>
      </text>
    </comment>
    <comment ref="R45" authorId="0" shapeId="0" xr:uid="{00000000-0006-0000-0500-000011000000}">
      <text>
        <r>
          <rPr>
            <b/>
            <sz val="8"/>
            <color indexed="81"/>
            <rFont val="Tahoma"/>
            <family val="2"/>
          </rPr>
          <t xml:space="preserve">Hier werden die Korrekturstunden aufaddiert.
</t>
        </r>
      </text>
    </comment>
    <comment ref="F65" authorId="0" shapeId="0" xr:uid="{00000000-0006-0000-0500-000012000000}">
      <text>
        <r>
          <rPr>
            <b/>
            <sz val="8"/>
            <color indexed="81"/>
            <rFont val="Tahoma"/>
            <family val="2"/>
          </rPr>
          <t xml:space="preserve">Die Einstellungen hier werden von der Seite "Einstellungen" übernommen. Hier nur überschrieben, wenn für diesen Monat abweichende Angaben als beim Rest des Jahres gemacht werden sollen.
</t>
        </r>
        <r>
          <rPr>
            <b/>
            <sz val="8"/>
            <color indexed="10"/>
            <rFont val="Tahoma"/>
            <family val="2"/>
          </rPr>
          <t>Mit dem Überschreiben sind die hinterlegten Formeln weg.</t>
        </r>
      </text>
    </comment>
    <comment ref="H65" authorId="0" shapeId="0" xr:uid="{00000000-0006-0000-0500-000013000000}">
      <text>
        <r>
          <rPr>
            <b/>
            <sz val="8"/>
            <color indexed="81"/>
            <rFont val="Tahoma"/>
            <family val="2"/>
          </rPr>
          <t xml:space="preserve">Eingabe: Ja oder nein
</t>
        </r>
        <r>
          <rPr>
            <b/>
            <sz val="8"/>
            <color indexed="10"/>
            <rFont val="Tahoma"/>
            <family val="2"/>
          </rPr>
          <t xml:space="preserve">Wird von "Einstellungen" übernommen. Ist das Feld 1 x überschrieben, ist die hinterlegte Formel weg.
</t>
        </r>
        <r>
          <rPr>
            <b/>
            <sz val="8"/>
            <color indexed="8"/>
            <rFont val="Tahoma"/>
            <family val="2"/>
          </rPr>
          <t xml:space="preserve">Sicherungskopie machen!
</t>
        </r>
        <r>
          <rPr>
            <b/>
            <sz val="8"/>
            <color indexed="81"/>
            <rFont val="Tahoma"/>
            <family val="2"/>
          </rPr>
          <t xml:space="preserve">
</t>
        </r>
        <r>
          <rPr>
            <sz val="8"/>
            <color indexed="81"/>
            <rFont val="Tahoma"/>
            <family val="2"/>
          </rPr>
          <t xml:space="preserve">
</t>
        </r>
      </text>
    </comment>
    <comment ref="E67" authorId="0" shapeId="0" xr:uid="{00000000-0006-0000-0500-000014000000}">
      <text>
        <r>
          <rPr>
            <b/>
            <sz val="8"/>
            <color indexed="81"/>
            <rFont val="Tahoma"/>
            <family val="2"/>
          </rPr>
          <t xml:space="preserve">z.B. x 1,5
</t>
        </r>
        <r>
          <rPr>
            <sz val="8"/>
            <color indexed="81"/>
            <rFont val="Tahoma"/>
            <family val="2"/>
          </rPr>
          <t xml:space="preserve">
</t>
        </r>
      </text>
    </comment>
    <comment ref="G67" authorId="0" shapeId="0" xr:uid="{00000000-0006-0000-0500-000015000000}">
      <text>
        <r>
          <rPr>
            <b/>
            <sz val="8"/>
            <color indexed="81"/>
            <rFont val="Tahoma"/>
            <family val="2"/>
          </rPr>
          <t xml:space="preserve">z.B. x 2,0
</t>
        </r>
        <r>
          <rPr>
            <sz val="8"/>
            <color indexed="81"/>
            <rFont val="Tahoma"/>
            <family val="2"/>
          </rPr>
          <t xml:space="preserve">
</t>
        </r>
      </text>
    </comment>
    <comment ref="H67" authorId="0" shapeId="0" xr:uid="{00000000-0006-0000-0500-000016000000}">
      <text>
        <r>
          <rPr>
            <b/>
            <sz val="8"/>
            <color indexed="81"/>
            <rFont val="Tahoma"/>
            <family val="2"/>
          </rPr>
          <t xml:space="preserve">z.B. vor 06:00 Uhr (Nachtschicht)
</t>
        </r>
      </text>
    </comment>
    <comment ref="I67" authorId="0" shapeId="0" xr:uid="{00000000-0006-0000-0500-000017000000}">
      <text>
        <r>
          <rPr>
            <b/>
            <sz val="8"/>
            <color indexed="81"/>
            <rFont val="Tahoma"/>
            <family val="2"/>
          </rPr>
          <t xml:space="preserve">z.B. x 2,0
</t>
        </r>
        <r>
          <rPr>
            <sz val="8"/>
            <color indexed="81"/>
            <rFont val="Tahoma"/>
            <family val="2"/>
          </rPr>
          <t xml:space="preserve">
</t>
        </r>
      </text>
    </comment>
    <comment ref="B76" authorId="0" shapeId="0" xr:uid="{00000000-0006-0000-0500-000018000000}">
      <text>
        <r>
          <rPr>
            <b/>
            <sz val="8"/>
            <color indexed="81"/>
            <rFont val="Tahoma"/>
            <family val="2"/>
          </rPr>
          <t>Ergebnis wird in das Feld I 40 kopiert, wenn "ja" hier angeklickt ist.</t>
        </r>
      </text>
    </comment>
    <comment ref="D90" authorId="4" shapeId="0" xr:uid="{00000000-0006-0000-0500-000019000000}">
      <text>
        <r>
          <rPr>
            <b/>
            <sz val="8"/>
            <color indexed="81"/>
            <rFont val="Tahoma"/>
            <family val="2"/>
          </rPr>
          <t xml:space="preserve">immer 2-stellig eingeben: 38,50 oder 19,25 ! </t>
        </r>
        <r>
          <rPr>
            <sz val="8"/>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jenders</author>
    <author>Jenders</author>
    <author>Reinhold Jenders</author>
    <author>reinhold</author>
    <author>EFB Salzgitter</author>
  </authors>
  <commentList>
    <comment ref="D2" authorId="0" shapeId="0" xr:uid="{00000000-0006-0000-0600-000001000000}">
      <text>
        <r>
          <rPr>
            <b/>
            <sz val="8"/>
            <color indexed="81"/>
            <rFont val="Tahoma"/>
            <family val="2"/>
          </rPr>
          <t>Format: hh:mm</t>
        </r>
        <r>
          <rPr>
            <sz val="8"/>
            <color indexed="81"/>
            <rFont val="Tahoma"/>
            <family val="2"/>
          </rPr>
          <t xml:space="preserve">
</t>
        </r>
      </text>
    </comment>
    <comment ref="H2" authorId="0" shapeId="0" xr:uid="{00000000-0006-0000-0600-000002000000}">
      <text>
        <r>
          <rPr>
            <b/>
            <sz val="8"/>
            <color indexed="81"/>
            <rFont val="Tahoma"/>
            <family val="2"/>
          </rPr>
          <t>Format: hh:mm
Wenn mehr/ weniger Pause:
"bis-Zeit" ändern</t>
        </r>
      </text>
    </comment>
    <comment ref="K2" authorId="1" shapeId="0" xr:uid="{00000000-0006-0000-0600-000003000000}">
      <text>
        <r>
          <rPr>
            <b/>
            <sz val="8"/>
            <color indexed="81"/>
            <rFont val="Tahoma"/>
            <family val="2"/>
          </rPr>
          <t xml:space="preserve">Möglich.
</t>
        </r>
        <r>
          <rPr>
            <b/>
            <sz val="8"/>
            <color indexed="10"/>
            <rFont val="Tahoma"/>
            <family val="2"/>
          </rPr>
          <t xml:space="preserve">U </t>
        </r>
        <r>
          <rPr>
            <b/>
            <sz val="8"/>
            <color indexed="81"/>
            <rFont val="Tahoma"/>
            <family val="2"/>
          </rPr>
          <t xml:space="preserve">= Urlaub
</t>
        </r>
        <r>
          <rPr>
            <b/>
            <sz val="8"/>
            <color indexed="10"/>
            <rFont val="Tahoma"/>
            <family val="2"/>
          </rPr>
          <t xml:space="preserve">u/2 </t>
        </r>
        <r>
          <rPr>
            <b/>
            <sz val="8"/>
            <color indexed="81"/>
            <rFont val="Tahoma"/>
            <family val="2"/>
          </rPr>
          <t xml:space="preserve">= halber U-Tag
</t>
        </r>
        <r>
          <rPr>
            <b/>
            <sz val="8"/>
            <color indexed="10"/>
            <rFont val="Tahoma"/>
            <family val="2"/>
          </rPr>
          <t>F</t>
        </r>
        <r>
          <rPr>
            <b/>
            <sz val="8"/>
            <color indexed="81"/>
            <rFont val="Tahoma"/>
            <family val="2"/>
          </rPr>
          <t xml:space="preserve"> = Feiertag
</t>
        </r>
        <r>
          <rPr>
            <b/>
            <sz val="8"/>
            <color indexed="10"/>
            <rFont val="Tahoma"/>
            <family val="2"/>
          </rPr>
          <t>f/2</t>
        </r>
        <r>
          <rPr>
            <b/>
            <sz val="8"/>
            <color indexed="81"/>
            <rFont val="Tahoma"/>
            <family val="2"/>
          </rPr>
          <t xml:space="preserve"> = halber F-Tag
</t>
        </r>
        <r>
          <rPr>
            <b/>
            <sz val="8"/>
            <color indexed="10"/>
            <rFont val="Tahoma"/>
            <family val="2"/>
          </rPr>
          <t>U/F</t>
        </r>
        <r>
          <rPr>
            <b/>
            <sz val="8"/>
            <color indexed="81"/>
            <rFont val="Tahoma"/>
            <family val="2"/>
          </rPr>
          <t xml:space="preserve"> = 0,5 Tag Urlaub an einen halben Feiertag (dadurch ganzer Tag frei)
</t>
        </r>
        <r>
          <rPr>
            <b/>
            <sz val="8"/>
            <color indexed="10"/>
            <rFont val="Tahoma"/>
            <family val="2"/>
          </rPr>
          <t xml:space="preserve">k </t>
        </r>
        <r>
          <rPr>
            <b/>
            <sz val="8"/>
            <color indexed="81"/>
            <rFont val="Tahoma"/>
            <family val="2"/>
          </rPr>
          <t xml:space="preserve">= Krank
</t>
        </r>
        <r>
          <rPr>
            <b/>
            <sz val="8"/>
            <color indexed="10"/>
            <rFont val="Tahoma"/>
            <family val="2"/>
          </rPr>
          <t>k/2</t>
        </r>
        <r>
          <rPr>
            <b/>
            <sz val="8"/>
            <color indexed="81"/>
            <rFont val="Tahoma"/>
            <family val="2"/>
          </rPr>
          <t xml:space="preserve"> = halber k-Tag
</t>
        </r>
        <r>
          <rPr>
            <b/>
            <sz val="8"/>
            <color indexed="10"/>
            <rFont val="Tahoma"/>
            <family val="2"/>
          </rPr>
          <t xml:space="preserve">GZ </t>
        </r>
        <r>
          <rPr>
            <b/>
            <sz val="8"/>
            <color indexed="81"/>
            <rFont val="Tahoma"/>
            <family val="2"/>
          </rPr>
          <t xml:space="preserve">= Gleitzeit - Tag
(Überstunden abbauen)
</t>
        </r>
        <r>
          <rPr>
            <b/>
            <sz val="8"/>
            <color indexed="10"/>
            <rFont val="Tahoma"/>
            <family val="2"/>
          </rPr>
          <t>G/F</t>
        </r>
        <r>
          <rPr>
            <b/>
            <sz val="8"/>
            <color indexed="81"/>
            <rFont val="Tahoma"/>
            <family val="2"/>
          </rPr>
          <t xml:space="preserve"> = 0,5 Tag Gleitzeit an einen halben Feiertag (dadurch ganzer Tag frei)
Groß- und Kleinschreibung unerheblich</t>
        </r>
      </text>
    </comment>
    <comment ref="L2" authorId="1" shapeId="0" xr:uid="{00000000-0006-0000-0600-000004000000}">
      <text>
        <r>
          <rPr>
            <b/>
            <sz val="8"/>
            <color indexed="81"/>
            <rFont val="Tahoma"/>
            <family val="2"/>
          </rPr>
          <t xml:space="preserve">Joker: 
ein ganzer Tag: J
1/2 Tag: J/2
setzt die soll-Arbeitszeit ein. Z.B. bei Fortbildungstag pauschal 
</t>
        </r>
        <r>
          <rPr>
            <sz val="8"/>
            <color indexed="81"/>
            <rFont val="Tahoma"/>
            <family val="2"/>
          </rPr>
          <t xml:space="preserve">
</t>
        </r>
      </text>
    </comment>
    <comment ref="M2" authorId="1" shapeId="0" xr:uid="{00000000-0006-0000-0600-000005000000}">
      <text>
        <r>
          <rPr>
            <b/>
            <sz val="8"/>
            <color indexed="81"/>
            <rFont val="Tahoma"/>
            <family val="2"/>
          </rPr>
          <t>Sonderzählungen, z. B 
Tage /Stunden Geschäftsreise, 
Tage / Stunden Arbeit zu Hause
oder beides zusammen
Definierbar bei Einstellungen</t>
        </r>
      </text>
    </comment>
    <comment ref="N2" authorId="0" shapeId="0" xr:uid="{00000000-0006-0000-0600-000006000000}">
      <text>
        <r>
          <rPr>
            <b/>
            <sz val="8"/>
            <color indexed="81"/>
            <rFont val="Tahoma"/>
            <family val="2"/>
          </rPr>
          <t>Joker: 
ein ganzer Tag: 1
1/2 Tag: 0,5</t>
        </r>
        <r>
          <rPr>
            <sz val="8"/>
            <color indexed="81"/>
            <rFont val="Tahoma"/>
            <family val="2"/>
          </rPr>
          <t xml:space="preserve">
</t>
        </r>
        <r>
          <rPr>
            <b/>
            <sz val="8"/>
            <color indexed="81"/>
            <rFont val="Tahoma"/>
            <family val="2"/>
          </rPr>
          <t>funktioniert nur bei gleicher Arbeitszeit pro Tag</t>
        </r>
      </text>
    </comment>
    <comment ref="U2" authorId="1" shapeId="0" xr:uid="{00000000-0006-0000-0600-000007000000}">
      <text>
        <r>
          <rPr>
            <b/>
            <sz val="8"/>
            <color indexed="81"/>
            <rFont val="Tahoma"/>
            <family val="2"/>
          </rPr>
          <t>Der Bonus zeigt nicht an, wie viel Zeit man z.B. nach 18 Uhr arbeitet, sondern wie viel man extra gut geschrieben bekommt.</t>
        </r>
      </text>
    </comment>
    <comment ref="AD2" authorId="1" shapeId="0" xr:uid="{00000000-0006-0000-0600-000008000000}">
      <text>
        <r>
          <rPr>
            <b/>
            <sz val="8"/>
            <color indexed="81"/>
            <rFont val="Tahoma"/>
            <family val="2"/>
          </rPr>
          <t xml:space="preserve">Tage Überstunden
(zum Zählen für "Zusammen"
</t>
        </r>
        <r>
          <rPr>
            <sz val="8"/>
            <color indexed="81"/>
            <rFont val="Tahoma"/>
            <family val="2"/>
          </rPr>
          <t xml:space="preserve">
</t>
        </r>
      </text>
    </comment>
    <comment ref="BU2" authorId="1" shapeId="0" xr:uid="{00000000-0006-0000-0600-000009000000}">
      <text>
        <r>
          <rPr>
            <b/>
            <sz val="8"/>
            <color indexed="81"/>
            <rFont val="Tahoma"/>
            <family val="2"/>
          </rPr>
          <t xml:space="preserve">abzüglich 2. Zeit
</t>
        </r>
        <r>
          <rPr>
            <sz val="8"/>
            <color indexed="81"/>
            <rFont val="Tahoma"/>
            <family val="2"/>
          </rPr>
          <t xml:space="preserve">
</t>
        </r>
      </text>
    </comment>
    <comment ref="G34" authorId="0" shapeId="0" xr:uid="{00000000-0006-0000-0600-00000A000000}">
      <text>
        <r>
          <rPr>
            <b/>
            <sz val="8"/>
            <color indexed="81"/>
            <rFont val="Tahoma"/>
            <family val="2"/>
          </rPr>
          <t>hier kann im dezimalen Format noch eine Korrektur eingegeben werden (Minusstunden mit -)</t>
        </r>
        <r>
          <rPr>
            <sz val="8"/>
            <color indexed="81"/>
            <rFont val="Tahoma"/>
            <family val="2"/>
          </rPr>
          <t xml:space="preserve">
</t>
        </r>
      </text>
    </comment>
    <comment ref="I34" authorId="1" shapeId="0" xr:uid="{00000000-0006-0000-0600-00000B000000}">
      <text>
        <r>
          <rPr>
            <b/>
            <sz val="8"/>
            <color indexed="81"/>
            <rFont val="Tahoma"/>
            <family val="2"/>
          </rPr>
          <t>hier sind die Bonusstunden eingegeben.</t>
        </r>
      </text>
    </comment>
    <comment ref="B35" authorId="2" shapeId="0" xr:uid="{743547A4-8E4D-4861-A977-E705F7B6CF48}">
      <text>
        <r>
          <rPr>
            <b/>
            <sz val="9"/>
            <color indexed="81"/>
            <rFont val="Segoe UI"/>
            <family val="2"/>
          </rPr>
          <t xml:space="preserve">Für den aktuellen Monat kann die Zahl, die bei Einstellungen angegeben ist, geändert werden.
</t>
        </r>
        <r>
          <rPr>
            <sz val="9"/>
            <color indexed="81"/>
            <rFont val="Segoe UI"/>
            <family val="2"/>
          </rPr>
          <t xml:space="preserve">
</t>
        </r>
      </text>
    </comment>
    <comment ref="G35" authorId="2" shapeId="0" xr:uid="{20E5FD3C-9449-4F10-AE2D-5224B2413D16}">
      <text>
        <r>
          <rPr>
            <b/>
            <sz val="9"/>
            <color indexed="81"/>
            <rFont val="Segoe UI"/>
            <family val="2"/>
          </rPr>
          <t>Die hier angezeigte Zahl bezieht sich auf den aktuellen Monat. Die in der Spalte "Ü-Aktuell" bzw. unter "zusammen" angezeigte Zahl bezieht die Stunden (plus oder Minus) der Vormonate mit ein. So kann es zu teils deutliche Differenzen kommen. Es gilt die unter "Zusammen" angezeigte Zahl.</t>
        </r>
        <r>
          <rPr>
            <sz val="9"/>
            <color indexed="81"/>
            <rFont val="Segoe UI"/>
            <family val="2"/>
          </rPr>
          <t xml:space="preserve">
</t>
        </r>
      </text>
    </comment>
    <comment ref="S36" authorId="0" shapeId="0" xr:uid="{00000000-0006-0000-0600-00000C000000}">
      <text>
        <r>
          <rPr>
            <b/>
            <sz val="8"/>
            <color indexed="81"/>
            <rFont val="Tahoma"/>
            <family val="2"/>
          </rPr>
          <t>Die Wochentage, bei denen hier Die täglichen Arbeitszeiten hier sind eine Kopie von Einstellungen; können jedoch für den aktuellen Monat überschrieben werden.</t>
        </r>
        <r>
          <rPr>
            <sz val="8"/>
            <color indexed="81"/>
            <rFont val="Tahoma"/>
            <family val="2"/>
          </rPr>
          <t xml:space="preserve">
</t>
        </r>
      </text>
    </comment>
    <comment ref="U36" authorId="3" shapeId="0" xr:uid="{00000000-0006-0000-0600-00000D000000}">
      <text>
        <r>
          <rPr>
            <b/>
            <sz val="8"/>
            <color indexed="81"/>
            <rFont val="Tahoma"/>
            <family val="2"/>
          </rPr>
          <t>Hier wird angegeben, ob der Tag als Arbeitstag zählt - es sei denn, es wird ein Feiertag eingetragen.</t>
        </r>
      </text>
    </comment>
    <comment ref="D37" authorId="0" shapeId="0" xr:uid="{00000000-0006-0000-0600-00000E000000}">
      <text>
        <r>
          <rPr>
            <b/>
            <sz val="8"/>
            <color indexed="81"/>
            <rFont val="Tahoma"/>
            <family val="2"/>
          </rPr>
          <t>Datum des Sonntags, der die Woche beendet.</t>
        </r>
      </text>
    </comment>
    <comment ref="F37" authorId="0" shapeId="0" xr:uid="{00000000-0006-0000-0600-00000F000000}">
      <text>
        <r>
          <rPr>
            <b/>
            <sz val="8"/>
            <color indexed="81"/>
            <rFont val="Tahoma"/>
            <family val="2"/>
          </rPr>
          <t>Wochenstunden-Soll abzügl. Urlaub, Krankheit, Fortbildung</t>
        </r>
      </text>
    </comment>
    <comment ref="H38" authorId="2" shapeId="0" xr:uid="{5CB9C6BF-E316-4F6E-84AF-D1746380402D}">
      <text>
        <r>
          <rPr>
            <b/>
            <sz val="9"/>
            <color indexed="81"/>
            <rFont val="Segoe UI"/>
            <family val="2"/>
          </rPr>
          <t>bezieht sich auf den akt. Monat; bezieht Vormante nicht ein.</t>
        </r>
        <r>
          <rPr>
            <sz val="9"/>
            <color indexed="81"/>
            <rFont val="Segoe UI"/>
            <family val="2"/>
          </rPr>
          <t xml:space="preserve">
</t>
        </r>
      </text>
    </comment>
    <comment ref="H39" authorId="2" shapeId="0" xr:uid="{DA28E2BB-0FBF-4F20-815E-761B35540B2E}">
      <text>
        <r>
          <rPr>
            <b/>
            <sz val="9"/>
            <color indexed="81"/>
            <rFont val="Segoe UI"/>
            <family val="2"/>
          </rPr>
          <t>z.B. incl. Ü-Stunden des Vorjahres
Hier gibt es aber auch die Möglichkeit, Stunden abzuziehen, weil man lange etwas Privates getan hat.</t>
        </r>
        <r>
          <rPr>
            <sz val="9"/>
            <color indexed="81"/>
            <rFont val="Segoe UI"/>
            <family val="2"/>
          </rPr>
          <t xml:space="preserve">
</t>
        </r>
      </text>
    </comment>
    <comment ref="I39" authorId="1" shapeId="0" xr:uid="{00000000-0006-0000-0600-000010000000}">
      <text>
        <r>
          <rPr>
            <b/>
            <sz val="8"/>
            <color indexed="10"/>
            <rFont val="Tahoma"/>
            <family val="2"/>
          </rPr>
          <t>Achtung:</t>
        </r>
        <r>
          <rPr>
            <b/>
            <sz val="8"/>
            <color indexed="81"/>
            <rFont val="Tahoma"/>
            <family val="2"/>
          </rPr>
          <t xml:space="preserve"> Wenn das Feld 1 x überschrieben wird, ist die Formel dahinter weg. </t>
        </r>
        <r>
          <rPr>
            <b/>
            <sz val="8"/>
            <color indexed="10"/>
            <rFont val="Tahoma"/>
            <family val="2"/>
          </rPr>
          <t>Sicherungskopie machen!</t>
        </r>
        <r>
          <rPr>
            <sz val="8"/>
            <color indexed="81"/>
            <rFont val="Tahoma"/>
            <family val="2"/>
          </rPr>
          <t xml:space="preserve">
</t>
        </r>
      </text>
    </comment>
    <comment ref="A40" authorId="0" shapeId="0" xr:uid="{00000000-0006-0000-0600-000011000000}">
      <text>
        <r>
          <rPr>
            <b/>
            <sz val="8"/>
            <color indexed="81"/>
            <rFont val="Tahoma"/>
            <family val="2"/>
          </rPr>
          <t xml:space="preserve">kann von den sichtbaren Werten abweichen, z.B. wenn Urlaub am Sonntag </t>
        </r>
        <r>
          <rPr>
            <sz val="8"/>
            <color indexed="81"/>
            <rFont val="Tahoma"/>
            <family val="2"/>
          </rPr>
          <t xml:space="preserve">
</t>
        </r>
      </text>
    </comment>
    <comment ref="J40" authorId="1" shapeId="0" xr:uid="{00000000-0006-0000-0600-000012000000}">
      <text>
        <r>
          <rPr>
            <sz val="10"/>
            <color indexed="81"/>
            <rFont val="Tahoma"/>
            <family val="2"/>
          </rPr>
          <t>Gleitzeit Tag (Abbau Überstunden)</t>
        </r>
      </text>
    </comment>
    <comment ref="K45" authorId="1" shapeId="0" xr:uid="{00000000-0006-0000-0600-000013000000}">
      <text>
        <r>
          <rPr>
            <b/>
            <sz val="8"/>
            <color indexed="81"/>
            <rFont val="Tahoma"/>
            <family val="2"/>
          </rPr>
          <t xml:space="preserve">In Tagen
</t>
        </r>
        <r>
          <rPr>
            <sz val="8"/>
            <color indexed="81"/>
            <rFont val="Tahoma"/>
            <family val="2"/>
          </rPr>
          <t xml:space="preserve">
</t>
        </r>
      </text>
    </comment>
    <comment ref="L45" authorId="1" shapeId="0" xr:uid="{00000000-0006-0000-0600-000014000000}">
      <text>
        <r>
          <rPr>
            <b/>
            <sz val="8"/>
            <color indexed="81"/>
            <rFont val="Tahoma"/>
            <family val="2"/>
          </rPr>
          <t>in Tagen</t>
        </r>
        <r>
          <rPr>
            <sz val="8"/>
            <color indexed="81"/>
            <rFont val="Tahoma"/>
            <family val="2"/>
          </rPr>
          <t xml:space="preserve">
</t>
        </r>
      </text>
    </comment>
    <comment ref="M45" authorId="1" shapeId="0" xr:uid="{00000000-0006-0000-0600-000015000000}">
      <text>
        <r>
          <rPr>
            <b/>
            <sz val="8"/>
            <color indexed="81"/>
            <rFont val="Tahoma"/>
            <family val="2"/>
          </rPr>
          <t>in Tagen</t>
        </r>
      </text>
    </comment>
    <comment ref="R45" authorId="1" shapeId="0" xr:uid="{00000000-0006-0000-0600-000016000000}">
      <text>
        <r>
          <rPr>
            <b/>
            <sz val="8"/>
            <color indexed="81"/>
            <rFont val="Tahoma"/>
            <family val="2"/>
          </rPr>
          <t xml:space="preserve">Hier werden die Korrekturstunden aufaddiert.
</t>
        </r>
      </text>
    </comment>
    <comment ref="F65" authorId="1" shapeId="0" xr:uid="{00000000-0006-0000-0600-000017000000}">
      <text>
        <r>
          <rPr>
            <b/>
            <sz val="8"/>
            <color indexed="81"/>
            <rFont val="Tahoma"/>
            <family val="2"/>
          </rPr>
          <t xml:space="preserve">Die Einstellungen hier werden von der Seite "Einstellungen" übernommen. Hier nur überschrieben, wenn für diesen Monat abweichende Angaben als beim Rest des Jahres gemacht werden sollen.
</t>
        </r>
        <r>
          <rPr>
            <b/>
            <sz val="8"/>
            <color indexed="10"/>
            <rFont val="Tahoma"/>
            <family val="2"/>
          </rPr>
          <t>Mit dem Überschreiben sind die hinterlegten Formeln weg.</t>
        </r>
      </text>
    </comment>
    <comment ref="H65" authorId="1" shapeId="0" xr:uid="{00000000-0006-0000-0600-000018000000}">
      <text>
        <r>
          <rPr>
            <b/>
            <sz val="8"/>
            <color indexed="81"/>
            <rFont val="Tahoma"/>
            <family val="2"/>
          </rPr>
          <t xml:space="preserve">Eingabe: Ja oder nein
</t>
        </r>
        <r>
          <rPr>
            <b/>
            <sz val="8"/>
            <color indexed="10"/>
            <rFont val="Tahoma"/>
            <family val="2"/>
          </rPr>
          <t xml:space="preserve">Wird von "Einstellungen" übernommen. Ist das Feld 1 x überschrieben, ist die hinterlegte Formel weg.
</t>
        </r>
        <r>
          <rPr>
            <b/>
            <sz val="8"/>
            <color indexed="8"/>
            <rFont val="Tahoma"/>
            <family val="2"/>
          </rPr>
          <t xml:space="preserve">Sicherungskopie machen!
</t>
        </r>
        <r>
          <rPr>
            <b/>
            <sz val="8"/>
            <color indexed="81"/>
            <rFont val="Tahoma"/>
            <family val="2"/>
          </rPr>
          <t xml:space="preserve">
</t>
        </r>
        <r>
          <rPr>
            <sz val="8"/>
            <color indexed="81"/>
            <rFont val="Tahoma"/>
            <family val="2"/>
          </rPr>
          <t xml:space="preserve">
</t>
        </r>
      </text>
    </comment>
    <comment ref="E67" authorId="1" shapeId="0" xr:uid="{00000000-0006-0000-0600-000019000000}">
      <text>
        <r>
          <rPr>
            <b/>
            <sz val="8"/>
            <color indexed="81"/>
            <rFont val="Tahoma"/>
            <family val="2"/>
          </rPr>
          <t xml:space="preserve">z.B. x 1,5
</t>
        </r>
        <r>
          <rPr>
            <sz val="8"/>
            <color indexed="81"/>
            <rFont val="Tahoma"/>
            <family val="2"/>
          </rPr>
          <t xml:space="preserve">
</t>
        </r>
      </text>
    </comment>
    <comment ref="G67" authorId="1" shapeId="0" xr:uid="{00000000-0006-0000-0600-00001A000000}">
      <text>
        <r>
          <rPr>
            <b/>
            <sz val="8"/>
            <color indexed="81"/>
            <rFont val="Tahoma"/>
            <family val="2"/>
          </rPr>
          <t xml:space="preserve">z.B. x 2,0
</t>
        </r>
        <r>
          <rPr>
            <sz val="8"/>
            <color indexed="81"/>
            <rFont val="Tahoma"/>
            <family val="2"/>
          </rPr>
          <t xml:space="preserve">
</t>
        </r>
      </text>
    </comment>
    <comment ref="H67" authorId="1" shapeId="0" xr:uid="{00000000-0006-0000-0600-00001B000000}">
      <text>
        <r>
          <rPr>
            <b/>
            <sz val="8"/>
            <color indexed="81"/>
            <rFont val="Tahoma"/>
            <family val="2"/>
          </rPr>
          <t xml:space="preserve">z.B. vor 06:00 Uhr (Nachtschicht)
</t>
        </r>
      </text>
    </comment>
    <comment ref="I67" authorId="1" shapeId="0" xr:uid="{00000000-0006-0000-0600-00001C000000}">
      <text>
        <r>
          <rPr>
            <b/>
            <sz val="8"/>
            <color indexed="81"/>
            <rFont val="Tahoma"/>
            <family val="2"/>
          </rPr>
          <t xml:space="preserve">z.B. x 2,0
</t>
        </r>
        <r>
          <rPr>
            <sz val="8"/>
            <color indexed="81"/>
            <rFont val="Tahoma"/>
            <family val="2"/>
          </rPr>
          <t xml:space="preserve">
</t>
        </r>
      </text>
    </comment>
    <comment ref="B76" authorId="1" shapeId="0" xr:uid="{00000000-0006-0000-0600-00001D000000}">
      <text>
        <r>
          <rPr>
            <b/>
            <sz val="8"/>
            <color indexed="81"/>
            <rFont val="Tahoma"/>
            <family val="2"/>
          </rPr>
          <t>Ergebnis wird in das Feld I 40 kopiert, wenn "ja" hier angeklickt ist.</t>
        </r>
      </text>
    </comment>
    <comment ref="D90" authorId="4" shapeId="0" xr:uid="{00000000-0006-0000-0600-00001E000000}">
      <text>
        <r>
          <rPr>
            <b/>
            <sz val="8"/>
            <color indexed="81"/>
            <rFont val="Tahoma"/>
            <family val="2"/>
          </rPr>
          <t xml:space="preserve">immer 2-stellig eingeben: 38,50 oder 19,25 ! </t>
        </r>
        <r>
          <rPr>
            <sz val="8"/>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Jenders</author>
    <author>jenders</author>
    <author>Reinhold Jenders</author>
    <author>reinhold</author>
    <author>EFB Salzgitter</author>
  </authors>
  <commentList>
    <comment ref="K2" authorId="0" shapeId="0" xr:uid="{00000000-0006-0000-0700-000001000000}">
      <text>
        <r>
          <rPr>
            <b/>
            <sz val="8"/>
            <color indexed="81"/>
            <rFont val="Tahoma"/>
            <family val="2"/>
          </rPr>
          <t xml:space="preserve">Möglich.
</t>
        </r>
        <r>
          <rPr>
            <b/>
            <sz val="8"/>
            <color indexed="10"/>
            <rFont val="Tahoma"/>
            <family val="2"/>
          </rPr>
          <t xml:space="preserve">U </t>
        </r>
        <r>
          <rPr>
            <b/>
            <sz val="8"/>
            <color indexed="81"/>
            <rFont val="Tahoma"/>
            <family val="2"/>
          </rPr>
          <t xml:space="preserve">= Urlaub
</t>
        </r>
        <r>
          <rPr>
            <b/>
            <sz val="8"/>
            <color indexed="10"/>
            <rFont val="Tahoma"/>
            <family val="2"/>
          </rPr>
          <t xml:space="preserve">u/2 </t>
        </r>
        <r>
          <rPr>
            <b/>
            <sz val="8"/>
            <color indexed="81"/>
            <rFont val="Tahoma"/>
            <family val="2"/>
          </rPr>
          <t xml:space="preserve">= halber U-Tag
</t>
        </r>
        <r>
          <rPr>
            <b/>
            <sz val="8"/>
            <color indexed="10"/>
            <rFont val="Tahoma"/>
            <family val="2"/>
          </rPr>
          <t>F</t>
        </r>
        <r>
          <rPr>
            <b/>
            <sz val="8"/>
            <color indexed="81"/>
            <rFont val="Tahoma"/>
            <family val="2"/>
          </rPr>
          <t xml:space="preserve"> = Feiertag
</t>
        </r>
        <r>
          <rPr>
            <b/>
            <sz val="8"/>
            <color indexed="10"/>
            <rFont val="Tahoma"/>
            <family val="2"/>
          </rPr>
          <t>f/2</t>
        </r>
        <r>
          <rPr>
            <b/>
            <sz val="8"/>
            <color indexed="81"/>
            <rFont val="Tahoma"/>
            <family val="2"/>
          </rPr>
          <t xml:space="preserve"> = halber F-Tag
</t>
        </r>
        <r>
          <rPr>
            <b/>
            <sz val="8"/>
            <color indexed="10"/>
            <rFont val="Tahoma"/>
            <family val="2"/>
          </rPr>
          <t>U/F</t>
        </r>
        <r>
          <rPr>
            <b/>
            <sz val="8"/>
            <color indexed="81"/>
            <rFont val="Tahoma"/>
            <family val="2"/>
          </rPr>
          <t xml:space="preserve"> = 0,5 Tag Urlaub an einen halben Feiertag (dadurch ganzer Tag frei)
</t>
        </r>
        <r>
          <rPr>
            <b/>
            <sz val="8"/>
            <color indexed="10"/>
            <rFont val="Tahoma"/>
            <family val="2"/>
          </rPr>
          <t xml:space="preserve">k </t>
        </r>
        <r>
          <rPr>
            <b/>
            <sz val="8"/>
            <color indexed="81"/>
            <rFont val="Tahoma"/>
            <family val="2"/>
          </rPr>
          <t xml:space="preserve">= Krank
</t>
        </r>
        <r>
          <rPr>
            <b/>
            <sz val="8"/>
            <color indexed="10"/>
            <rFont val="Tahoma"/>
            <family val="2"/>
          </rPr>
          <t>k/2</t>
        </r>
        <r>
          <rPr>
            <b/>
            <sz val="8"/>
            <color indexed="81"/>
            <rFont val="Tahoma"/>
            <family val="2"/>
          </rPr>
          <t xml:space="preserve"> = halber k-Tag
</t>
        </r>
        <r>
          <rPr>
            <b/>
            <sz val="8"/>
            <color indexed="10"/>
            <rFont val="Tahoma"/>
            <family val="2"/>
          </rPr>
          <t xml:space="preserve">GZ </t>
        </r>
        <r>
          <rPr>
            <b/>
            <sz val="8"/>
            <color indexed="81"/>
            <rFont val="Tahoma"/>
            <family val="2"/>
          </rPr>
          <t xml:space="preserve">= Gleitzeit - Tag
(Überstunden abbauen)
</t>
        </r>
        <r>
          <rPr>
            <b/>
            <sz val="8"/>
            <color indexed="10"/>
            <rFont val="Tahoma"/>
            <family val="2"/>
          </rPr>
          <t>G/F</t>
        </r>
        <r>
          <rPr>
            <b/>
            <sz val="8"/>
            <color indexed="81"/>
            <rFont val="Tahoma"/>
            <family val="2"/>
          </rPr>
          <t xml:space="preserve"> = 0,5 Tag Gleitzeit an einen halben Feiertag (dadurch ganzer Tag frei)
Groß- und Kleinschreibung unerheblich</t>
        </r>
      </text>
    </comment>
    <comment ref="L2" authorId="0" shapeId="0" xr:uid="{00000000-0006-0000-0700-000002000000}">
      <text>
        <r>
          <rPr>
            <b/>
            <sz val="8"/>
            <color indexed="81"/>
            <rFont val="Tahoma"/>
            <family val="2"/>
          </rPr>
          <t xml:space="preserve">Joker: 
ein ganzer Tag: J
1/2 Tag: J/2
setzt die soll-Arbeitszeit ein. Z.B. bei Fortbildungstag pauschal 
</t>
        </r>
        <r>
          <rPr>
            <sz val="8"/>
            <color indexed="81"/>
            <rFont val="Tahoma"/>
            <family val="2"/>
          </rPr>
          <t xml:space="preserve">
</t>
        </r>
      </text>
    </comment>
    <comment ref="M2" authorId="0" shapeId="0" xr:uid="{00000000-0006-0000-0700-000003000000}">
      <text>
        <r>
          <rPr>
            <b/>
            <sz val="8"/>
            <color indexed="81"/>
            <rFont val="Tahoma"/>
            <family val="2"/>
          </rPr>
          <t>Sonderzählungen, z. B 
Tage /Stunden Geschäftsreise, 
Tage / Stunden Arbeit zu Hause
oder beides zusammen
Definierbar bei Einstellungen</t>
        </r>
      </text>
    </comment>
    <comment ref="N2" authorId="1" shapeId="0" xr:uid="{00000000-0006-0000-0700-000004000000}">
      <text>
        <r>
          <rPr>
            <b/>
            <sz val="8"/>
            <color indexed="81"/>
            <rFont val="Tahoma"/>
            <family val="2"/>
          </rPr>
          <t>Joker: 
ein ganzer Tag: 1
1/2 Tag: 0,5</t>
        </r>
        <r>
          <rPr>
            <sz val="8"/>
            <color indexed="81"/>
            <rFont val="Tahoma"/>
            <family val="2"/>
          </rPr>
          <t xml:space="preserve">
</t>
        </r>
        <r>
          <rPr>
            <b/>
            <sz val="8"/>
            <color indexed="81"/>
            <rFont val="Tahoma"/>
            <family val="2"/>
          </rPr>
          <t>funktioniert nur bei gleicher Arbeitszeit pro Tag</t>
        </r>
      </text>
    </comment>
    <comment ref="U2" authorId="0" shapeId="0" xr:uid="{00000000-0006-0000-0700-000005000000}">
      <text>
        <r>
          <rPr>
            <b/>
            <sz val="8"/>
            <color indexed="81"/>
            <rFont val="Tahoma"/>
            <family val="2"/>
          </rPr>
          <t>Der Bonus zeigt nicht an, wie viel Zeit man z.B. nach 18 Uhr arbeitet, sondern wie viel man extra gut geschrieben bekommt.</t>
        </r>
      </text>
    </comment>
    <comment ref="AD2" authorId="0" shapeId="0" xr:uid="{00000000-0006-0000-0700-000006000000}">
      <text>
        <r>
          <rPr>
            <b/>
            <sz val="8"/>
            <color indexed="81"/>
            <rFont val="Tahoma"/>
            <family val="2"/>
          </rPr>
          <t xml:space="preserve">Tage Überstunden
(zum Zählen für "Zusammen"
</t>
        </r>
        <r>
          <rPr>
            <sz val="8"/>
            <color indexed="81"/>
            <rFont val="Tahoma"/>
            <family val="2"/>
          </rPr>
          <t xml:space="preserve">
</t>
        </r>
      </text>
    </comment>
    <comment ref="BU2" authorId="0" shapeId="0" xr:uid="{00000000-0006-0000-0700-000007000000}">
      <text>
        <r>
          <rPr>
            <b/>
            <sz val="8"/>
            <color indexed="81"/>
            <rFont val="Tahoma"/>
            <family val="2"/>
          </rPr>
          <t xml:space="preserve">abzüglich 2. Zeit
</t>
        </r>
        <r>
          <rPr>
            <sz val="8"/>
            <color indexed="81"/>
            <rFont val="Tahoma"/>
            <family val="2"/>
          </rPr>
          <t xml:space="preserve">
</t>
        </r>
      </text>
    </comment>
    <comment ref="G34" authorId="1" shapeId="0" xr:uid="{00000000-0006-0000-0700-000008000000}">
      <text>
        <r>
          <rPr>
            <b/>
            <sz val="8"/>
            <color indexed="81"/>
            <rFont val="Tahoma"/>
            <family val="2"/>
          </rPr>
          <t>hier kann im dezimalen Format noch eine Korrektur eingegeben werden (Minusstunden mit -)</t>
        </r>
        <r>
          <rPr>
            <sz val="8"/>
            <color indexed="81"/>
            <rFont val="Tahoma"/>
            <family val="2"/>
          </rPr>
          <t xml:space="preserve">
</t>
        </r>
      </text>
    </comment>
    <comment ref="I34" authorId="0" shapeId="0" xr:uid="{00000000-0006-0000-0700-000009000000}">
      <text>
        <r>
          <rPr>
            <b/>
            <sz val="8"/>
            <color indexed="81"/>
            <rFont val="Tahoma"/>
            <family val="2"/>
          </rPr>
          <t>hier sind die Bonusstunden eingegeben.</t>
        </r>
      </text>
    </comment>
    <comment ref="B35" authorId="2" shapeId="0" xr:uid="{5C1D1CC4-961C-4621-A7F7-7325887AF884}">
      <text>
        <r>
          <rPr>
            <b/>
            <sz val="9"/>
            <color indexed="81"/>
            <rFont val="Segoe UI"/>
            <family val="2"/>
          </rPr>
          <t xml:space="preserve">Für den aktuellen Monat kann die Zahl, die bei Einstellungen angegeben ist, geändert werden.
</t>
        </r>
        <r>
          <rPr>
            <sz val="9"/>
            <color indexed="81"/>
            <rFont val="Segoe UI"/>
            <family val="2"/>
          </rPr>
          <t xml:space="preserve">
</t>
        </r>
      </text>
    </comment>
    <comment ref="G35" authorId="2" shapeId="0" xr:uid="{D4079BF0-1999-4658-9AEF-E6E1AB4C7526}">
      <text>
        <r>
          <rPr>
            <b/>
            <sz val="9"/>
            <color indexed="81"/>
            <rFont val="Segoe UI"/>
            <family val="2"/>
          </rPr>
          <t>Die hier angezeigte Zahl bezieht sich auf den aktuellen Monat. Die in der Spalte "Ü-Aktuell" bzw. unter "zusammen" angezeigte Zahl bezieht die Stunden (plus oder Minus) der Vormonate mit ein. So kann es zu teils deutliche Differenzen kommen. Es gilt die unter "Zusammen" angezeigte Zahl.</t>
        </r>
        <r>
          <rPr>
            <sz val="9"/>
            <color indexed="81"/>
            <rFont val="Segoe UI"/>
            <family val="2"/>
          </rPr>
          <t xml:space="preserve">
</t>
        </r>
      </text>
    </comment>
    <comment ref="S36" authorId="1" shapeId="0" xr:uid="{00000000-0006-0000-0700-00000A000000}">
      <text>
        <r>
          <rPr>
            <b/>
            <sz val="8"/>
            <color indexed="81"/>
            <rFont val="Tahoma"/>
            <family val="2"/>
          </rPr>
          <t>Die Wochentage, bei denen hier Die täglichen Arbeitszeiten hier sind eine Kopie von Einstellungen; können jedoch für den aktuellen Monat überschrieben werden.</t>
        </r>
        <r>
          <rPr>
            <sz val="8"/>
            <color indexed="81"/>
            <rFont val="Tahoma"/>
            <family val="2"/>
          </rPr>
          <t xml:space="preserve">
</t>
        </r>
      </text>
    </comment>
    <comment ref="U36" authorId="3" shapeId="0" xr:uid="{00000000-0006-0000-0700-00000B000000}">
      <text>
        <r>
          <rPr>
            <b/>
            <sz val="8"/>
            <color indexed="81"/>
            <rFont val="Tahoma"/>
            <family val="2"/>
          </rPr>
          <t>Hier wird angegeben, ob der Tag als Arbeitstag zählt - es sei denn, es wird ein Feiertag eingetragen.</t>
        </r>
      </text>
    </comment>
    <comment ref="H38" authorId="2" shapeId="0" xr:uid="{73ADA11B-2867-4172-8123-1F1C1A0B754C}">
      <text>
        <r>
          <rPr>
            <b/>
            <sz val="9"/>
            <color indexed="81"/>
            <rFont val="Segoe UI"/>
            <family val="2"/>
          </rPr>
          <t>bezieht sich auf den akt. Monat; bezieht Vormante nicht ein.</t>
        </r>
        <r>
          <rPr>
            <sz val="9"/>
            <color indexed="81"/>
            <rFont val="Segoe UI"/>
            <family val="2"/>
          </rPr>
          <t xml:space="preserve">
</t>
        </r>
      </text>
    </comment>
    <comment ref="H39" authorId="2" shapeId="0" xr:uid="{A9D4732B-7CC0-4E9F-93E1-93991EE05D42}">
      <text>
        <r>
          <rPr>
            <b/>
            <sz val="9"/>
            <color indexed="81"/>
            <rFont val="Segoe UI"/>
            <family val="2"/>
          </rPr>
          <t>z.B. incl. Ü-Stunden des Vorjahres
Hier gibt es aber auch die Möglichkeit, Stunden abzuziehen, weil man lange etwas Privates getan hat.</t>
        </r>
        <r>
          <rPr>
            <sz val="9"/>
            <color indexed="81"/>
            <rFont val="Segoe UI"/>
            <family val="2"/>
          </rPr>
          <t xml:space="preserve">
</t>
        </r>
      </text>
    </comment>
    <comment ref="I39" authorId="0" shapeId="0" xr:uid="{00000000-0006-0000-0700-00000C000000}">
      <text>
        <r>
          <rPr>
            <b/>
            <sz val="8"/>
            <color indexed="10"/>
            <rFont val="Tahoma"/>
            <family val="2"/>
          </rPr>
          <t>Achtung:</t>
        </r>
        <r>
          <rPr>
            <b/>
            <sz val="8"/>
            <color indexed="81"/>
            <rFont val="Tahoma"/>
            <family val="2"/>
          </rPr>
          <t xml:space="preserve"> Wenn das Feld 1 x überschrieben wird, ist die Formel dahinter weg. </t>
        </r>
        <r>
          <rPr>
            <b/>
            <sz val="8"/>
            <color indexed="10"/>
            <rFont val="Tahoma"/>
            <family val="2"/>
          </rPr>
          <t>Sicherungskopie machen!</t>
        </r>
        <r>
          <rPr>
            <sz val="8"/>
            <color indexed="81"/>
            <rFont val="Tahoma"/>
            <family val="2"/>
          </rPr>
          <t xml:space="preserve">
</t>
        </r>
      </text>
    </comment>
    <comment ref="J40" authorId="0" shapeId="0" xr:uid="{00000000-0006-0000-0700-00000D000000}">
      <text>
        <r>
          <rPr>
            <sz val="10"/>
            <color indexed="81"/>
            <rFont val="Tahoma"/>
            <family val="2"/>
          </rPr>
          <t>Gleitzeit Tag (Abbau Überstunden)</t>
        </r>
      </text>
    </comment>
    <comment ref="K45" authorId="0" shapeId="0" xr:uid="{00000000-0006-0000-0700-00000E000000}">
      <text>
        <r>
          <rPr>
            <b/>
            <sz val="8"/>
            <color indexed="81"/>
            <rFont val="Tahoma"/>
            <family val="2"/>
          </rPr>
          <t xml:space="preserve">In Tagen
</t>
        </r>
        <r>
          <rPr>
            <sz val="8"/>
            <color indexed="81"/>
            <rFont val="Tahoma"/>
            <family val="2"/>
          </rPr>
          <t xml:space="preserve">
</t>
        </r>
      </text>
    </comment>
    <comment ref="L45" authorId="0" shapeId="0" xr:uid="{00000000-0006-0000-0700-00000F000000}">
      <text>
        <r>
          <rPr>
            <b/>
            <sz val="8"/>
            <color indexed="81"/>
            <rFont val="Tahoma"/>
            <family val="2"/>
          </rPr>
          <t>in Tagen</t>
        </r>
        <r>
          <rPr>
            <sz val="8"/>
            <color indexed="81"/>
            <rFont val="Tahoma"/>
            <family val="2"/>
          </rPr>
          <t xml:space="preserve">
</t>
        </r>
      </text>
    </comment>
    <comment ref="M45" authorId="0" shapeId="0" xr:uid="{00000000-0006-0000-0700-000010000000}">
      <text>
        <r>
          <rPr>
            <b/>
            <sz val="8"/>
            <color indexed="81"/>
            <rFont val="Tahoma"/>
            <family val="2"/>
          </rPr>
          <t>in Tagen</t>
        </r>
      </text>
    </comment>
    <comment ref="R45" authorId="0" shapeId="0" xr:uid="{00000000-0006-0000-0700-000011000000}">
      <text>
        <r>
          <rPr>
            <b/>
            <sz val="8"/>
            <color indexed="81"/>
            <rFont val="Tahoma"/>
            <family val="2"/>
          </rPr>
          <t xml:space="preserve">Hier werden die Korrekturstunden aufaddiert.
</t>
        </r>
      </text>
    </comment>
    <comment ref="F65" authorId="0" shapeId="0" xr:uid="{00000000-0006-0000-0700-000012000000}">
      <text>
        <r>
          <rPr>
            <b/>
            <sz val="8"/>
            <color indexed="81"/>
            <rFont val="Tahoma"/>
            <family val="2"/>
          </rPr>
          <t xml:space="preserve">Die Einstellungen hier werden von der Seite "Einstellungen" übernommen. Hier nur überschrieben, wenn für diesen Monat abweichende Angaben als beim Rest des Jahres gemacht werden sollen.
</t>
        </r>
        <r>
          <rPr>
            <b/>
            <sz val="8"/>
            <color indexed="10"/>
            <rFont val="Tahoma"/>
            <family val="2"/>
          </rPr>
          <t>Mit dem Überschreiben sind die hinterlegten Formeln weg.</t>
        </r>
      </text>
    </comment>
    <comment ref="H65" authorId="0" shapeId="0" xr:uid="{00000000-0006-0000-0700-000013000000}">
      <text>
        <r>
          <rPr>
            <b/>
            <sz val="8"/>
            <color indexed="81"/>
            <rFont val="Tahoma"/>
            <family val="2"/>
          </rPr>
          <t xml:space="preserve">Eingabe: Ja oder nein
</t>
        </r>
        <r>
          <rPr>
            <b/>
            <sz val="8"/>
            <color indexed="10"/>
            <rFont val="Tahoma"/>
            <family val="2"/>
          </rPr>
          <t xml:space="preserve">Wird von "Einstellungen" übernommen. Ist das Feld 1 x überschrieben, ist die hinterlegte Formel weg.
</t>
        </r>
        <r>
          <rPr>
            <b/>
            <sz val="8"/>
            <color indexed="8"/>
            <rFont val="Tahoma"/>
            <family val="2"/>
          </rPr>
          <t xml:space="preserve">Sicherungskopie machen!
</t>
        </r>
        <r>
          <rPr>
            <b/>
            <sz val="8"/>
            <color indexed="81"/>
            <rFont val="Tahoma"/>
            <family val="2"/>
          </rPr>
          <t xml:space="preserve">
</t>
        </r>
        <r>
          <rPr>
            <sz val="8"/>
            <color indexed="81"/>
            <rFont val="Tahoma"/>
            <family val="2"/>
          </rPr>
          <t xml:space="preserve">
</t>
        </r>
      </text>
    </comment>
    <comment ref="E67" authorId="0" shapeId="0" xr:uid="{00000000-0006-0000-0700-000014000000}">
      <text>
        <r>
          <rPr>
            <b/>
            <sz val="8"/>
            <color indexed="81"/>
            <rFont val="Tahoma"/>
            <family val="2"/>
          </rPr>
          <t xml:space="preserve">z.B. x 1,5
</t>
        </r>
        <r>
          <rPr>
            <sz val="8"/>
            <color indexed="81"/>
            <rFont val="Tahoma"/>
            <family val="2"/>
          </rPr>
          <t xml:space="preserve">
</t>
        </r>
      </text>
    </comment>
    <comment ref="G67" authorId="0" shapeId="0" xr:uid="{00000000-0006-0000-0700-000015000000}">
      <text>
        <r>
          <rPr>
            <b/>
            <sz val="8"/>
            <color indexed="81"/>
            <rFont val="Tahoma"/>
            <family val="2"/>
          </rPr>
          <t xml:space="preserve">z.B. x 2,0
</t>
        </r>
        <r>
          <rPr>
            <sz val="8"/>
            <color indexed="81"/>
            <rFont val="Tahoma"/>
            <family val="2"/>
          </rPr>
          <t xml:space="preserve">
</t>
        </r>
      </text>
    </comment>
    <comment ref="H67" authorId="0" shapeId="0" xr:uid="{00000000-0006-0000-0700-000016000000}">
      <text>
        <r>
          <rPr>
            <b/>
            <sz val="8"/>
            <color indexed="81"/>
            <rFont val="Tahoma"/>
            <family val="2"/>
          </rPr>
          <t xml:space="preserve">z.B. vor 06:00 Uhr (Nachtschicht)
</t>
        </r>
      </text>
    </comment>
    <comment ref="I67" authorId="0" shapeId="0" xr:uid="{00000000-0006-0000-0700-000017000000}">
      <text>
        <r>
          <rPr>
            <b/>
            <sz val="8"/>
            <color indexed="81"/>
            <rFont val="Tahoma"/>
            <family val="2"/>
          </rPr>
          <t xml:space="preserve">z.B. x 2,0
</t>
        </r>
        <r>
          <rPr>
            <sz val="8"/>
            <color indexed="81"/>
            <rFont val="Tahoma"/>
            <family val="2"/>
          </rPr>
          <t xml:space="preserve">
</t>
        </r>
      </text>
    </comment>
    <comment ref="B76" authorId="0" shapeId="0" xr:uid="{00000000-0006-0000-0700-000018000000}">
      <text>
        <r>
          <rPr>
            <b/>
            <sz val="8"/>
            <color indexed="81"/>
            <rFont val="Tahoma"/>
            <family val="2"/>
          </rPr>
          <t>Ergebnis wird in das Feld I 40 kopiert, wenn "ja" hier angeklickt ist.</t>
        </r>
      </text>
    </comment>
    <comment ref="D90" authorId="4" shapeId="0" xr:uid="{00000000-0006-0000-0700-000019000000}">
      <text>
        <r>
          <rPr>
            <b/>
            <sz val="8"/>
            <color indexed="81"/>
            <rFont val="Tahoma"/>
            <family val="2"/>
          </rPr>
          <t xml:space="preserve">immer 2-stellig eingeben: 38,50 oder 19,25 ! </t>
        </r>
        <r>
          <rPr>
            <sz val="8"/>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Jenders</author>
    <author>jenders</author>
    <author>Reinhold Jenders</author>
    <author>reinhold</author>
    <author>EFB Salzgitter</author>
  </authors>
  <commentList>
    <comment ref="K2" authorId="0" shapeId="0" xr:uid="{00000000-0006-0000-0800-000001000000}">
      <text>
        <r>
          <rPr>
            <b/>
            <sz val="8"/>
            <color indexed="81"/>
            <rFont val="Tahoma"/>
            <family val="2"/>
          </rPr>
          <t xml:space="preserve">Möglich.
</t>
        </r>
        <r>
          <rPr>
            <b/>
            <sz val="8"/>
            <color indexed="10"/>
            <rFont val="Tahoma"/>
            <family val="2"/>
          </rPr>
          <t xml:space="preserve">U </t>
        </r>
        <r>
          <rPr>
            <b/>
            <sz val="8"/>
            <color indexed="81"/>
            <rFont val="Tahoma"/>
            <family val="2"/>
          </rPr>
          <t xml:space="preserve">= Urlaub
</t>
        </r>
        <r>
          <rPr>
            <b/>
            <sz val="8"/>
            <color indexed="10"/>
            <rFont val="Tahoma"/>
            <family val="2"/>
          </rPr>
          <t xml:space="preserve">u/2 </t>
        </r>
        <r>
          <rPr>
            <b/>
            <sz val="8"/>
            <color indexed="81"/>
            <rFont val="Tahoma"/>
            <family val="2"/>
          </rPr>
          <t xml:space="preserve">= halber U-Tag
</t>
        </r>
        <r>
          <rPr>
            <b/>
            <sz val="8"/>
            <color indexed="10"/>
            <rFont val="Tahoma"/>
            <family val="2"/>
          </rPr>
          <t>F</t>
        </r>
        <r>
          <rPr>
            <b/>
            <sz val="8"/>
            <color indexed="81"/>
            <rFont val="Tahoma"/>
            <family val="2"/>
          </rPr>
          <t xml:space="preserve"> = Feiertag
</t>
        </r>
        <r>
          <rPr>
            <b/>
            <sz val="8"/>
            <color indexed="10"/>
            <rFont val="Tahoma"/>
            <family val="2"/>
          </rPr>
          <t>f/2</t>
        </r>
        <r>
          <rPr>
            <b/>
            <sz val="8"/>
            <color indexed="81"/>
            <rFont val="Tahoma"/>
            <family val="2"/>
          </rPr>
          <t xml:space="preserve"> = halber F-Tag
</t>
        </r>
        <r>
          <rPr>
            <b/>
            <sz val="8"/>
            <color indexed="10"/>
            <rFont val="Tahoma"/>
            <family val="2"/>
          </rPr>
          <t>U/F</t>
        </r>
        <r>
          <rPr>
            <b/>
            <sz val="8"/>
            <color indexed="81"/>
            <rFont val="Tahoma"/>
            <family val="2"/>
          </rPr>
          <t xml:space="preserve"> = 0,5 Tag Urlaub an einen halben Feiertag (dadurch ganzer Tag frei)
</t>
        </r>
        <r>
          <rPr>
            <b/>
            <sz val="8"/>
            <color indexed="10"/>
            <rFont val="Tahoma"/>
            <family val="2"/>
          </rPr>
          <t xml:space="preserve">k </t>
        </r>
        <r>
          <rPr>
            <b/>
            <sz val="8"/>
            <color indexed="81"/>
            <rFont val="Tahoma"/>
            <family val="2"/>
          </rPr>
          <t xml:space="preserve">= Krank
</t>
        </r>
        <r>
          <rPr>
            <b/>
            <sz val="8"/>
            <color indexed="10"/>
            <rFont val="Tahoma"/>
            <family val="2"/>
          </rPr>
          <t>k/2</t>
        </r>
        <r>
          <rPr>
            <b/>
            <sz val="8"/>
            <color indexed="81"/>
            <rFont val="Tahoma"/>
            <family val="2"/>
          </rPr>
          <t xml:space="preserve"> = halber k-Tag
</t>
        </r>
        <r>
          <rPr>
            <b/>
            <sz val="8"/>
            <color indexed="10"/>
            <rFont val="Tahoma"/>
            <family val="2"/>
          </rPr>
          <t xml:space="preserve">GZ </t>
        </r>
        <r>
          <rPr>
            <b/>
            <sz val="8"/>
            <color indexed="81"/>
            <rFont val="Tahoma"/>
            <family val="2"/>
          </rPr>
          <t xml:space="preserve">= Gleitzeit - Tag
(Überstunden abbauen)
</t>
        </r>
        <r>
          <rPr>
            <b/>
            <sz val="8"/>
            <color indexed="10"/>
            <rFont val="Tahoma"/>
            <family val="2"/>
          </rPr>
          <t>G/F</t>
        </r>
        <r>
          <rPr>
            <b/>
            <sz val="8"/>
            <color indexed="81"/>
            <rFont val="Tahoma"/>
            <family val="2"/>
          </rPr>
          <t xml:space="preserve"> = 0,5 Tag Gleitzeit an einen halben Feiertag (dadurch ganzer Tag frei)
Groß- und Kleinschreibung unerheblich</t>
        </r>
      </text>
    </comment>
    <comment ref="L2" authorId="0" shapeId="0" xr:uid="{00000000-0006-0000-0800-000002000000}">
      <text>
        <r>
          <rPr>
            <b/>
            <sz val="8"/>
            <color indexed="81"/>
            <rFont val="Tahoma"/>
            <family val="2"/>
          </rPr>
          <t xml:space="preserve">Joker: 
ein ganzer Tag: J
1/2 Tag: J/2
setzt die soll-Arbeitszeit ein. Z.B. bei Fortbildungstag pauschal 
</t>
        </r>
        <r>
          <rPr>
            <sz val="8"/>
            <color indexed="81"/>
            <rFont val="Tahoma"/>
            <family val="2"/>
          </rPr>
          <t xml:space="preserve">
</t>
        </r>
      </text>
    </comment>
    <comment ref="M2" authorId="0" shapeId="0" xr:uid="{00000000-0006-0000-0800-000003000000}">
      <text>
        <r>
          <rPr>
            <b/>
            <sz val="8"/>
            <color indexed="81"/>
            <rFont val="Tahoma"/>
            <family val="2"/>
          </rPr>
          <t>Sonderzählungen, z. B 
Tage /Stunden Geschäftsreise, 
Tage / Stunden Arbeit zu Hause
oder beides zusammen
Definierbar bei Einstellungen</t>
        </r>
      </text>
    </comment>
    <comment ref="N2" authorId="1" shapeId="0" xr:uid="{00000000-0006-0000-0800-000004000000}">
      <text>
        <r>
          <rPr>
            <b/>
            <sz val="8"/>
            <color indexed="81"/>
            <rFont val="Tahoma"/>
            <family val="2"/>
          </rPr>
          <t>Joker: 
ein ganzer Tag: 1
1/2 Tag: 0,5</t>
        </r>
        <r>
          <rPr>
            <sz val="8"/>
            <color indexed="81"/>
            <rFont val="Tahoma"/>
            <family val="2"/>
          </rPr>
          <t xml:space="preserve">
</t>
        </r>
        <r>
          <rPr>
            <b/>
            <sz val="8"/>
            <color indexed="81"/>
            <rFont val="Tahoma"/>
            <family val="2"/>
          </rPr>
          <t>funktioniert nur bei gleicher Arbeitszeit pro Tag</t>
        </r>
      </text>
    </comment>
    <comment ref="U2" authorId="0" shapeId="0" xr:uid="{00000000-0006-0000-0800-000005000000}">
      <text>
        <r>
          <rPr>
            <b/>
            <sz val="8"/>
            <color indexed="81"/>
            <rFont val="Tahoma"/>
            <family val="2"/>
          </rPr>
          <t>Der Bonus zeigt nicht an, wie viel Zeit man z.B. nach 18 Uhr arbeitet, sondern wie viel man extra gut geschrieben bekommt.</t>
        </r>
      </text>
    </comment>
    <comment ref="AD2" authorId="0" shapeId="0" xr:uid="{00000000-0006-0000-0800-000006000000}">
      <text>
        <r>
          <rPr>
            <b/>
            <sz val="8"/>
            <color indexed="81"/>
            <rFont val="Tahoma"/>
            <family val="2"/>
          </rPr>
          <t xml:space="preserve">Tage Überstunden
(zum Zählen für "Zusammen"
</t>
        </r>
        <r>
          <rPr>
            <sz val="8"/>
            <color indexed="81"/>
            <rFont val="Tahoma"/>
            <family val="2"/>
          </rPr>
          <t xml:space="preserve">
</t>
        </r>
      </text>
    </comment>
    <comment ref="BU2" authorId="0" shapeId="0" xr:uid="{00000000-0006-0000-0800-000007000000}">
      <text>
        <r>
          <rPr>
            <b/>
            <sz val="8"/>
            <color indexed="81"/>
            <rFont val="Tahoma"/>
            <family val="2"/>
          </rPr>
          <t xml:space="preserve">abzüglich 2. Zeit
</t>
        </r>
        <r>
          <rPr>
            <sz val="8"/>
            <color indexed="81"/>
            <rFont val="Tahoma"/>
            <family val="2"/>
          </rPr>
          <t xml:space="preserve">
</t>
        </r>
      </text>
    </comment>
    <comment ref="I34" authorId="0" shapeId="0" xr:uid="{00000000-0006-0000-0800-000008000000}">
      <text>
        <r>
          <rPr>
            <b/>
            <sz val="8"/>
            <color indexed="81"/>
            <rFont val="Tahoma"/>
            <family val="2"/>
          </rPr>
          <t>hier sind die Bonusstunden eingegeben.</t>
        </r>
      </text>
    </comment>
    <comment ref="B35" authorId="2" shapeId="0" xr:uid="{07D2A1B0-CFE7-4C2E-A181-452449147485}">
      <text>
        <r>
          <rPr>
            <b/>
            <sz val="9"/>
            <color indexed="81"/>
            <rFont val="Segoe UI"/>
            <family val="2"/>
          </rPr>
          <t xml:space="preserve">Für den aktuellen Monat kann die Zahl, die bei Einstellungen angegeben ist, geändert werden.
</t>
        </r>
        <r>
          <rPr>
            <sz val="9"/>
            <color indexed="81"/>
            <rFont val="Segoe UI"/>
            <family val="2"/>
          </rPr>
          <t xml:space="preserve">
</t>
        </r>
      </text>
    </comment>
    <comment ref="G35" authorId="2" shapeId="0" xr:uid="{E4542F85-9958-4F87-963F-3FFFAD41D3FB}">
      <text>
        <r>
          <rPr>
            <b/>
            <sz val="9"/>
            <color indexed="81"/>
            <rFont val="Segoe UI"/>
            <family val="2"/>
          </rPr>
          <t>Die hier angezeigte Zahl bezieht sich auf den aktuellen Monat. Die in der Spalte "Ü-Aktuell" bzw. unter "zusammen" angezeigte Zahl bezieht die Stunden (plus oder Minus) der Vormonate mit ein. So kann es zu teils deutliche Differenzen kommen. Es gilt die unter "Zusammen" angezeigte Zahl.</t>
        </r>
        <r>
          <rPr>
            <sz val="9"/>
            <color indexed="81"/>
            <rFont val="Segoe UI"/>
            <family val="2"/>
          </rPr>
          <t xml:space="preserve">
</t>
        </r>
      </text>
    </comment>
    <comment ref="S36" authorId="1" shapeId="0" xr:uid="{00000000-0006-0000-0800-000009000000}">
      <text>
        <r>
          <rPr>
            <b/>
            <sz val="8"/>
            <color indexed="81"/>
            <rFont val="Tahoma"/>
            <family val="2"/>
          </rPr>
          <t>Die Wochentage, bei denen hier Die täglichen Arbeitszeiten hier sind eine Kopie von Einstellungen; können jedoch für den aktuellen Monat überschrieben werden.</t>
        </r>
        <r>
          <rPr>
            <sz val="8"/>
            <color indexed="81"/>
            <rFont val="Tahoma"/>
            <family val="2"/>
          </rPr>
          <t xml:space="preserve">
</t>
        </r>
      </text>
    </comment>
    <comment ref="U36" authorId="3" shapeId="0" xr:uid="{00000000-0006-0000-0800-00000A000000}">
      <text>
        <r>
          <rPr>
            <b/>
            <sz val="8"/>
            <color indexed="81"/>
            <rFont val="Tahoma"/>
            <family val="2"/>
          </rPr>
          <t>Hier wird angegeben, ob der Tag als Arbeitstag zählt - es sei denn, es wird ein Feiertag eingetragen.</t>
        </r>
      </text>
    </comment>
    <comment ref="H38" authorId="2" shapeId="0" xr:uid="{C67C5ECF-5083-458B-9CDF-7ABB417D5C67}">
      <text>
        <r>
          <rPr>
            <b/>
            <sz val="9"/>
            <color indexed="81"/>
            <rFont val="Segoe UI"/>
            <family val="2"/>
          </rPr>
          <t>bezieht sich auf den akt. Monat; bezieht Vormante nicht ein.</t>
        </r>
        <r>
          <rPr>
            <sz val="9"/>
            <color indexed="81"/>
            <rFont val="Segoe UI"/>
            <family val="2"/>
          </rPr>
          <t xml:space="preserve">
</t>
        </r>
      </text>
    </comment>
    <comment ref="H39" authorId="2" shapeId="0" xr:uid="{841873FC-8DD7-46C5-ABA2-2AFD1F672F06}">
      <text>
        <r>
          <rPr>
            <b/>
            <sz val="9"/>
            <color indexed="81"/>
            <rFont val="Segoe UI"/>
            <family val="2"/>
          </rPr>
          <t>z.B. incl. Ü-Stunden des Vorjahres
Hier gibt es aber auch die Möglichkeit, Stunden abzuziehen, weil man lange etwas Privates getan hat.</t>
        </r>
        <r>
          <rPr>
            <sz val="9"/>
            <color indexed="81"/>
            <rFont val="Segoe UI"/>
            <family val="2"/>
          </rPr>
          <t xml:space="preserve">
</t>
        </r>
      </text>
    </comment>
    <comment ref="I39" authorId="0" shapeId="0" xr:uid="{00000000-0006-0000-0800-00000B000000}">
      <text>
        <r>
          <rPr>
            <b/>
            <sz val="8"/>
            <color indexed="10"/>
            <rFont val="Tahoma"/>
            <family val="2"/>
          </rPr>
          <t>Achtung:</t>
        </r>
        <r>
          <rPr>
            <b/>
            <sz val="8"/>
            <color indexed="81"/>
            <rFont val="Tahoma"/>
            <family val="2"/>
          </rPr>
          <t xml:space="preserve"> Wenn das Feld 1 x überschrieben wird, ist die Formel dahinter weg. </t>
        </r>
        <r>
          <rPr>
            <b/>
            <sz val="8"/>
            <color indexed="10"/>
            <rFont val="Tahoma"/>
            <family val="2"/>
          </rPr>
          <t>Sicherungskopie machen!</t>
        </r>
        <r>
          <rPr>
            <sz val="8"/>
            <color indexed="81"/>
            <rFont val="Tahoma"/>
            <family val="2"/>
          </rPr>
          <t xml:space="preserve">
</t>
        </r>
      </text>
    </comment>
    <comment ref="J40" authorId="0" shapeId="0" xr:uid="{00000000-0006-0000-0800-00000C000000}">
      <text>
        <r>
          <rPr>
            <sz val="10"/>
            <color indexed="81"/>
            <rFont val="Tahoma"/>
            <family val="2"/>
          </rPr>
          <t>Gleitzeit Tag (Abbau Überstunden)</t>
        </r>
      </text>
    </comment>
    <comment ref="K45" authorId="0" shapeId="0" xr:uid="{00000000-0006-0000-0800-00000D000000}">
      <text>
        <r>
          <rPr>
            <b/>
            <sz val="8"/>
            <color indexed="81"/>
            <rFont val="Tahoma"/>
            <family val="2"/>
          </rPr>
          <t xml:space="preserve">In Tagen
</t>
        </r>
        <r>
          <rPr>
            <sz val="8"/>
            <color indexed="81"/>
            <rFont val="Tahoma"/>
            <family val="2"/>
          </rPr>
          <t xml:space="preserve">
</t>
        </r>
      </text>
    </comment>
    <comment ref="L45" authorId="0" shapeId="0" xr:uid="{00000000-0006-0000-0800-00000E000000}">
      <text>
        <r>
          <rPr>
            <b/>
            <sz val="8"/>
            <color indexed="81"/>
            <rFont val="Tahoma"/>
            <family val="2"/>
          </rPr>
          <t>in Tagen</t>
        </r>
        <r>
          <rPr>
            <sz val="8"/>
            <color indexed="81"/>
            <rFont val="Tahoma"/>
            <family val="2"/>
          </rPr>
          <t xml:space="preserve">
</t>
        </r>
      </text>
    </comment>
    <comment ref="M45" authorId="0" shapeId="0" xr:uid="{00000000-0006-0000-0800-00000F000000}">
      <text>
        <r>
          <rPr>
            <b/>
            <sz val="8"/>
            <color indexed="81"/>
            <rFont val="Tahoma"/>
            <family val="2"/>
          </rPr>
          <t>in Tagen</t>
        </r>
      </text>
    </comment>
    <comment ref="R45" authorId="0" shapeId="0" xr:uid="{00000000-0006-0000-0800-000010000000}">
      <text>
        <r>
          <rPr>
            <b/>
            <sz val="8"/>
            <color indexed="81"/>
            <rFont val="Tahoma"/>
            <family val="2"/>
          </rPr>
          <t xml:space="preserve">Hier werden die Korrekturstunden aufaddiert.
</t>
        </r>
      </text>
    </comment>
    <comment ref="F65" authorId="0" shapeId="0" xr:uid="{00000000-0006-0000-0800-000011000000}">
      <text>
        <r>
          <rPr>
            <b/>
            <sz val="8"/>
            <color indexed="81"/>
            <rFont val="Tahoma"/>
            <family val="2"/>
          </rPr>
          <t xml:space="preserve">Die Einstellungen hier werden von der Seite "Einstellungen" übernommen. Hier nur überschrieben, wenn für diesen Monat abweichende Angaben als beim Rest des Jahres gemacht werden sollen.
</t>
        </r>
        <r>
          <rPr>
            <b/>
            <sz val="8"/>
            <color indexed="10"/>
            <rFont val="Tahoma"/>
            <family val="2"/>
          </rPr>
          <t>Mit dem Überschreiben sind die hinterlegten Formeln weg.</t>
        </r>
      </text>
    </comment>
    <comment ref="H65" authorId="0" shapeId="0" xr:uid="{00000000-0006-0000-0800-000012000000}">
      <text>
        <r>
          <rPr>
            <b/>
            <sz val="8"/>
            <color indexed="81"/>
            <rFont val="Tahoma"/>
            <family val="2"/>
          </rPr>
          <t xml:space="preserve">Eingabe: Ja oder nein
</t>
        </r>
        <r>
          <rPr>
            <b/>
            <sz val="8"/>
            <color indexed="10"/>
            <rFont val="Tahoma"/>
            <family val="2"/>
          </rPr>
          <t xml:space="preserve">Wird von "Einstellungen" übernommen. Ist das Feld 1 x überschrieben, ist die hinterlegte Formel weg.
</t>
        </r>
        <r>
          <rPr>
            <b/>
            <sz val="8"/>
            <color indexed="8"/>
            <rFont val="Tahoma"/>
            <family val="2"/>
          </rPr>
          <t xml:space="preserve">Sicherungskopie machen!
</t>
        </r>
        <r>
          <rPr>
            <b/>
            <sz val="8"/>
            <color indexed="81"/>
            <rFont val="Tahoma"/>
            <family val="2"/>
          </rPr>
          <t xml:space="preserve">
</t>
        </r>
        <r>
          <rPr>
            <sz val="8"/>
            <color indexed="81"/>
            <rFont val="Tahoma"/>
            <family val="2"/>
          </rPr>
          <t xml:space="preserve">
</t>
        </r>
      </text>
    </comment>
    <comment ref="E67" authorId="0" shapeId="0" xr:uid="{00000000-0006-0000-0800-000013000000}">
      <text>
        <r>
          <rPr>
            <b/>
            <sz val="8"/>
            <color indexed="81"/>
            <rFont val="Tahoma"/>
            <family val="2"/>
          </rPr>
          <t xml:space="preserve">z.B. x 1,5
</t>
        </r>
        <r>
          <rPr>
            <sz val="8"/>
            <color indexed="81"/>
            <rFont val="Tahoma"/>
            <family val="2"/>
          </rPr>
          <t xml:space="preserve">
</t>
        </r>
      </text>
    </comment>
    <comment ref="G67" authorId="0" shapeId="0" xr:uid="{00000000-0006-0000-0800-000014000000}">
      <text>
        <r>
          <rPr>
            <b/>
            <sz val="8"/>
            <color indexed="81"/>
            <rFont val="Tahoma"/>
            <family val="2"/>
          </rPr>
          <t xml:space="preserve">z.B. x 2,0
</t>
        </r>
        <r>
          <rPr>
            <sz val="8"/>
            <color indexed="81"/>
            <rFont val="Tahoma"/>
            <family val="2"/>
          </rPr>
          <t xml:space="preserve">
</t>
        </r>
      </text>
    </comment>
    <comment ref="H67" authorId="0" shapeId="0" xr:uid="{00000000-0006-0000-0800-000015000000}">
      <text>
        <r>
          <rPr>
            <b/>
            <sz val="8"/>
            <color indexed="81"/>
            <rFont val="Tahoma"/>
            <family val="2"/>
          </rPr>
          <t xml:space="preserve">z.B. vor 06:00 Uhr (Nachtschicht)
</t>
        </r>
      </text>
    </comment>
    <comment ref="I67" authorId="0" shapeId="0" xr:uid="{00000000-0006-0000-0800-000016000000}">
      <text>
        <r>
          <rPr>
            <b/>
            <sz val="8"/>
            <color indexed="81"/>
            <rFont val="Tahoma"/>
            <family val="2"/>
          </rPr>
          <t xml:space="preserve">z.B. x 2,0
</t>
        </r>
        <r>
          <rPr>
            <sz val="8"/>
            <color indexed="81"/>
            <rFont val="Tahoma"/>
            <family val="2"/>
          </rPr>
          <t xml:space="preserve">
</t>
        </r>
      </text>
    </comment>
    <comment ref="B76" authorId="0" shapeId="0" xr:uid="{00000000-0006-0000-0800-000017000000}">
      <text>
        <r>
          <rPr>
            <b/>
            <sz val="8"/>
            <color indexed="81"/>
            <rFont val="Tahoma"/>
            <family val="2"/>
          </rPr>
          <t>Ergebnis wird in das Feld I 40 kopiert, wenn "ja" hier angeklickt ist.</t>
        </r>
      </text>
    </comment>
    <comment ref="D90" authorId="4" shapeId="0" xr:uid="{00000000-0006-0000-0800-000018000000}">
      <text>
        <r>
          <rPr>
            <b/>
            <sz val="8"/>
            <color indexed="81"/>
            <rFont val="Tahoma"/>
            <family val="2"/>
          </rPr>
          <t xml:space="preserve">immer 2-stellig eingeben: 38,50 oder 19,25 ! </t>
        </r>
        <r>
          <rPr>
            <sz val="8"/>
            <color indexed="81"/>
            <rFont val="Tahoma"/>
            <family val="2"/>
          </rPr>
          <t xml:space="preserve">
</t>
        </r>
      </text>
    </comment>
  </commentList>
</comments>
</file>

<file path=xl/sharedStrings.xml><?xml version="1.0" encoding="utf-8"?>
<sst xmlns="http://schemas.openxmlformats.org/spreadsheetml/2006/main" count="2405" uniqueCount="332">
  <si>
    <t>Arbeitszeiten von</t>
  </si>
  <si>
    <t>von</t>
  </si>
  <si>
    <t>bis</t>
  </si>
  <si>
    <t>Pause</t>
  </si>
  <si>
    <t>Ist</t>
  </si>
  <si>
    <t>AT</t>
  </si>
  <si>
    <t>U</t>
  </si>
  <si>
    <t>F</t>
  </si>
  <si>
    <t>K</t>
  </si>
  <si>
    <t>Soll Monat</t>
  </si>
  <si>
    <t>Ist Monat</t>
  </si>
  <si>
    <t>Ü Aktuell</t>
  </si>
  <si>
    <t>Kommentar</t>
  </si>
  <si>
    <t>km</t>
  </si>
  <si>
    <t>€</t>
  </si>
  <si>
    <t>Dat.</t>
  </si>
  <si>
    <t>J</t>
  </si>
  <si>
    <t xml:space="preserve">x </t>
  </si>
  <si>
    <t>y</t>
  </si>
  <si>
    <t>Wochentag</t>
  </si>
  <si>
    <t>AZ Dezimal</t>
  </si>
  <si>
    <t>tägl AZ/soll</t>
  </si>
  <si>
    <t>Ermittlung Arbeitstage</t>
  </si>
  <si>
    <t>Ermittlung Arbeitstage 2</t>
  </si>
  <si>
    <t>zahl halbe Tage</t>
  </si>
  <si>
    <t>Differenz heute</t>
  </si>
  <si>
    <t>zusätzl. +/- Std. (dez.)</t>
  </si>
  <si>
    <t>Werktage</t>
  </si>
  <si>
    <t>Arbeitszeiten pro Woche (dezimal)</t>
  </si>
  <si>
    <t>Ist-Std.</t>
  </si>
  <si>
    <t>Tägliche Arbeitszeiten</t>
  </si>
  <si>
    <t>Woche bis</t>
  </si>
  <si>
    <t>Soll</t>
  </si>
  <si>
    <t>Differenz</t>
  </si>
  <si>
    <t>Montag</t>
  </si>
  <si>
    <t>Feiertag</t>
  </si>
  <si>
    <t>Dienstag</t>
  </si>
  <si>
    <t>Krank</t>
  </si>
  <si>
    <t>Korrektur</t>
  </si>
  <si>
    <t>Mittwoch</t>
  </si>
  <si>
    <t>Arbeitstage f. Berechnung</t>
  </si>
  <si>
    <t>Stunden</t>
  </si>
  <si>
    <t>Donnerstag</t>
  </si>
  <si>
    <t>Freitag</t>
  </si>
  <si>
    <t>Std. / Tag</t>
  </si>
  <si>
    <t>Samstag</t>
  </si>
  <si>
    <t>Tage/Woche</t>
  </si>
  <si>
    <t>Sonntag</t>
  </si>
  <si>
    <t>Arbeitstage</t>
  </si>
  <si>
    <t>Vorjahr</t>
  </si>
  <si>
    <t>Zusammen</t>
  </si>
  <si>
    <t xml:space="preserve">Es sind noch </t>
  </si>
  <si>
    <t>Datum</t>
  </si>
  <si>
    <t>Wochen-Az</t>
  </si>
  <si>
    <t>Wochen-AZ dezimal</t>
  </si>
  <si>
    <t>Sollzeit</t>
  </si>
  <si>
    <t>Febr</t>
  </si>
  <si>
    <t>märz</t>
  </si>
  <si>
    <t>April</t>
  </si>
  <si>
    <t>MaI</t>
  </si>
  <si>
    <t>Juni</t>
  </si>
  <si>
    <t>Juli</t>
  </si>
  <si>
    <t>August</t>
  </si>
  <si>
    <t>Sept.</t>
  </si>
  <si>
    <t>Okt</t>
  </si>
  <si>
    <t>Nov</t>
  </si>
  <si>
    <t>Dez</t>
  </si>
  <si>
    <t>Urlaub</t>
  </si>
  <si>
    <t>Monat</t>
  </si>
  <si>
    <t>Grundeinstellungen</t>
  </si>
  <si>
    <t>Montags</t>
  </si>
  <si>
    <t>Dienstags</t>
  </si>
  <si>
    <t>Mittwochs</t>
  </si>
  <si>
    <t>Donnerstags</t>
  </si>
  <si>
    <t>Freitags</t>
  </si>
  <si>
    <t>Samstags</t>
  </si>
  <si>
    <t>Sonntags</t>
  </si>
  <si>
    <t>Stempeluhr; eine Excel-Anwendung von Reinhold Jenders</t>
  </si>
  <si>
    <t>Die neuste Version jeweils unter:</t>
  </si>
  <si>
    <t xml:space="preserve">Urlaubsanspruch für dieses Jahr </t>
  </si>
  <si>
    <t>Gib links deinen Namen ein</t>
  </si>
  <si>
    <t xml:space="preserve">Kontakt: </t>
  </si>
  <si>
    <t>Zeit analog</t>
  </si>
  <si>
    <t>ist gleich Zeit dezimal</t>
  </si>
  <si>
    <t>Zeit dezimal</t>
  </si>
  <si>
    <t>:</t>
  </si>
  <si>
    <t>,</t>
  </si>
  <si>
    <t>ist gleich Zeit analog</t>
  </si>
  <si>
    <t>Min.</t>
  </si>
  <si>
    <t>analog</t>
  </si>
  <si>
    <t>dezimal</t>
  </si>
  <si>
    <t>Ja</t>
  </si>
  <si>
    <t>Bitte Summe überprüfen! = Wochenarbeitszeit??</t>
  </si>
  <si>
    <t>Arbeitstag?</t>
  </si>
  <si>
    <t>Resturlaub Vorjahr</t>
  </si>
  <si>
    <t>Sonderurlaub</t>
  </si>
  <si>
    <t>Tarif-Urlaub</t>
  </si>
  <si>
    <t>Rest:</t>
  </si>
  <si>
    <t>Sonderurlaub:</t>
  </si>
  <si>
    <t xml:space="preserve">Urlaub Tarif: </t>
  </si>
  <si>
    <t>andere Begründung:</t>
  </si>
  <si>
    <t xml:space="preserve">Std. </t>
  </si>
  <si>
    <t>F-Tage</t>
  </si>
  <si>
    <t>Höchstgrenze für Ü-Stunden / Monat</t>
  </si>
  <si>
    <t>x</t>
  </si>
  <si>
    <t>Reisekostenabrechnung / Dienstfahrt</t>
  </si>
  <si>
    <r>
      <t>Name:</t>
    </r>
    <r>
      <rPr>
        <b/>
        <sz val="12"/>
        <rFont val="Arial"/>
        <family val="2"/>
      </rPr>
      <t xml:space="preserve"> </t>
    </r>
  </si>
  <si>
    <t>Dienstreiseort/-zweck</t>
  </si>
  <si>
    <t>Fahr- strecke</t>
  </si>
  <si>
    <t>Mitfahrer</t>
  </si>
  <si>
    <t xml:space="preserve"> km</t>
  </si>
  <si>
    <t>Zahl</t>
  </si>
  <si>
    <t>Gesamtfahrstrecke</t>
  </si>
  <si>
    <t>Salzgitter, den</t>
  </si>
  <si>
    <t xml:space="preserve">                                            </t>
  </si>
  <si>
    <t>(Unterschrift)</t>
  </si>
  <si>
    <t>Wegstreckenentschädigung 1</t>
  </si>
  <si>
    <t>=</t>
  </si>
  <si>
    <t>Mitnahmeentschädigung 1 Person</t>
  </si>
  <si>
    <t>Mitnahmeentschädigung 2 Personen</t>
  </si>
  <si>
    <t xml:space="preserve">insgesamt:           </t>
  </si>
  <si>
    <t>Auszahlungsanordnung</t>
  </si>
  <si>
    <t>Buchungstag.......................................</t>
  </si>
  <si>
    <t>Rechtsträger/               Haushaltsstelle:</t>
  </si>
  <si>
    <t>i.W. ___________________________________________________________________</t>
  </si>
  <si>
    <t>Sachlich und rechnerisch richtig festgestellt</t>
  </si>
  <si>
    <t>_________________________________________</t>
  </si>
  <si>
    <t>Der Betrag ist, wie angegeben, auszuzahlen und zu buchen.</t>
  </si>
  <si>
    <t>Ort:</t>
  </si>
  <si>
    <t>___________________________________</t>
  </si>
  <si>
    <t>(Unterschrift des Anordnungsbefugten)</t>
  </si>
  <si>
    <r>
      <t>Fahr- strecke</t>
    </r>
    <r>
      <rPr>
        <sz val="6"/>
        <rFont val="Arial"/>
        <family val="2"/>
      </rPr>
      <t xml:space="preserve"> über 600 ccm</t>
    </r>
  </si>
  <si>
    <r>
      <t>Fahr- strecke</t>
    </r>
    <r>
      <rPr>
        <sz val="6"/>
        <rFont val="Arial"/>
        <family val="2"/>
      </rPr>
      <t xml:space="preserve">       bis 600 ccm</t>
    </r>
  </si>
  <si>
    <t>1 Person</t>
  </si>
  <si>
    <t>2 Personen</t>
  </si>
  <si>
    <t>Wegstreckenentschädigung 2</t>
  </si>
  <si>
    <t>Merkzettel Entfernungen</t>
  </si>
  <si>
    <t>Ort</t>
  </si>
  <si>
    <t>Ortsteil/Ziel</t>
  </si>
  <si>
    <t>Braunschweig</t>
  </si>
  <si>
    <t>Drucker</t>
  </si>
  <si>
    <t>HKD</t>
  </si>
  <si>
    <t>Celle</t>
  </si>
  <si>
    <t>Geb'hagen</t>
  </si>
  <si>
    <t>Gitter</t>
  </si>
  <si>
    <t>KiGa</t>
  </si>
  <si>
    <t>Schäferstuhl</t>
  </si>
  <si>
    <t>Goslar</t>
  </si>
  <si>
    <t>Göttingen</t>
  </si>
  <si>
    <t>Hannover</t>
  </si>
  <si>
    <t>Hildesheim</t>
  </si>
  <si>
    <t>Königslutter</t>
  </si>
  <si>
    <t>Salzgitter-Bad</t>
  </si>
  <si>
    <t>Schladen</t>
  </si>
  <si>
    <t>Thiede</t>
  </si>
  <si>
    <t>W'büttel</t>
  </si>
  <si>
    <t>Wolfsburg</t>
  </si>
  <si>
    <t>Kostenerstattung pro km</t>
  </si>
  <si>
    <t>Kostenerstattung 2. Fahrzeug</t>
  </si>
  <si>
    <t>1. Mitfahrer</t>
  </si>
  <si>
    <t>2. Mitfahrer</t>
  </si>
  <si>
    <t>Reinhold Jenders</t>
  </si>
  <si>
    <t>Karfreitag</t>
  </si>
  <si>
    <t>Ostermontag</t>
  </si>
  <si>
    <t>reinhold@jenders.net</t>
  </si>
  <si>
    <t>Nutzung der Stempeluhr</t>
  </si>
  <si>
    <t>nach Beginn des laufenden Jahres</t>
  </si>
  <si>
    <t>Januar</t>
  </si>
  <si>
    <t>Hilfe</t>
  </si>
  <si>
    <t>Februar</t>
  </si>
  <si>
    <t>März</t>
  </si>
  <si>
    <t>Mai</t>
  </si>
  <si>
    <t>September</t>
  </si>
  <si>
    <t>Oktober</t>
  </si>
  <si>
    <t>November</t>
  </si>
  <si>
    <t>Dezember</t>
  </si>
  <si>
    <t>Azeit</t>
  </si>
  <si>
    <t>AZ - Pause</t>
  </si>
  <si>
    <t>Spaltenn JKML</t>
  </si>
  <si>
    <t>Tage Joker</t>
  </si>
  <si>
    <t>Soll abzüg. Frei</t>
  </si>
  <si>
    <t>Diff. Aufaddiert</t>
  </si>
  <si>
    <t>Euro</t>
  </si>
  <si>
    <t>Die nebenstehende Beispiele habe ich stehen lassen,</t>
  </si>
  <si>
    <t xml:space="preserve">Pausen:   </t>
  </si>
  <si>
    <t>Täglich gleiche Arbeitszeiten (z.B. Mo-Fr.?)</t>
  </si>
  <si>
    <t>Tag der dt. Einheit</t>
  </si>
  <si>
    <t>Allerheiligen</t>
  </si>
  <si>
    <t>1. Advent</t>
  </si>
  <si>
    <t>2. Weihnachtsfeiertag</t>
  </si>
  <si>
    <t>A-Tag</t>
  </si>
  <si>
    <t>Neujahr</t>
  </si>
  <si>
    <t>Eine kleine Umrechnungshilfe</t>
  </si>
  <si>
    <t>xy</t>
  </si>
  <si>
    <t>b</t>
  </si>
  <si>
    <t>a</t>
  </si>
  <si>
    <t>(z. B. unter 600 ccm)</t>
  </si>
  <si>
    <t>damit man sieht, wie man diese Tabelle gebrauchen kann.</t>
  </si>
  <si>
    <t>Zahl der Arbeitstage pro Woche</t>
  </si>
  <si>
    <t>tägl. Durchschnittl. Arbeitszeit</t>
  </si>
  <si>
    <t>U STd</t>
  </si>
  <si>
    <t>Tage</t>
  </si>
  <si>
    <t>Std.</t>
  </si>
  <si>
    <t>Arbeitszeit pro Wochen in hhmm</t>
  </si>
  <si>
    <t>Fortführung der tägl. Plus-/Minusstunden vom Vorjahr DEZIMAL</t>
  </si>
  <si>
    <t>c</t>
  </si>
  <si>
    <t>d</t>
  </si>
  <si>
    <t>e</t>
  </si>
  <si>
    <t>f</t>
  </si>
  <si>
    <t>g</t>
  </si>
  <si>
    <t>in hhmm; wenn keine Pause: 000</t>
  </si>
  <si>
    <t>KW</t>
  </si>
  <si>
    <t>Urlaub: anzeigen in Tagen oder Std.?</t>
  </si>
  <si>
    <t>Off</t>
  </si>
  <si>
    <t>????????</t>
  </si>
  <si>
    <t>FZ</t>
  </si>
  <si>
    <t xml:space="preserve">tage </t>
  </si>
  <si>
    <t>tage</t>
  </si>
  <si>
    <t>Abkürzung</t>
  </si>
  <si>
    <t>Bedeutung</t>
  </si>
  <si>
    <t>beide zusammen</t>
  </si>
  <si>
    <t>FZ std</t>
  </si>
  <si>
    <t>FZ T</t>
  </si>
  <si>
    <t>S</t>
  </si>
  <si>
    <t>Name grüner Spalten:</t>
  </si>
  <si>
    <t>GZ</t>
  </si>
  <si>
    <t>1. Zeit</t>
  </si>
  <si>
    <t>2. Zeit</t>
  </si>
  <si>
    <t>3. Zeit</t>
  </si>
  <si>
    <t>Sonntag/Feiertag</t>
  </si>
  <si>
    <t>Bonus für besondere Arbeitszeiten</t>
  </si>
  <si>
    <t>nach xy Uhr</t>
  </si>
  <si>
    <t xml:space="preserve">Zuschlag </t>
  </si>
  <si>
    <t>vor xy Uhr</t>
  </si>
  <si>
    <t>Bonus für besondere Arbeitszeiten verwenden? Ja / Nein?</t>
  </si>
  <si>
    <t>zuschlag</t>
  </si>
  <si>
    <t>Zuschlag in diesem Monat:</t>
  </si>
  <si>
    <t>Faktor</t>
  </si>
  <si>
    <t>Bonus</t>
  </si>
  <si>
    <t>Zuschlag in %</t>
  </si>
  <si>
    <t>Faktor für Bonus</t>
  </si>
  <si>
    <t>Gib das Datum von Neujahr ein:</t>
  </si>
  <si>
    <t xml:space="preserve"> tt.mm.jj</t>
  </si>
  <si>
    <t xml:space="preserve">1. von </t>
  </si>
  <si>
    <t>1. bis</t>
  </si>
  <si>
    <t>B-Zeit</t>
  </si>
  <si>
    <t xml:space="preserve">2. von </t>
  </si>
  <si>
    <t>2. bis</t>
  </si>
  <si>
    <t>B+B</t>
  </si>
  <si>
    <t>Korr.</t>
  </si>
  <si>
    <t>nein</t>
  </si>
  <si>
    <t>Die in dieser Excel-Mappe angezeigen Werte der Ist-Zeiten und der Ü-Aktuell sind gerundet. Ebenfalls die Zusammenfassung der Soll-Zeit des Monats.</t>
  </si>
  <si>
    <t>Pfingsten</t>
  </si>
  <si>
    <t>Ü-Stunden inclusive</t>
  </si>
  <si>
    <t>ja</t>
  </si>
  <si>
    <t>ich</t>
  </si>
  <si>
    <t>Rosenmontag</t>
  </si>
  <si>
    <t>1. Mai</t>
  </si>
  <si>
    <t>U/2 bei F/2 ermöglicen</t>
  </si>
  <si>
    <t>GZ std</t>
  </si>
  <si>
    <t>GZ T</t>
  </si>
  <si>
    <t>Herbstanfang</t>
  </si>
  <si>
    <t>Frühlingsbeginn</t>
  </si>
  <si>
    <t>Diese Werte werden nicht automatisch übernommen.</t>
  </si>
  <si>
    <t>1. Weihnachtsfeiertag</t>
  </si>
  <si>
    <t>Muttertag</t>
  </si>
  <si>
    <t>Himmelfahrt</t>
  </si>
  <si>
    <t>Volkstrauertag</t>
  </si>
  <si>
    <t>Erntedank</t>
  </si>
  <si>
    <t>Reformationstag in 9 BU-Ländern; ggfs "f" löschen</t>
  </si>
  <si>
    <t>Hl. Drei Könige (Feiertag in BW, Bayern, S-Anhalt)</t>
  </si>
  <si>
    <t>Buß- und Bettag     (F in Sachsen)</t>
  </si>
  <si>
    <t>Haushaltsjahr 2022</t>
  </si>
  <si>
    <t>30655 Hannover</t>
  </si>
  <si>
    <t>Haushaltsjahr 2023</t>
  </si>
  <si>
    <t>https://coaching-moderation.de/stempeluhr-1.html</t>
  </si>
  <si>
    <t>Hier gibt es die ausführliche Anleitung: https://www.coaching-moderation.de/media/files/anleitung-02.pdf</t>
  </si>
  <si>
    <t>* es wird von der 38,5-Stunden-Woche und der 5-Tage-Woche ausgegangen</t>
  </si>
  <si>
    <t>* der Urlaubsanspruch und die Zahl an Tagen Resturlaub sind noch nicht eingetragen.</t>
  </si>
  <si>
    <t xml:space="preserve">Die Idee der Stempeluhr ist, </t>
  </si>
  <si>
    <t>* dass die Monatsblätter jeweils ausgedruckt und der Leitung vorgelegt werden</t>
  </si>
  <si>
    <t>* dass Arbeitszeit letztlich nicht zu messen ist, sondern nur Anwesenheit. Deshalb gibt es die Möglichkeit, die errechnete Zeit zu korrigieren, z.B. wenn man sich mit der Kollegin verquatscht hat.</t>
  </si>
  <si>
    <t>Ähnliches gilt für Feiertage, die nicht bundesweit sind. Zum Beispiel der Reformationstag in Niedersachsen und anderen Bundesländern oder der Frauentag in Berlin.</t>
  </si>
  <si>
    <t>Das Tolle an Excel ist, dass man experiemtieren kann: Wenn man nicht weiß, wie man etwas eintragen soll: die aktuelle Version als "stempeluhr-test.xlsx" abspeichern und einfach ausprobieren. Beispielsweise bei Unsicherheiten, ob richtig gerechnet wird, einfache Stundenzahlen eintragen, die man im Kopf nachrechnen kann.</t>
  </si>
  <si>
    <t>Die Version gilt für alle Jahre. Sie können auch selbst die Feiertage für das nächste Jahr eintragen. Auch dafür ist die Sicherungskopie sinnvoll.</t>
  </si>
  <si>
    <t>Bei "Einstellungen" sind bestimmte Werte schon- irgendetwas muss da stehen. Also bitte beachten und ggf. ändern!</t>
  </si>
  <si>
    <t>Wer beispielsweise am 15.6. mit der Tätigkeit beginnt, kann in der Mappe "Einstellungen" die Monate Januar bis Mai "ausschalten". 
Im Juni werden die Tage vor dem 15. in der entsprechenden Spalte mit einem "J" gekennzeichnet. Dann zählt dieser Tag als mit der Normal-Arbeitszeit. 
Alternativ können die entsprechenden Tage als Feiertag eingetragen werden.</t>
  </si>
  <si>
    <t xml:space="preserve">Neu: </t>
  </si>
  <si>
    <t>Beim Ausdruck erscheinen in der Fußzeile Felder, in denen Arbeitnehmer und Arbeitgeber als Blatt per Unterschrift abzeichnen können. Die Fußzeile ist frei zugänglich, kann verändert oder gelöscht werden.</t>
  </si>
  <si>
    <t>Die Fußzeile erreicht man über Seitenlayout, unten der kleine Pfeil "Seite einrichten".  Kopf-/Fußzeile, benutzerdefinierte Fußzeile.</t>
  </si>
  <si>
    <t>Bitte vor der ersten Benutzung eine Sicherung machen. Mit "speichern unter…"; z.B. als Stempeluhr24-25-sicher.xlsx</t>
  </si>
  <si>
    <t>Internat. Kindertag</t>
  </si>
  <si>
    <t>Sommeranfang, Sommersonnenwende</t>
  </si>
  <si>
    <t>Mariä Himmelfahrt (F in Bayern und Saarland)</t>
  </si>
  <si>
    <t>Martinstag</t>
  </si>
  <si>
    <t>Totensonntag</t>
  </si>
  <si>
    <t>Die Feiertage sind eingetragen - aber nur teilweise mit dem "f" in Spalte "off" gekennzeichnet:</t>
  </si>
  <si>
    <t>Sie können die farbliche Hinterlegung der Felder ändern, dazu wurde der Blattschutz offener gestaltet. Beispielsweise ist es möglich, dass Sie die 3 Spalte von links (KW) an den Tagen der Schulferien einfärben.</t>
  </si>
  <si>
    <t>Mehr Möglichkeiten, selbst zu formatieren, z.B. Kenntlichmachung von Schulferien:</t>
  </si>
  <si>
    <t>Stempeluhr mit den Feiertagen für das Jahr 2024</t>
  </si>
  <si>
    <t>Der 24.12 und der 31.12. sind keine Feiertage. Es hat sich jedoch eingebürgert, dass bei vielen Arbeitsgebern im öffentlichen Dienst den Mitarbeitenden ein halber Arbeitstag geschenkt wird. Wenn das so ist, muss das "f" selbst eingetragen werden.</t>
  </si>
  <si>
    <t>* es ist immer eine halbe Stunde Pause pro Arbeitstag eingetragen</t>
  </si>
  <si>
    <t>Wenn die Arbeitsstelle nicht zum 1.1. statet:</t>
  </si>
  <si>
    <t>6.2</t>
  </si>
  <si>
    <t>t</t>
  </si>
  <si>
    <t>Ostern</t>
  </si>
  <si>
    <t>Pessach</t>
  </si>
  <si>
    <t>Hl. Abend</t>
  </si>
  <si>
    <t>Sylvester</t>
  </si>
  <si>
    <t>Allerseelen</t>
  </si>
  <si>
    <t>Palmsonntag</t>
  </si>
  <si>
    <t>Aschemittwoch</t>
  </si>
  <si>
    <t>Valentinstag</t>
  </si>
  <si>
    <t>Fortbildung</t>
  </si>
  <si>
    <t>Ü-Aktuell übersteigt Höchstgrenze nicht</t>
  </si>
  <si>
    <t>kein Schaltjahr</t>
  </si>
  <si>
    <t>Schaltjahr</t>
  </si>
  <si>
    <t>HomeOffice</t>
  </si>
  <si>
    <t>HO</t>
  </si>
  <si>
    <t>Chanukka (bis 12.12.)</t>
  </si>
  <si>
    <t>2. Advent / Nikolaus</t>
  </si>
  <si>
    <t>3. Advent</t>
  </si>
  <si>
    <t xml:space="preserve">4. Advent </t>
  </si>
  <si>
    <t>Winteranfang</t>
  </si>
  <si>
    <t>Zeitumstellung / Ende Sommerzeit</t>
  </si>
  <si>
    <t>Weltkindertag   Jom Kippur (bis 21.9.)</t>
  </si>
  <si>
    <t>Fronleichnam</t>
  </si>
  <si>
    <t>Opferfest bis 30.5.</t>
  </si>
  <si>
    <t>Pessach bis 9.4.</t>
  </si>
  <si>
    <t>Frauentag (Feiertag z.B. in Berlin)</t>
  </si>
  <si>
    <t>Zeitumstellung / Beginn Sommerzeit</t>
  </si>
  <si>
    <t>Ramadan bis 20.03.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</si>
</sst>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4" formatCode="_-* #,##0.00\ &quot;€&quot;_-;\-* #,##0.00\ &quot;€&quot;_-;_-* &quot;-&quot;??\ &quot;€&quot;_-;_-@_-"/>
    <numFmt numFmtId="164" formatCode="mmmm\ yy"/>
    <numFmt numFmtId="165" formatCode="h:mm"/>
    <numFmt numFmtId="166" formatCode="d/m"/>
    <numFmt numFmtId="167" formatCode="[Red][=1]\ \ dddd;dddd"/>
    <numFmt numFmtId="168" formatCode="0.0"/>
    <numFmt numFmtId="169" formatCode="_-* #,##0.00\ [$SAR]_-;\-* #,##0.00\ [$SAR]_-;_-* &quot;-&quot;??\ [$SAR]_-;_-@_-"/>
    <numFmt numFmtId="170" formatCode="_-* #,##0\ _D_M_-;\-* #,##0\ _D_M_-;_-* &quot;-&quot;\ _D_M_-;_-@_-"/>
    <numFmt numFmtId="171" formatCode="d/\ mmm\ yy"/>
    <numFmt numFmtId="172" formatCode="d/\ mmm/\ yyyy"/>
    <numFmt numFmtId="173" formatCode="_-* #,##0.00\ [$€-1]_-;\-* #,##0.00\ [$€-1]_-;_-* &quot;-&quot;??\ [$€-1]_-"/>
    <numFmt numFmtId="174" formatCode="#,##0.00\ &quot;DM&quot;"/>
    <numFmt numFmtId="175" formatCode="#,##0.00\ _D_M"/>
    <numFmt numFmtId="176" formatCode="0;[Red]0"/>
    <numFmt numFmtId="177" formatCode="d/\ mmm"/>
    <numFmt numFmtId="178" formatCode="0.0000000000000"/>
    <numFmt numFmtId="179" formatCode="#,##0.00\ &quot;€&quot;"/>
    <numFmt numFmtId="180" formatCode="#0&quot;:&quot;00"/>
    <numFmt numFmtId="181" formatCode="h:mm;@"/>
    <numFmt numFmtId="182" formatCode="yyyy"/>
  </numFmts>
  <fonts count="80" x14ac:knownFonts="1">
    <font>
      <sz val="10"/>
      <name val="Arial"/>
    </font>
    <font>
      <sz val="10"/>
      <name val="Arial"/>
      <family val="2"/>
    </font>
    <font>
      <b/>
      <sz val="9"/>
      <name val="Arial"/>
      <family val="2"/>
    </font>
    <font>
      <sz val="9"/>
      <name val="Arial"/>
      <family val="2"/>
    </font>
    <font>
      <i/>
      <sz val="9"/>
      <name val="Arial"/>
      <family val="2"/>
    </font>
    <font>
      <b/>
      <sz val="9"/>
      <color indexed="10"/>
      <name val="Arial"/>
      <family val="2"/>
    </font>
    <font>
      <b/>
      <sz val="10"/>
      <name val="Arial"/>
      <family val="2"/>
    </font>
    <font>
      <i/>
      <sz val="5"/>
      <name val="Arial"/>
      <family val="2"/>
    </font>
    <font>
      <sz val="10"/>
      <name val="Arial"/>
      <family val="2"/>
    </font>
    <font>
      <sz val="9"/>
      <color indexed="17"/>
      <name val="Arial"/>
      <family val="2"/>
    </font>
    <font>
      <sz val="8"/>
      <name val="Arial"/>
      <family val="2"/>
    </font>
    <font>
      <sz val="9"/>
      <color indexed="9"/>
      <name val="Arial"/>
      <family val="2"/>
    </font>
    <font>
      <b/>
      <sz val="8"/>
      <name val="Arial"/>
      <family val="2"/>
    </font>
    <font>
      <b/>
      <i/>
      <sz val="9"/>
      <name val="Arial"/>
      <family val="2"/>
    </font>
    <font>
      <b/>
      <sz val="8"/>
      <color indexed="81"/>
      <name val="Tahoma"/>
      <family val="2"/>
    </font>
    <font>
      <sz val="8"/>
      <color indexed="81"/>
      <name val="Tahoma"/>
      <family val="2"/>
    </font>
    <font>
      <b/>
      <sz val="8"/>
      <color indexed="10"/>
      <name val="Tahoma"/>
      <family val="2"/>
    </font>
    <font>
      <sz val="9"/>
      <color indexed="57"/>
      <name val="Arial"/>
      <family val="2"/>
    </font>
    <font>
      <sz val="9"/>
      <color indexed="8"/>
      <name val="Arial"/>
      <family val="2"/>
    </font>
    <font>
      <b/>
      <sz val="9"/>
      <color indexed="8"/>
      <name val="Arial"/>
      <family val="2"/>
    </font>
    <font>
      <sz val="9"/>
      <color indexed="10"/>
      <name val="Arial"/>
      <family val="2"/>
    </font>
    <font>
      <sz val="10"/>
      <color indexed="9"/>
      <name val="Arial"/>
      <family val="2"/>
    </font>
    <font>
      <b/>
      <sz val="9"/>
      <color indexed="9"/>
      <name val="Arial"/>
      <family val="2"/>
    </font>
    <font>
      <b/>
      <sz val="10"/>
      <color indexed="9"/>
      <name val="Arial"/>
      <family val="2"/>
    </font>
    <font>
      <sz val="4"/>
      <color indexed="9"/>
      <name val="Arial"/>
      <family val="2"/>
    </font>
    <font>
      <sz val="8"/>
      <color indexed="9"/>
      <name val="Arial"/>
      <family val="2"/>
    </font>
    <font>
      <sz val="12"/>
      <color indexed="9"/>
      <name val="Arial"/>
      <family val="2"/>
    </font>
    <font>
      <b/>
      <sz val="4"/>
      <color indexed="9"/>
      <name val="Arial"/>
      <family val="2"/>
    </font>
    <font>
      <b/>
      <sz val="10"/>
      <color indexed="10"/>
      <name val="Arial"/>
      <family val="2"/>
    </font>
    <font>
      <sz val="10"/>
      <color indexed="10"/>
      <name val="Arial"/>
      <family val="2"/>
    </font>
    <font>
      <sz val="10"/>
      <color indexed="53"/>
      <name val="Arial"/>
      <family val="2"/>
    </font>
    <font>
      <b/>
      <sz val="10"/>
      <color indexed="53"/>
      <name val="Arial"/>
      <family val="2"/>
    </font>
    <font>
      <sz val="10"/>
      <color indexed="13"/>
      <name val="Arial"/>
      <family val="2"/>
    </font>
    <font>
      <b/>
      <sz val="10"/>
      <color indexed="8"/>
      <name val="Arial"/>
      <family val="2"/>
    </font>
    <font>
      <sz val="10"/>
      <color indexed="8"/>
      <name val="Arial"/>
      <family val="2"/>
    </font>
    <font>
      <sz val="8"/>
      <color indexed="23"/>
      <name val="Arial"/>
      <family val="2"/>
    </font>
    <font>
      <sz val="8"/>
      <color indexed="53"/>
      <name val="Arial"/>
      <family val="2"/>
    </font>
    <font>
      <sz val="10"/>
      <color indexed="52"/>
      <name val="Arial"/>
      <family val="2"/>
    </font>
    <font>
      <b/>
      <sz val="12"/>
      <name val="Arial"/>
      <family val="2"/>
    </font>
    <font>
      <sz val="12"/>
      <name val="Arial"/>
      <family val="2"/>
    </font>
    <font>
      <b/>
      <sz val="10"/>
      <name val="Arial"/>
      <family val="2"/>
    </font>
    <font>
      <b/>
      <sz val="14"/>
      <name val="Arial"/>
      <family val="2"/>
    </font>
    <font>
      <sz val="6"/>
      <name val="Arial"/>
      <family val="2"/>
    </font>
    <font>
      <sz val="8"/>
      <color indexed="10"/>
      <name val="Arial"/>
      <family val="2"/>
    </font>
    <font>
      <u/>
      <sz val="10"/>
      <color indexed="12"/>
      <name val="Arial"/>
      <family val="2"/>
    </font>
    <font>
      <sz val="8"/>
      <color indexed="16"/>
      <name val="Arial"/>
      <family val="2"/>
    </font>
    <font>
      <sz val="10"/>
      <color indexed="16"/>
      <name val="Arial"/>
      <family val="2"/>
    </font>
    <font>
      <b/>
      <sz val="8"/>
      <color indexed="8"/>
      <name val="Tahoma"/>
      <family val="2"/>
    </font>
    <font>
      <b/>
      <sz val="9"/>
      <color indexed="81"/>
      <name val="Tahoma"/>
      <family val="2"/>
    </font>
    <font>
      <sz val="9"/>
      <color indexed="81"/>
      <name val="Tahoma"/>
      <family val="2"/>
    </font>
    <font>
      <sz val="10"/>
      <color indexed="81"/>
      <name val="Tahoma"/>
      <family val="2"/>
    </font>
    <font>
      <i/>
      <sz val="10"/>
      <name val="Arial"/>
      <family val="2"/>
    </font>
    <font>
      <i/>
      <sz val="5"/>
      <color indexed="9"/>
      <name val="Arial"/>
      <family val="2"/>
    </font>
    <font>
      <sz val="9"/>
      <color indexed="12"/>
      <name val="Arial"/>
      <family val="2"/>
    </font>
    <font>
      <sz val="10"/>
      <color indexed="22"/>
      <name val="Arial"/>
      <family val="2"/>
    </font>
    <font>
      <sz val="9"/>
      <color indexed="22"/>
      <name val="Arial"/>
      <family val="2"/>
    </font>
    <font>
      <b/>
      <sz val="9"/>
      <color indexed="12"/>
      <name val="Arial"/>
      <family val="2"/>
    </font>
    <font>
      <i/>
      <sz val="9"/>
      <color indexed="12"/>
      <name val="Arial"/>
      <family val="2"/>
    </font>
    <font>
      <sz val="9"/>
      <color indexed="23"/>
      <name val="Arial"/>
      <family val="2"/>
    </font>
    <font>
      <sz val="9"/>
      <color indexed="14"/>
      <name val="Arial"/>
      <family val="2"/>
    </font>
    <font>
      <sz val="10"/>
      <color indexed="14"/>
      <name val="Arial"/>
      <family val="2"/>
    </font>
    <font>
      <sz val="4"/>
      <color indexed="10"/>
      <name val="Arial"/>
      <family val="2"/>
    </font>
    <font>
      <b/>
      <sz val="9"/>
      <color indexed="81"/>
      <name val="Segoe UI"/>
      <family val="2"/>
    </font>
    <font>
      <sz val="14"/>
      <name val="Calibri"/>
      <family val="2"/>
      <scheme val="minor"/>
    </font>
    <font>
      <sz val="10"/>
      <name val="Calibri"/>
      <family val="2"/>
      <scheme val="minor"/>
    </font>
    <font>
      <b/>
      <sz val="14"/>
      <name val="Calibri"/>
      <family val="2"/>
      <scheme val="minor"/>
    </font>
    <font>
      <sz val="11"/>
      <name val="Calibri"/>
      <family val="2"/>
      <scheme val="minor"/>
    </font>
    <font>
      <b/>
      <sz val="14"/>
      <color rgb="FFFF0000"/>
      <name val="Calibri"/>
      <family val="2"/>
      <scheme val="minor"/>
    </font>
    <font>
      <sz val="14"/>
      <name val="Arial"/>
      <family val="2"/>
    </font>
    <font>
      <sz val="10"/>
      <color theme="0"/>
      <name val="Arial"/>
      <family val="2"/>
    </font>
    <font>
      <sz val="9"/>
      <color indexed="81"/>
      <name val="Segoe UI"/>
      <family val="2"/>
    </font>
    <font>
      <sz val="9"/>
      <color rgb="FFFF0000"/>
      <name val="Arial"/>
      <family val="2"/>
    </font>
    <font>
      <sz val="10"/>
      <color rgb="FFFF0000"/>
      <name val="Arial"/>
      <family val="2"/>
    </font>
    <font>
      <b/>
      <sz val="10"/>
      <color rgb="FFFF0000"/>
      <name val="Arial"/>
      <family val="2"/>
    </font>
    <font>
      <sz val="9"/>
      <color rgb="FF0070C0"/>
      <name val="Arial"/>
      <family val="2"/>
    </font>
    <font>
      <sz val="9"/>
      <color theme="0"/>
      <name val="Arial"/>
      <family val="2"/>
    </font>
    <font>
      <b/>
      <sz val="9"/>
      <color rgb="FFFF0000"/>
      <name val="Arial"/>
      <family val="2"/>
    </font>
    <font>
      <sz val="9"/>
      <color theme="4" tint="0.39997558519241921"/>
      <name val="Arial"/>
      <family val="2"/>
    </font>
    <font>
      <sz val="8"/>
      <color rgb="FFFF0000"/>
      <name val="Arial"/>
      <family val="2"/>
    </font>
    <font>
      <b/>
      <sz val="9"/>
      <color rgb="FF0070C0"/>
      <name val="Arial"/>
      <family val="2"/>
    </font>
  </fonts>
  <fills count="13">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indexed="11"/>
        <bgColor indexed="64"/>
      </patternFill>
    </fill>
    <fill>
      <patternFill patternType="solid">
        <fgColor indexed="42"/>
        <bgColor indexed="64"/>
      </patternFill>
    </fill>
    <fill>
      <patternFill patternType="solid">
        <fgColor indexed="47"/>
        <bgColor indexed="64"/>
      </patternFill>
    </fill>
    <fill>
      <patternFill patternType="solid">
        <fgColor indexed="46"/>
        <bgColor indexed="64"/>
      </patternFill>
    </fill>
    <fill>
      <patternFill patternType="solid">
        <fgColor indexed="44"/>
        <bgColor indexed="64"/>
      </patternFill>
    </fill>
    <fill>
      <patternFill patternType="solid">
        <fgColor indexed="9"/>
        <bgColor indexed="64"/>
      </patternFill>
    </fill>
    <fill>
      <patternFill patternType="solid">
        <fgColor theme="7"/>
        <bgColor indexed="64"/>
      </patternFill>
    </fill>
    <fill>
      <patternFill patternType="solid">
        <fgColor theme="7" tint="0.79998168889431442"/>
        <bgColor indexed="64"/>
      </patternFill>
    </fill>
  </fills>
  <borders count="95">
    <border>
      <left/>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medium">
        <color indexed="64"/>
      </bottom>
      <diagonal/>
    </border>
    <border>
      <left style="thin">
        <color indexed="64"/>
      </left>
      <right style="hair">
        <color indexed="64"/>
      </right>
      <top style="hair">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top style="hair">
        <color indexed="64"/>
      </top>
      <bottom/>
      <diagonal/>
    </border>
    <border>
      <left style="hair">
        <color indexed="64"/>
      </left>
      <right style="hair">
        <color indexed="64"/>
      </right>
      <top/>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style="hair">
        <color indexed="64"/>
      </left>
      <right/>
      <top/>
      <bottom/>
      <diagonal/>
    </border>
    <border>
      <left style="thin">
        <color indexed="64"/>
      </left>
      <right style="thin">
        <color indexed="64"/>
      </right>
      <top/>
      <bottom style="thin">
        <color indexed="64"/>
      </bottom>
      <diagonal/>
    </border>
    <border>
      <left/>
      <right style="hair">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right style="hair">
        <color indexed="64"/>
      </right>
      <top/>
      <bottom style="hair">
        <color indexed="64"/>
      </bottom>
      <diagonal/>
    </border>
    <border>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hair">
        <color indexed="64"/>
      </left>
      <right/>
      <top/>
      <bottom style="hair">
        <color indexed="64"/>
      </bottom>
      <diagonal/>
    </border>
    <border>
      <left/>
      <right/>
      <top style="hair">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style="medium">
        <color indexed="64"/>
      </left>
      <right/>
      <top/>
      <bottom style="thin">
        <color indexed="64"/>
      </bottom>
      <diagonal/>
    </border>
    <border>
      <left/>
      <right style="thin">
        <color indexed="64"/>
      </right>
      <top/>
      <bottom style="hair">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173" fontId="1" fillId="0" borderId="0" applyFont="0" applyFill="0" applyBorder="0" applyAlignment="0" applyProtection="0"/>
    <xf numFmtId="0" fontId="44" fillId="0" borderId="0" applyNumberFormat="0" applyFill="0" applyBorder="0" applyAlignment="0" applyProtection="0">
      <alignment vertical="top"/>
      <protection locked="0"/>
    </xf>
    <xf numFmtId="44" fontId="1" fillId="0" borderId="0" applyFont="0" applyFill="0" applyBorder="0" applyAlignment="0" applyProtection="0"/>
  </cellStyleXfs>
  <cellXfs count="945">
    <xf numFmtId="0" fontId="0" fillId="0" borderId="0" xfId="0"/>
    <xf numFmtId="0" fontId="2" fillId="0" borderId="0" xfId="0" applyFont="1" applyProtection="1">
      <protection hidden="1"/>
    </xf>
    <xf numFmtId="0" fontId="3" fillId="0" borderId="0" xfId="0" applyFont="1" applyProtection="1">
      <protection hidden="1"/>
    </xf>
    <xf numFmtId="1" fontId="2" fillId="0" borderId="0" xfId="0" applyNumberFormat="1" applyFont="1" applyProtection="1">
      <protection hidden="1"/>
    </xf>
    <xf numFmtId="2" fontId="6" fillId="0" borderId="0" xfId="0" applyNumberFormat="1" applyFont="1" applyAlignment="1" applyProtection="1">
      <alignment horizontal="center"/>
      <protection hidden="1"/>
    </xf>
    <xf numFmtId="2" fontId="2" fillId="0" borderId="0" xfId="0" applyNumberFormat="1" applyFont="1" applyAlignment="1" applyProtection="1">
      <alignment horizontal="center"/>
      <protection hidden="1"/>
    </xf>
    <xf numFmtId="166" fontId="2" fillId="2" borderId="1" xfId="0" applyNumberFormat="1" applyFont="1" applyFill="1" applyBorder="1" applyAlignment="1" applyProtection="1">
      <alignment horizontal="center"/>
      <protection hidden="1"/>
    </xf>
    <xf numFmtId="1" fontId="3" fillId="0" borderId="0" xfId="0" applyNumberFormat="1" applyFont="1" applyProtection="1">
      <protection hidden="1"/>
    </xf>
    <xf numFmtId="0" fontId="3" fillId="0" borderId="0" xfId="0" applyFont="1" applyAlignment="1" applyProtection="1">
      <alignment shrinkToFit="1"/>
      <protection hidden="1"/>
    </xf>
    <xf numFmtId="167" fontId="3" fillId="0" borderId="0" xfId="0" applyNumberFormat="1" applyFont="1" applyAlignment="1" applyProtection="1">
      <alignment horizontal="center"/>
      <protection hidden="1"/>
    </xf>
    <xf numFmtId="16" fontId="3" fillId="0" borderId="0" xfId="0" applyNumberFormat="1" applyFont="1" applyProtection="1">
      <protection hidden="1"/>
    </xf>
    <xf numFmtId="2" fontId="3" fillId="0" borderId="0" xfId="0" applyNumberFormat="1" applyFont="1" applyProtection="1">
      <protection hidden="1"/>
    </xf>
    <xf numFmtId="2" fontId="8" fillId="0" borderId="0" xfId="0" applyNumberFormat="1" applyFont="1" applyProtection="1">
      <protection hidden="1"/>
    </xf>
    <xf numFmtId="166" fontId="10" fillId="2" borderId="2" xfId="0" applyNumberFormat="1" applyFont="1" applyFill="1" applyBorder="1" applyProtection="1">
      <protection hidden="1"/>
    </xf>
    <xf numFmtId="165" fontId="3" fillId="0" borderId="0" xfId="0" applyNumberFormat="1" applyFont="1" applyProtection="1">
      <protection hidden="1"/>
    </xf>
    <xf numFmtId="166" fontId="10" fillId="2" borderId="3" xfId="0" applyNumberFormat="1" applyFont="1" applyFill="1" applyBorder="1" applyAlignment="1" applyProtection="1">
      <alignment wrapText="1"/>
      <protection hidden="1"/>
    </xf>
    <xf numFmtId="49" fontId="3" fillId="0" borderId="0" xfId="0" applyNumberFormat="1" applyFont="1" applyAlignment="1" applyProtection="1">
      <alignment horizontal="center"/>
      <protection hidden="1"/>
    </xf>
    <xf numFmtId="2" fontId="6" fillId="0" borderId="0" xfId="0" applyNumberFormat="1" applyFont="1" applyAlignment="1" applyProtection="1">
      <alignment shrinkToFit="1"/>
      <protection hidden="1"/>
    </xf>
    <xf numFmtId="2" fontId="2" fillId="0" borderId="0" xfId="0" applyNumberFormat="1" applyFont="1" applyAlignment="1" applyProtection="1">
      <alignment shrinkToFit="1"/>
      <protection hidden="1"/>
    </xf>
    <xf numFmtId="2" fontId="3" fillId="0" borderId="0" xfId="0" applyNumberFormat="1" applyFont="1" applyAlignment="1" applyProtection="1">
      <alignment shrinkToFit="1"/>
      <protection hidden="1"/>
    </xf>
    <xf numFmtId="168" fontId="3" fillId="0" borderId="0" xfId="0" applyNumberFormat="1" applyFont="1" applyProtection="1">
      <protection hidden="1"/>
    </xf>
    <xf numFmtId="46" fontId="3" fillId="0" borderId="0" xfId="0" applyNumberFormat="1" applyFont="1" applyProtection="1">
      <protection hidden="1"/>
    </xf>
    <xf numFmtId="165" fontId="2" fillId="0" borderId="4" xfId="0" applyNumberFormat="1" applyFont="1" applyBorder="1" applyProtection="1">
      <protection hidden="1"/>
    </xf>
    <xf numFmtId="0" fontId="2" fillId="0" borderId="4" xfId="0" applyFont="1" applyBorder="1" applyProtection="1">
      <protection hidden="1"/>
    </xf>
    <xf numFmtId="2" fontId="2" fillId="0" borderId="5" xfId="0" applyNumberFormat="1" applyFont="1" applyBorder="1" applyAlignment="1" applyProtection="1">
      <alignment horizontal="center" wrapText="1"/>
      <protection hidden="1"/>
    </xf>
    <xf numFmtId="2" fontId="2" fillId="0" borderId="6" xfId="0" applyNumberFormat="1" applyFont="1" applyBorder="1" applyAlignment="1" applyProtection="1">
      <alignment horizontal="center" wrapText="1"/>
      <protection hidden="1"/>
    </xf>
    <xf numFmtId="0" fontId="8" fillId="0" borderId="0" xfId="0" applyFont="1"/>
    <xf numFmtId="2" fontId="10" fillId="0" borderId="0" xfId="0" applyNumberFormat="1" applyFont="1" applyProtection="1">
      <protection hidden="1"/>
    </xf>
    <xf numFmtId="165" fontId="2" fillId="0" borderId="7" xfId="0" applyNumberFormat="1" applyFont="1" applyBorder="1" applyProtection="1">
      <protection hidden="1"/>
    </xf>
    <xf numFmtId="0" fontId="10" fillId="0" borderId="7" xfId="0" applyFont="1" applyBorder="1" applyAlignment="1" applyProtection="1">
      <alignment shrinkToFit="1"/>
      <protection hidden="1"/>
    </xf>
    <xf numFmtId="0" fontId="2" fillId="0" borderId="0" xfId="0" applyFont="1" applyAlignment="1" applyProtection="1">
      <alignment horizontal="right"/>
      <protection hidden="1"/>
    </xf>
    <xf numFmtId="46" fontId="2" fillId="0" borderId="0" xfId="0" applyNumberFormat="1" applyFont="1" applyAlignment="1" applyProtection="1">
      <alignment horizontal="right"/>
      <protection hidden="1"/>
    </xf>
    <xf numFmtId="1" fontId="3" fillId="0" borderId="7" xfId="0" applyNumberFormat="1" applyFont="1" applyBorder="1" applyProtection="1">
      <protection hidden="1"/>
    </xf>
    <xf numFmtId="2" fontId="2" fillId="0" borderId="0" xfId="0" applyNumberFormat="1" applyFont="1" applyAlignment="1" applyProtection="1">
      <alignment horizontal="center" wrapText="1"/>
      <protection hidden="1"/>
    </xf>
    <xf numFmtId="2" fontId="2" fillId="0" borderId="8" xfId="0" applyNumberFormat="1" applyFont="1" applyBorder="1" applyAlignment="1" applyProtection="1">
      <alignment horizontal="center" wrapText="1"/>
      <protection hidden="1"/>
    </xf>
    <xf numFmtId="2" fontId="8" fillId="0" borderId="9" xfId="0" applyNumberFormat="1" applyFont="1" applyBorder="1" applyProtection="1">
      <protection hidden="1"/>
    </xf>
    <xf numFmtId="166" fontId="10" fillId="0" borderId="7" xfId="0" applyNumberFormat="1" applyFont="1" applyBorder="1" applyProtection="1">
      <protection hidden="1"/>
    </xf>
    <xf numFmtId="2" fontId="10" fillId="0" borderId="0" xfId="0" applyNumberFormat="1" applyFont="1" applyAlignment="1" applyProtection="1">
      <alignment horizontal="center"/>
      <protection hidden="1"/>
    </xf>
    <xf numFmtId="2" fontId="3" fillId="0" borderId="0" xfId="0" applyNumberFormat="1" applyFont="1" applyAlignment="1" applyProtection="1">
      <alignment horizontal="center" wrapText="1"/>
      <protection hidden="1"/>
    </xf>
    <xf numFmtId="2" fontId="3" fillId="0" borderId="8" xfId="0" applyNumberFormat="1" applyFont="1" applyBorder="1" applyAlignment="1" applyProtection="1">
      <alignment horizontal="center" wrapText="1"/>
      <protection hidden="1"/>
    </xf>
    <xf numFmtId="2" fontId="3" fillId="3" borderId="0" xfId="0" applyNumberFormat="1" applyFont="1" applyFill="1" applyAlignment="1" applyProtection="1">
      <alignment horizontal="center"/>
      <protection locked="0"/>
    </xf>
    <xf numFmtId="49" fontId="2" fillId="0" borderId="7" xfId="0" applyNumberFormat="1" applyFont="1" applyBorder="1" applyProtection="1">
      <protection hidden="1"/>
    </xf>
    <xf numFmtId="165" fontId="3" fillId="0" borderId="0" xfId="0" applyNumberFormat="1" applyFont="1" applyAlignment="1" applyProtection="1">
      <alignment horizontal="right" shrinkToFit="1"/>
      <protection hidden="1"/>
    </xf>
    <xf numFmtId="49" fontId="2" fillId="0" borderId="10" xfId="0" applyNumberFormat="1" applyFont="1" applyBorder="1" applyProtection="1">
      <protection hidden="1"/>
    </xf>
    <xf numFmtId="1" fontId="3" fillId="0" borderId="11" xfId="0" applyNumberFormat="1" applyFont="1" applyBorder="1" applyAlignment="1" applyProtection="1">
      <alignment horizontal="right"/>
      <protection hidden="1"/>
    </xf>
    <xf numFmtId="166" fontId="10" fillId="0" borderId="10" xfId="0" applyNumberFormat="1" applyFont="1" applyBorder="1" applyAlignment="1" applyProtection="1">
      <alignment shrinkToFit="1"/>
      <protection hidden="1"/>
    </xf>
    <xf numFmtId="2" fontId="12" fillId="0" borderId="11" xfId="0" applyNumberFormat="1" applyFont="1" applyBorder="1" applyAlignment="1" applyProtection="1">
      <alignment shrinkToFit="1"/>
      <protection hidden="1"/>
    </xf>
    <xf numFmtId="2" fontId="10" fillId="0" borderId="11" xfId="0" applyNumberFormat="1" applyFont="1" applyBorder="1" applyAlignment="1" applyProtection="1">
      <alignment shrinkToFit="1"/>
      <protection hidden="1"/>
    </xf>
    <xf numFmtId="2" fontId="12" fillId="0" borderId="11" xfId="0" applyNumberFormat="1" applyFont="1" applyBorder="1" applyAlignment="1" applyProtection="1">
      <alignment horizontal="center"/>
      <protection hidden="1"/>
    </xf>
    <xf numFmtId="2" fontId="8" fillId="0" borderId="12" xfId="0" applyNumberFormat="1" applyFont="1" applyBorder="1" applyProtection="1">
      <protection hidden="1"/>
    </xf>
    <xf numFmtId="0" fontId="3" fillId="4" borderId="13" xfId="0" applyFont="1" applyFill="1" applyBorder="1" applyAlignment="1" applyProtection="1">
      <alignment horizontal="center"/>
      <protection hidden="1"/>
    </xf>
    <xf numFmtId="0" fontId="2" fillId="4" borderId="13" xfId="0" applyFont="1" applyFill="1" applyBorder="1" applyProtection="1">
      <protection hidden="1"/>
    </xf>
    <xf numFmtId="0" fontId="2" fillId="4" borderId="13" xfId="0" applyFont="1" applyFill="1" applyBorder="1" applyAlignment="1" applyProtection="1">
      <alignment horizontal="center"/>
      <protection hidden="1"/>
    </xf>
    <xf numFmtId="0" fontId="13" fillId="0" borderId="0" xfId="0" applyFont="1" applyAlignment="1" applyProtection="1">
      <alignment horizontal="center"/>
      <protection hidden="1"/>
    </xf>
    <xf numFmtId="0" fontId="10" fillId="0" borderId="0" xfId="0" applyFont="1" applyProtection="1">
      <protection hidden="1"/>
    </xf>
    <xf numFmtId="170" fontId="3" fillId="0" borderId="0" xfId="0" applyNumberFormat="1" applyFont="1" applyProtection="1">
      <protection hidden="1"/>
    </xf>
    <xf numFmtId="0" fontId="2" fillId="0" borderId="0" xfId="0" applyFont="1" applyAlignment="1" applyProtection="1">
      <alignment shrinkToFit="1"/>
      <protection hidden="1"/>
    </xf>
    <xf numFmtId="0" fontId="11" fillId="0" borderId="0" xfId="0" applyFont="1" applyProtection="1">
      <protection hidden="1"/>
    </xf>
    <xf numFmtId="49" fontId="3" fillId="4" borderId="13" xfId="0" applyNumberFormat="1" applyFont="1" applyFill="1" applyBorder="1" applyAlignment="1" applyProtection="1">
      <alignment horizontal="center"/>
      <protection hidden="1"/>
    </xf>
    <xf numFmtId="0" fontId="3" fillId="4" borderId="13" xfId="0" applyFont="1" applyFill="1" applyBorder="1" applyProtection="1">
      <protection hidden="1"/>
    </xf>
    <xf numFmtId="165" fontId="2" fillId="4" borderId="13" xfId="0" applyNumberFormat="1" applyFont="1" applyFill="1" applyBorder="1" applyAlignment="1" applyProtection="1">
      <alignment horizontal="right"/>
      <protection hidden="1"/>
    </xf>
    <xf numFmtId="1" fontId="2" fillId="4" borderId="13" xfId="0" applyNumberFormat="1" applyFont="1" applyFill="1" applyBorder="1" applyAlignment="1" applyProtection="1">
      <alignment horizontal="right"/>
      <protection hidden="1"/>
    </xf>
    <xf numFmtId="2" fontId="2" fillId="5" borderId="0" xfId="0" applyNumberFormat="1" applyFont="1" applyFill="1" applyAlignment="1" applyProtection="1">
      <alignment horizontal="center" shrinkToFit="1"/>
      <protection hidden="1"/>
    </xf>
    <xf numFmtId="2" fontId="17" fillId="0" borderId="0" xfId="0" applyNumberFormat="1" applyFont="1" applyProtection="1">
      <protection hidden="1"/>
    </xf>
    <xf numFmtId="0" fontId="18" fillId="0" borderId="0" xfId="0" applyFont="1" applyProtection="1">
      <protection hidden="1"/>
    </xf>
    <xf numFmtId="1" fontId="11" fillId="0" borderId="0" xfId="0" applyNumberFormat="1" applyFont="1" applyProtection="1">
      <protection hidden="1"/>
    </xf>
    <xf numFmtId="4" fontId="2" fillId="0" borderId="0" xfId="0" applyNumberFormat="1" applyFont="1" applyProtection="1">
      <protection hidden="1"/>
    </xf>
    <xf numFmtId="2" fontId="2" fillId="0" borderId="0" xfId="0" applyNumberFormat="1" applyFont="1" applyProtection="1">
      <protection hidden="1"/>
    </xf>
    <xf numFmtId="46" fontId="3" fillId="0" borderId="0" xfId="0" applyNumberFormat="1" applyFont="1" applyAlignment="1" applyProtection="1">
      <alignment shrinkToFit="1"/>
      <protection hidden="1"/>
    </xf>
    <xf numFmtId="0" fontId="11" fillId="0" borderId="0" xfId="0" applyFont="1" applyAlignment="1" applyProtection="1">
      <alignment shrinkToFit="1"/>
      <protection hidden="1"/>
    </xf>
    <xf numFmtId="0" fontId="0" fillId="0" borderId="0" xfId="0" applyAlignment="1">
      <alignment horizontal="center"/>
    </xf>
    <xf numFmtId="0" fontId="21" fillId="0" borderId="0" xfId="0" applyFont="1"/>
    <xf numFmtId="0" fontId="6" fillId="0" borderId="0" xfId="0" applyFont="1"/>
    <xf numFmtId="0" fontId="0" fillId="0" borderId="12" xfId="0" applyBorder="1"/>
    <xf numFmtId="0" fontId="2" fillId="0" borderId="5" xfId="0" applyFont="1" applyBorder="1" applyProtection="1">
      <protection hidden="1"/>
    </xf>
    <xf numFmtId="0" fontId="3" fillId="0" borderId="8" xfId="0" applyFont="1" applyBorder="1" applyProtection="1">
      <protection hidden="1"/>
    </xf>
    <xf numFmtId="1" fontId="10" fillId="0" borderId="0" xfId="0" applyNumberFormat="1" applyFont="1" applyProtection="1">
      <protection hidden="1"/>
    </xf>
    <xf numFmtId="2" fontId="12" fillId="0" borderId="14" xfId="0" applyNumberFormat="1" applyFont="1" applyBorder="1" applyAlignment="1" applyProtection="1">
      <alignment horizontal="center"/>
      <protection hidden="1"/>
    </xf>
    <xf numFmtId="166" fontId="11" fillId="0" borderId="0" xfId="0" applyNumberFormat="1" applyFont="1" applyProtection="1">
      <protection hidden="1"/>
    </xf>
    <xf numFmtId="170" fontId="10" fillId="0" borderId="0" xfId="0" applyNumberFormat="1" applyFont="1" applyProtection="1">
      <protection hidden="1"/>
    </xf>
    <xf numFmtId="0" fontId="20" fillId="0" borderId="0" xfId="0" applyFont="1" applyProtection="1">
      <protection hidden="1"/>
    </xf>
    <xf numFmtId="1" fontId="22" fillId="0" borderId="0" xfId="0" applyNumberFormat="1" applyFont="1" applyProtection="1">
      <protection hidden="1"/>
    </xf>
    <xf numFmtId="176" fontId="3" fillId="0" borderId="0" xfId="0" applyNumberFormat="1" applyFont="1" applyProtection="1">
      <protection hidden="1"/>
    </xf>
    <xf numFmtId="0" fontId="12" fillId="0" borderId="7" xfId="0" applyFont="1" applyBorder="1" applyAlignment="1" applyProtection="1">
      <alignment shrinkToFit="1"/>
      <protection hidden="1"/>
    </xf>
    <xf numFmtId="2" fontId="11" fillId="0" borderId="0" xfId="0" applyNumberFormat="1" applyFont="1" applyProtection="1">
      <protection hidden="1"/>
    </xf>
    <xf numFmtId="2" fontId="6" fillId="0" borderId="0" xfId="0" applyNumberFormat="1" applyFont="1" applyProtection="1">
      <protection hidden="1"/>
    </xf>
    <xf numFmtId="0" fontId="6" fillId="0" borderId="0" xfId="0" applyFont="1" applyProtection="1">
      <protection hidden="1"/>
    </xf>
    <xf numFmtId="46" fontId="8" fillId="0" borderId="0" xfId="0" applyNumberFormat="1" applyFont="1" applyProtection="1">
      <protection hidden="1"/>
    </xf>
    <xf numFmtId="0" fontId="3" fillId="0" borderId="0" xfId="0" applyFont="1" applyAlignment="1" applyProtection="1">
      <alignment horizontal="center"/>
      <protection hidden="1"/>
    </xf>
    <xf numFmtId="2" fontId="22" fillId="0" borderId="0" xfId="0" applyNumberFormat="1" applyFont="1" applyProtection="1">
      <protection hidden="1"/>
    </xf>
    <xf numFmtId="46" fontId="21" fillId="0" borderId="0" xfId="0" applyNumberFormat="1" applyFont="1" applyProtection="1">
      <protection hidden="1"/>
    </xf>
    <xf numFmtId="0" fontId="22" fillId="0" borderId="0" xfId="0" applyFont="1" applyProtection="1">
      <protection hidden="1"/>
    </xf>
    <xf numFmtId="2" fontId="25" fillId="0" borderId="0" xfId="0" applyNumberFormat="1" applyFont="1" applyProtection="1">
      <protection hidden="1"/>
    </xf>
    <xf numFmtId="2" fontId="18" fillId="0" borderId="0" xfId="0" applyNumberFormat="1" applyFont="1" applyProtection="1">
      <protection hidden="1"/>
    </xf>
    <xf numFmtId="2" fontId="21" fillId="0" borderId="0" xfId="0" applyNumberFormat="1" applyFont="1" applyProtection="1">
      <protection hidden="1"/>
    </xf>
    <xf numFmtId="0" fontId="25" fillId="0" borderId="0" xfId="0" applyFont="1" applyProtection="1">
      <protection hidden="1"/>
    </xf>
    <xf numFmtId="4" fontId="3" fillId="0" borderId="0" xfId="0" applyNumberFormat="1" applyFont="1" applyProtection="1">
      <protection hidden="1"/>
    </xf>
    <xf numFmtId="17" fontId="0" fillId="0" borderId="15" xfId="0" applyNumberFormat="1" applyBorder="1" applyProtection="1">
      <protection hidden="1"/>
    </xf>
    <xf numFmtId="2" fontId="0" fillId="0" borderId="3" xfId="0" applyNumberFormat="1" applyBorder="1" applyProtection="1">
      <protection hidden="1"/>
    </xf>
    <xf numFmtId="1" fontId="0" fillId="0" borderId="3" xfId="0" applyNumberFormat="1" applyBorder="1" applyAlignment="1" applyProtection="1">
      <alignment horizontal="center"/>
      <protection hidden="1"/>
    </xf>
    <xf numFmtId="0" fontId="4" fillId="0" borderId="12" xfId="0" applyFont="1" applyBorder="1" applyAlignment="1" applyProtection="1">
      <alignment shrinkToFit="1"/>
      <protection hidden="1"/>
    </xf>
    <xf numFmtId="1" fontId="4" fillId="0" borderId="13" xfId="0" applyNumberFormat="1" applyFont="1" applyBorder="1" applyAlignment="1" applyProtection="1">
      <alignment shrinkToFit="1"/>
      <protection hidden="1"/>
    </xf>
    <xf numFmtId="49" fontId="6" fillId="0" borderId="0" xfId="0" applyNumberFormat="1" applyFont="1" applyProtection="1">
      <protection hidden="1"/>
    </xf>
    <xf numFmtId="49" fontId="28" fillId="0" borderId="0" xfId="0" applyNumberFormat="1" applyFont="1" applyProtection="1">
      <protection hidden="1"/>
    </xf>
    <xf numFmtId="49" fontId="0" fillId="0" borderId="0" xfId="0" applyNumberFormat="1" applyProtection="1">
      <protection hidden="1"/>
    </xf>
    <xf numFmtId="0" fontId="0" fillId="0" borderId="0" xfId="0" applyProtection="1">
      <protection hidden="1"/>
    </xf>
    <xf numFmtId="0" fontId="0" fillId="0" borderId="9" xfId="0" applyBorder="1" applyProtection="1">
      <protection hidden="1"/>
    </xf>
    <xf numFmtId="0" fontId="0" fillId="3" borderId="0" xfId="0" applyFill="1" applyProtection="1">
      <protection locked="0"/>
    </xf>
    <xf numFmtId="46" fontId="28" fillId="0" borderId="0" xfId="0" applyNumberFormat="1" applyFont="1" applyAlignment="1" applyProtection="1">
      <alignment shrinkToFit="1"/>
      <protection hidden="1"/>
    </xf>
    <xf numFmtId="2" fontId="0" fillId="0" borderId="13" xfId="0" applyNumberFormat="1" applyBorder="1" applyAlignment="1" applyProtection="1">
      <alignment shrinkToFit="1"/>
      <protection hidden="1"/>
    </xf>
    <xf numFmtId="0" fontId="0" fillId="0" borderId="13" xfId="0" applyBorder="1" applyProtection="1">
      <protection hidden="1"/>
    </xf>
    <xf numFmtId="49" fontId="33" fillId="0" borderId="0" xfId="0" applyNumberFormat="1" applyFont="1" applyProtection="1">
      <protection hidden="1"/>
    </xf>
    <xf numFmtId="49" fontId="34" fillId="0" borderId="0" xfId="0" applyNumberFormat="1" applyFont="1" applyProtection="1">
      <protection hidden="1"/>
    </xf>
    <xf numFmtId="0" fontId="0" fillId="3" borderId="19" xfId="0" applyFill="1" applyBorder="1" applyProtection="1">
      <protection locked="0"/>
    </xf>
    <xf numFmtId="0" fontId="0" fillId="6" borderId="17" xfId="0" applyFill="1" applyBorder="1" applyProtection="1">
      <protection locked="0"/>
    </xf>
    <xf numFmtId="0" fontId="0" fillId="6" borderId="18" xfId="0" applyFill="1" applyBorder="1" applyProtection="1">
      <protection locked="0"/>
    </xf>
    <xf numFmtId="49" fontId="0" fillId="0" borderId="0" xfId="0" applyNumberFormat="1" applyAlignment="1" applyProtection="1">
      <alignment horizontal="left"/>
      <protection hidden="1"/>
    </xf>
    <xf numFmtId="0" fontId="0" fillId="0" borderId="13" xfId="0" applyBorder="1"/>
    <xf numFmtId="0" fontId="39" fillId="0" borderId="0" xfId="0" applyFont="1"/>
    <xf numFmtId="49" fontId="39" fillId="0" borderId="0" xfId="0" applyNumberFormat="1" applyFont="1"/>
    <xf numFmtId="0" fontId="10" fillId="0" borderId="0" xfId="0" applyFont="1"/>
    <xf numFmtId="0" fontId="10" fillId="0" borderId="0" xfId="0" applyFont="1" applyAlignment="1">
      <alignment wrapText="1"/>
    </xf>
    <xf numFmtId="0" fontId="39" fillId="0" borderId="20" xfId="0" applyFont="1" applyBorder="1"/>
    <xf numFmtId="0" fontId="39" fillId="0" borderId="21" xfId="0" applyFont="1" applyBorder="1" applyAlignment="1">
      <alignment wrapText="1"/>
    </xf>
    <xf numFmtId="0" fontId="0" fillId="0" borderId="21" xfId="0" applyBorder="1" applyAlignment="1">
      <alignment wrapText="1"/>
    </xf>
    <xf numFmtId="0" fontId="39" fillId="0" borderId="21" xfId="0" applyFont="1" applyBorder="1" applyAlignment="1">
      <alignment horizontal="center" wrapText="1"/>
    </xf>
    <xf numFmtId="0" fontId="0" fillId="0" borderId="22" xfId="0" applyBorder="1" applyAlignment="1">
      <alignment horizontal="center" wrapText="1"/>
    </xf>
    <xf numFmtId="0" fontId="39" fillId="0" borderId="13" xfId="0" applyFont="1" applyBorder="1"/>
    <xf numFmtId="0" fontId="39" fillId="0" borderId="13" xfId="0" applyFont="1" applyBorder="1" applyAlignment="1">
      <alignment wrapText="1"/>
    </xf>
    <xf numFmtId="0" fontId="39" fillId="0" borderId="13" xfId="0" applyFont="1" applyBorder="1" applyAlignment="1">
      <alignment horizontal="center" wrapText="1"/>
    </xf>
    <xf numFmtId="0" fontId="39" fillId="0" borderId="23" xfId="0" applyFont="1" applyBorder="1" applyAlignment="1">
      <alignment horizontal="center"/>
    </xf>
    <xf numFmtId="171" fontId="39" fillId="0" borderId="19" xfId="0" applyNumberFormat="1" applyFont="1" applyBorder="1"/>
    <xf numFmtId="0" fontId="0" fillId="0" borderId="24" xfId="0" applyBorder="1"/>
    <xf numFmtId="0" fontId="0" fillId="0" borderId="25" xfId="0" applyBorder="1"/>
    <xf numFmtId="0" fontId="39" fillId="0" borderId="19" xfId="0" applyFont="1" applyBorder="1"/>
    <xf numFmtId="0" fontId="38" fillId="0" borderId="26" xfId="0" applyFont="1" applyBorder="1"/>
    <xf numFmtId="1" fontId="39" fillId="0" borderId="19" xfId="0" applyNumberFormat="1" applyFont="1" applyBorder="1"/>
    <xf numFmtId="0" fontId="39" fillId="0" borderId="0" xfId="0" applyFont="1" applyAlignment="1">
      <alignment horizontal="right"/>
    </xf>
    <xf numFmtId="14" fontId="39" fillId="0" borderId="0" xfId="0" applyNumberFormat="1" applyFont="1"/>
    <xf numFmtId="0" fontId="10" fillId="0" borderId="21" xfId="0" applyFont="1" applyBorder="1" applyAlignment="1">
      <alignment horizontal="center"/>
    </xf>
    <xf numFmtId="49" fontId="8" fillId="0" borderId="0" xfId="0" applyNumberFormat="1" applyFont="1"/>
    <xf numFmtId="1" fontId="8" fillId="0" borderId="0" xfId="0" applyNumberFormat="1" applyFont="1"/>
    <xf numFmtId="173" fontId="8" fillId="0" borderId="0" xfId="1" applyFont="1" applyAlignment="1"/>
    <xf numFmtId="175" fontId="21" fillId="0" borderId="0" xfId="0" applyNumberFormat="1" applyFont="1"/>
    <xf numFmtId="49" fontId="10" fillId="0" borderId="0" xfId="0" applyNumberFormat="1" applyFont="1" applyAlignment="1">
      <alignment wrapText="1"/>
    </xf>
    <xf numFmtId="174" fontId="6" fillId="0" borderId="0" xfId="0" applyNumberFormat="1" applyFont="1"/>
    <xf numFmtId="173" fontId="6" fillId="0" borderId="0" xfId="1" applyFont="1" applyAlignment="1"/>
    <xf numFmtId="0" fontId="0" fillId="0" borderId="0" xfId="0" applyAlignment="1" applyProtection="1">
      <alignment horizontal="center"/>
      <protection locked="0"/>
    </xf>
    <xf numFmtId="0" fontId="40" fillId="0" borderId="4" xfId="0" applyFont="1" applyBorder="1"/>
    <xf numFmtId="0" fontId="0" fillId="0" borderId="5" xfId="0" applyBorder="1"/>
    <xf numFmtId="44" fontId="0" fillId="0" borderId="5" xfId="3" applyFont="1" applyBorder="1" applyProtection="1"/>
    <xf numFmtId="0" fontId="0" fillId="0" borderId="5" xfId="0" applyBorder="1" applyAlignment="1">
      <alignment horizontal="center"/>
    </xf>
    <xf numFmtId="0" fontId="39" fillId="0" borderId="5" xfId="0" applyFont="1" applyBorder="1"/>
    <xf numFmtId="0" fontId="0" fillId="0" borderId="6" xfId="0" applyBorder="1"/>
    <xf numFmtId="0" fontId="38" fillId="0" borderId="10" xfId="0" applyFont="1" applyBorder="1"/>
    <xf numFmtId="0" fontId="0" fillId="0" borderId="11" xfId="0" applyBorder="1"/>
    <xf numFmtId="44" fontId="0" fillId="0" borderId="11" xfId="3" applyFont="1" applyBorder="1" applyProtection="1"/>
    <xf numFmtId="0" fontId="0" fillId="0" borderId="11" xfId="0" applyBorder="1" applyAlignment="1">
      <alignment horizontal="center"/>
    </xf>
    <xf numFmtId="0" fontId="0" fillId="0" borderId="14" xfId="0" applyBorder="1"/>
    <xf numFmtId="0" fontId="8" fillId="0" borderId="4" xfId="0" applyFont="1" applyBorder="1"/>
    <xf numFmtId="0" fontId="8" fillId="0" borderId="5" xfId="0" applyFont="1" applyBorder="1"/>
    <xf numFmtId="0" fontId="41" fillId="7" borderId="7" xfId="0" applyFont="1" applyFill="1" applyBorder="1"/>
    <xf numFmtId="0" fontId="39" fillId="7" borderId="0" xfId="0" applyFont="1" applyFill="1"/>
    <xf numFmtId="0" fontId="0" fillId="7" borderId="0" xfId="0" applyFill="1"/>
    <xf numFmtId="0" fontId="39" fillId="0" borderId="0" xfId="0" applyFont="1" applyAlignment="1">
      <alignment horizontal="center"/>
    </xf>
    <xf numFmtId="0" fontId="0" fillId="0" borderId="8" xfId="0" applyBorder="1"/>
    <xf numFmtId="0" fontId="0" fillId="0" borderId="10" xfId="0" applyBorder="1" applyProtection="1">
      <protection locked="0"/>
    </xf>
    <xf numFmtId="0" fontId="0" fillId="0" borderId="11" xfId="0" applyBorder="1" applyProtection="1">
      <protection locked="0"/>
    </xf>
    <xf numFmtId="44" fontId="0" fillId="0" borderId="11" xfId="3" applyFont="1" applyBorder="1" applyProtection="1">
      <protection locked="0"/>
    </xf>
    <xf numFmtId="0" fontId="0" fillId="0" borderId="11" xfId="0" applyBorder="1" applyAlignment="1" applyProtection="1">
      <alignment horizontal="center"/>
      <protection locked="0"/>
    </xf>
    <xf numFmtId="0" fontId="0" fillId="0" borderId="14" xfId="0" applyBorder="1" applyProtection="1">
      <protection locked="0"/>
    </xf>
    <xf numFmtId="0" fontId="0" fillId="0" borderId="4" xfId="0" applyBorder="1"/>
    <xf numFmtId="0" fontId="0" fillId="0" borderId="7" xfId="0" applyBorder="1"/>
    <xf numFmtId="44" fontId="0" fillId="0" borderId="0" xfId="3" applyFont="1" applyBorder="1" applyProtection="1"/>
    <xf numFmtId="44" fontId="10" fillId="0" borderId="0" xfId="3" applyFont="1" applyBorder="1" applyProtection="1"/>
    <xf numFmtId="14" fontId="6" fillId="0" borderId="0" xfId="0" applyNumberFormat="1" applyFont="1"/>
    <xf numFmtId="0" fontId="8" fillId="0" borderId="8" xfId="0" applyFont="1" applyBorder="1"/>
    <xf numFmtId="0" fontId="0" fillId="0" borderId="10" xfId="0" applyBorder="1"/>
    <xf numFmtId="0" fontId="10" fillId="0" borderId="11" xfId="0" applyFont="1" applyBorder="1"/>
    <xf numFmtId="0" fontId="8" fillId="0" borderId="11" xfId="0" applyFont="1" applyBorder="1"/>
    <xf numFmtId="0" fontId="8" fillId="0" borderId="14" xfId="0" applyFont="1" applyBorder="1"/>
    <xf numFmtId="0" fontId="38" fillId="0" borderId="0" xfId="0" applyFont="1" applyAlignment="1">
      <alignment horizontal="center" wrapText="1"/>
    </xf>
    <xf numFmtId="0" fontId="6" fillId="0" borderId="20" xfId="0" applyFont="1" applyBorder="1"/>
    <xf numFmtId="0" fontId="8" fillId="0" borderId="21" xfId="0" applyFont="1" applyBorder="1" applyAlignment="1">
      <alignment wrapText="1"/>
    </xf>
    <xf numFmtId="0" fontId="10" fillId="0" borderId="21" xfId="0" applyFont="1" applyBorder="1" applyAlignment="1">
      <alignment horizontal="center" wrapText="1"/>
    </xf>
    <xf numFmtId="0" fontId="8" fillId="0" borderId="22" xfId="0" applyFont="1" applyBorder="1" applyAlignment="1">
      <alignment horizontal="center" wrapText="1"/>
    </xf>
    <xf numFmtId="0" fontId="8" fillId="0" borderId="12" xfId="0" applyFont="1" applyBorder="1"/>
    <xf numFmtId="0" fontId="8" fillId="0" borderId="13" xfId="0" applyFont="1" applyBorder="1" applyAlignment="1">
      <alignment wrapText="1"/>
    </xf>
    <xf numFmtId="0" fontId="8" fillId="0" borderId="13" xfId="0" applyFont="1" applyBorder="1" applyAlignment="1">
      <alignment horizontal="center" wrapText="1"/>
    </xf>
    <xf numFmtId="0" fontId="8" fillId="0" borderId="23" xfId="0" applyFont="1" applyBorder="1" applyAlignment="1">
      <alignment horizontal="center"/>
    </xf>
    <xf numFmtId="171" fontId="8" fillId="0" borderId="19" xfId="0" applyNumberFormat="1" applyFont="1" applyBorder="1"/>
    <xf numFmtId="0" fontId="8" fillId="0" borderId="19" xfId="0" applyFont="1" applyBorder="1"/>
    <xf numFmtId="1" fontId="8" fillId="0" borderId="19" xfId="0" applyNumberFormat="1" applyFont="1" applyBorder="1"/>
    <xf numFmtId="172" fontId="8" fillId="0" borderId="0" xfId="0" applyNumberFormat="1" applyFont="1" applyAlignment="1">
      <alignment shrinkToFit="1"/>
    </xf>
    <xf numFmtId="0" fontId="8" fillId="0" borderId="13" xfId="0" applyFont="1" applyBorder="1"/>
    <xf numFmtId="0" fontId="8" fillId="0" borderId="6" xfId="0" applyFont="1" applyBorder="1"/>
    <xf numFmtId="44" fontId="10" fillId="0" borderId="11" xfId="3" applyFont="1" applyBorder="1" applyProtection="1"/>
    <xf numFmtId="168" fontId="3" fillId="0" borderId="0" xfId="0" applyNumberFormat="1" applyFont="1" applyAlignment="1" applyProtection="1">
      <alignment horizontal="right"/>
      <protection hidden="1"/>
    </xf>
    <xf numFmtId="2" fontId="0" fillId="6" borderId="19" xfId="0" applyNumberFormat="1" applyFill="1" applyBorder="1" applyProtection="1">
      <protection locked="0"/>
    </xf>
    <xf numFmtId="2" fontId="28" fillId="0" borderId="0" xfId="0" applyNumberFormat="1" applyFont="1" applyAlignment="1" applyProtection="1">
      <alignment shrinkToFit="1"/>
      <protection hidden="1"/>
    </xf>
    <xf numFmtId="2" fontId="5" fillId="0" borderId="0" xfId="0" applyNumberFormat="1" applyFont="1" applyAlignment="1" applyProtection="1">
      <alignment shrinkToFit="1"/>
      <protection hidden="1"/>
    </xf>
    <xf numFmtId="1" fontId="20" fillId="0" borderId="0" xfId="0" applyNumberFormat="1" applyFont="1" applyProtection="1">
      <protection hidden="1"/>
    </xf>
    <xf numFmtId="168" fontId="3" fillId="6" borderId="3" xfId="0" applyNumberFormat="1" applyFont="1" applyFill="1" applyBorder="1" applyAlignment="1" applyProtection="1">
      <alignment shrinkToFit="1"/>
      <protection locked="0"/>
    </xf>
    <xf numFmtId="168" fontId="3" fillId="0" borderId="0" xfId="0" applyNumberFormat="1" applyFont="1" applyAlignment="1" applyProtection="1">
      <alignment shrinkToFit="1"/>
      <protection hidden="1"/>
    </xf>
    <xf numFmtId="2" fontId="20" fillId="0" borderId="0" xfId="0" applyNumberFormat="1" applyFont="1" applyProtection="1">
      <protection hidden="1"/>
    </xf>
    <xf numFmtId="168" fontId="2" fillId="0" borderId="0" xfId="0" applyNumberFormat="1" applyFont="1" applyAlignment="1" applyProtection="1">
      <alignment horizontal="right"/>
      <protection hidden="1"/>
    </xf>
    <xf numFmtId="0" fontId="3" fillId="4" borderId="0" xfId="0" applyFont="1" applyFill="1" applyProtection="1">
      <protection hidden="1"/>
    </xf>
    <xf numFmtId="1" fontId="3" fillId="0" borderId="0" xfId="0" applyNumberFormat="1" applyFont="1" applyAlignment="1" applyProtection="1">
      <alignment horizontal="center"/>
      <protection hidden="1"/>
    </xf>
    <xf numFmtId="165" fontId="3" fillId="0" borderId="0" xfId="0" applyNumberFormat="1" applyFont="1" applyAlignment="1" applyProtection="1">
      <alignment horizontal="center"/>
      <protection hidden="1"/>
    </xf>
    <xf numFmtId="168" fontId="3" fillId="3" borderId="3" xfId="0" applyNumberFormat="1" applyFont="1" applyFill="1" applyBorder="1" applyAlignment="1" applyProtection="1">
      <alignment shrinkToFit="1"/>
      <protection locked="0"/>
    </xf>
    <xf numFmtId="168" fontId="3" fillId="0" borderId="5" xfId="0" applyNumberFormat="1" applyFont="1" applyBorder="1" applyAlignment="1" applyProtection="1">
      <alignment horizontal="right"/>
      <protection hidden="1"/>
    </xf>
    <xf numFmtId="0" fontId="6" fillId="4" borderId="0" xfId="0" applyFont="1" applyFill="1"/>
    <xf numFmtId="1" fontId="11" fillId="0" borderId="0" xfId="0" applyNumberFormat="1" applyFont="1" applyAlignment="1" applyProtection="1">
      <alignment horizontal="center"/>
      <protection hidden="1"/>
    </xf>
    <xf numFmtId="0" fontId="2" fillId="0" borderId="24" xfId="0" applyFont="1" applyBorder="1" applyProtection="1">
      <protection hidden="1"/>
    </xf>
    <xf numFmtId="0" fontId="2" fillId="0" borderId="25" xfId="0" applyFont="1" applyBorder="1" applyProtection="1">
      <protection hidden="1"/>
    </xf>
    <xf numFmtId="0" fontId="0" fillId="2" borderId="0" xfId="0" applyFill="1" applyProtection="1">
      <protection hidden="1"/>
    </xf>
    <xf numFmtId="0" fontId="0" fillId="2" borderId="8" xfId="0" applyFill="1" applyBorder="1" applyProtection="1">
      <protection hidden="1"/>
    </xf>
    <xf numFmtId="0" fontId="0" fillId="3" borderId="7" xfId="0" applyFill="1" applyBorder="1" applyProtection="1">
      <protection locked="0"/>
    </xf>
    <xf numFmtId="0" fontId="0" fillId="3" borderId="8" xfId="0" applyFill="1" applyBorder="1" applyProtection="1">
      <protection hidden="1"/>
    </xf>
    <xf numFmtId="0" fontId="0" fillId="3" borderId="7" xfId="0" applyFill="1" applyBorder="1" applyAlignment="1" applyProtection="1">
      <alignment horizontal="right"/>
      <protection locked="0"/>
    </xf>
    <xf numFmtId="0" fontId="0" fillId="3" borderId="0" xfId="0" applyFill="1" applyAlignment="1" applyProtection="1">
      <alignment horizontal="left"/>
      <protection locked="0"/>
    </xf>
    <xf numFmtId="0" fontId="6" fillId="0" borderId="9" xfId="0" applyFont="1" applyBorder="1" applyProtection="1">
      <protection hidden="1"/>
    </xf>
    <xf numFmtId="0" fontId="0" fillId="2" borderId="0" xfId="0" applyFill="1" applyAlignment="1" applyProtection="1">
      <alignment horizontal="center"/>
      <protection hidden="1"/>
    </xf>
    <xf numFmtId="2" fontId="8" fillId="0" borderId="15" xfId="0" applyNumberFormat="1" applyFont="1" applyBorder="1" applyProtection="1">
      <protection hidden="1"/>
    </xf>
    <xf numFmtId="46" fontId="2" fillId="4" borderId="0" xfId="0" applyNumberFormat="1" applyFont="1" applyFill="1" applyAlignment="1" applyProtection="1">
      <alignment horizontal="right"/>
      <protection hidden="1"/>
    </xf>
    <xf numFmtId="1" fontId="4" fillId="0" borderId="0" xfId="0" applyNumberFormat="1" applyFont="1" applyAlignment="1" applyProtection="1">
      <alignment horizontal="center"/>
      <protection hidden="1"/>
    </xf>
    <xf numFmtId="0" fontId="2" fillId="4" borderId="0" xfId="0" applyFont="1" applyFill="1" applyProtection="1">
      <protection hidden="1"/>
    </xf>
    <xf numFmtId="0" fontId="5" fillId="5" borderId="0" xfId="0" applyFont="1" applyFill="1" applyProtection="1">
      <protection hidden="1"/>
    </xf>
    <xf numFmtId="2" fontId="3" fillId="0" borderId="3" xfId="0" applyNumberFormat="1" applyFont="1" applyBorder="1" applyProtection="1">
      <protection hidden="1"/>
    </xf>
    <xf numFmtId="168" fontId="7" fillId="0" borderId="3" xfId="0" applyNumberFormat="1" applyFont="1" applyBorder="1" applyAlignment="1" applyProtection="1">
      <alignment horizontal="center"/>
      <protection hidden="1"/>
    </xf>
    <xf numFmtId="2" fontId="8" fillId="0" borderId="3" xfId="0" applyNumberFormat="1" applyFont="1" applyBorder="1" applyProtection="1">
      <protection hidden="1"/>
    </xf>
    <xf numFmtId="2" fontId="8" fillId="0" borderId="2" xfId="0" applyNumberFormat="1" applyFont="1" applyBorder="1" applyProtection="1">
      <protection hidden="1"/>
    </xf>
    <xf numFmtId="2" fontId="3" fillId="0" borderId="2" xfId="0" applyNumberFormat="1" applyFont="1" applyBorder="1" applyProtection="1">
      <protection hidden="1"/>
    </xf>
    <xf numFmtId="2" fontId="9" fillId="0" borderId="2" xfId="0" applyNumberFormat="1" applyFont="1" applyBorder="1" applyProtection="1">
      <protection hidden="1"/>
    </xf>
    <xf numFmtId="2" fontId="2" fillId="0" borderId="24" xfId="0" applyNumberFormat="1" applyFont="1" applyBorder="1" applyAlignment="1" applyProtection="1">
      <alignment horizontal="center"/>
      <protection hidden="1"/>
    </xf>
    <xf numFmtId="2" fontId="6" fillId="0" borderId="19" xfId="0" applyNumberFormat="1" applyFont="1" applyBorder="1" applyAlignment="1" applyProtection="1">
      <alignment horizontal="center"/>
      <protection hidden="1"/>
    </xf>
    <xf numFmtId="2" fontId="2" fillId="0" borderId="19" xfId="0" applyNumberFormat="1" applyFont="1" applyBorder="1" applyAlignment="1" applyProtection="1">
      <alignment horizontal="center"/>
      <protection hidden="1"/>
    </xf>
    <xf numFmtId="2" fontId="10" fillId="0" borderId="3" xfId="0" applyNumberFormat="1" applyFont="1" applyBorder="1" applyProtection="1">
      <protection hidden="1"/>
    </xf>
    <xf numFmtId="166" fontId="10" fillId="0" borderId="29" xfId="0" applyNumberFormat="1" applyFont="1" applyBorder="1" applyProtection="1">
      <protection hidden="1"/>
    </xf>
    <xf numFmtId="2" fontId="10" fillId="0" borderId="30" xfId="0" applyNumberFormat="1" applyFont="1" applyBorder="1" applyAlignment="1" applyProtection="1">
      <alignment horizontal="center"/>
      <protection hidden="1"/>
    </xf>
    <xf numFmtId="167" fontId="3" fillId="0" borderId="31" xfId="0" applyNumberFormat="1" applyFont="1" applyBorder="1" applyAlignment="1" applyProtection="1">
      <alignment horizontal="center"/>
      <protection hidden="1"/>
    </xf>
    <xf numFmtId="16" fontId="3" fillId="0" borderId="31" xfId="0" applyNumberFormat="1" applyFont="1" applyBorder="1" applyProtection="1">
      <protection hidden="1"/>
    </xf>
    <xf numFmtId="167" fontId="3" fillId="0" borderId="3" xfId="0" applyNumberFormat="1" applyFont="1" applyBorder="1" applyAlignment="1" applyProtection="1">
      <alignment horizontal="center"/>
      <protection hidden="1"/>
    </xf>
    <xf numFmtId="16" fontId="3" fillId="0" borderId="3" xfId="0" applyNumberFormat="1" applyFont="1" applyBorder="1" applyProtection="1">
      <protection hidden="1"/>
    </xf>
    <xf numFmtId="165" fontId="2" fillId="4" borderId="0" xfId="0" applyNumberFormat="1" applyFont="1" applyFill="1" applyAlignment="1" applyProtection="1">
      <alignment horizontal="right"/>
      <protection hidden="1"/>
    </xf>
    <xf numFmtId="1" fontId="2" fillId="4" borderId="0" xfId="0" applyNumberFormat="1" applyFont="1" applyFill="1" applyAlignment="1" applyProtection="1">
      <alignment horizontal="right"/>
      <protection hidden="1"/>
    </xf>
    <xf numFmtId="2" fontId="17" fillId="0" borderId="3" xfId="0" applyNumberFormat="1" applyFont="1" applyBorder="1" applyProtection="1">
      <protection hidden="1"/>
    </xf>
    <xf numFmtId="2" fontId="8" fillId="0" borderId="32" xfId="0" applyNumberFormat="1" applyFont="1" applyBorder="1" applyProtection="1">
      <protection hidden="1"/>
    </xf>
    <xf numFmtId="2" fontId="8" fillId="0" borderId="33" xfId="0" applyNumberFormat="1" applyFont="1" applyBorder="1" applyProtection="1">
      <protection hidden="1"/>
    </xf>
    <xf numFmtId="166" fontId="10" fillId="2" borderId="27" xfId="0" applyNumberFormat="1" applyFont="1" applyFill="1" applyBorder="1" applyAlignment="1" applyProtection="1">
      <alignment wrapText="1"/>
      <protection hidden="1"/>
    </xf>
    <xf numFmtId="166" fontId="43" fillId="0" borderId="0" xfId="0" applyNumberFormat="1" applyFont="1" applyAlignment="1" applyProtection="1">
      <alignment wrapText="1"/>
      <protection hidden="1"/>
    </xf>
    <xf numFmtId="2" fontId="3" fillId="0" borderId="0" xfId="0" applyNumberFormat="1" applyFont="1" applyAlignment="1" applyProtection="1">
      <alignment horizontal="center"/>
      <protection hidden="1"/>
    </xf>
    <xf numFmtId="2" fontId="3" fillId="0" borderId="24" xfId="0" applyNumberFormat="1" applyFont="1" applyBorder="1" applyAlignment="1" applyProtection="1">
      <alignment horizontal="center"/>
      <protection hidden="1"/>
    </xf>
    <xf numFmtId="2" fontId="4" fillId="0" borderId="0" xfId="0" applyNumberFormat="1" applyFont="1" applyAlignment="1" applyProtection="1">
      <alignment horizontal="center"/>
      <protection hidden="1"/>
    </xf>
    <xf numFmtId="17" fontId="3" fillId="0" borderId="34" xfId="0" applyNumberFormat="1" applyFont="1" applyBorder="1" applyAlignment="1" applyProtection="1">
      <alignment horizontal="left"/>
      <protection hidden="1"/>
    </xf>
    <xf numFmtId="2" fontId="3" fillId="0" borderId="1" xfId="0" applyNumberFormat="1" applyFont="1" applyBorder="1" applyAlignment="1" applyProtection="1">
      <alignment horizontal="center"/>
      <protection hidden="1"/>
    </xf>
    <xf numFmtId="1" fontId="3" fillId="0" borderId="1" xfId="0" applyNumberFormat="1" applyFont="1" applyBorder="1" applyAlignment="1" applyProtection="1">
      <alignment horizontal="center" shrinkToFit="1"/>
      <protection hidden="1"/>
    </xf>
    <xf numFmtId="49" fontId="2" fillId="0" borderId="34" xfId="0" applyNumberFormat="1" applyFont="1" applyBorder="1" applyProtection="1">
      <protection hidden="1"/>
    </xf>
    <xf numFmtId="2" fontId="19" fillId="0" borderId="1" xfId="0" applyNumberFormat="1" applyFont="1" applyBorder="1" applyAlignment="1" applyProtection="1">
      <alignment horizontal="center"/>
      <protection hidden="1"/>
    </xf>
    <xf numFmtId="167" fontId="3" fillId="0" borderId="2" xfId="0" applyNumberFormat="1" applyFont="1" applyBorder="1" applyAlignment="1" applyProtection="1">
      <alignment horizontal="center"/>
      <protection hidden="1"/>
    </xf>
    <xf numFmtId="2" fontId="17" fillId="0" borderId="2" xfId="0" applyNumberFormat="1" applyFont="1" applyBorder="1" applyProtection="1">
      <protection hidden="1"/>
    </xf>
    <xf numFmtId="49" fontId="3" fillId="4" borderId="26" xfId="0" applyNumberFormat="1" applyFont="1" applyFill="1" applyBorder="1" applyAlignment="1" applyProtection="1">
      <alignment horizontal="center"/>
      <protection hidden="1"/>
    </xf>
    <xf numFmtId="2" fontId="6" fillId="0" borderId="24" xfId="0" applyNumberFormat="1" applyFont="1" applyBorder="1" applyAlignment="1" applyProtection="1">
      <alignment horizontal="center"/>
      <protection hidden="1"/>
    </xf>
    <xf numFmtId="16" fontId="3" fillId="0" borderId="2" xfId="0" applyNumberFormat="1" applyFont="1" applyBorder="1" applyProtection="1">
      <protection hidden="1"/>
    </xf>
    <xf numFmtId="1" fontId="3" fillId="0" borderId="1" xfId="0" applyNumberFormat="1" applyFont="1" applyBorder="1" applyAlignment="1" applyProtection="1">
      <alignment horizontal="center"/>
      <protection hidden="1"/>
    </xf>
    <xf numFmtId="2" fontId="2" fillId="0" borderId="1" xfId="0" applyNumberFormat="1" applyFont="1" applyBorder="1" applyAlignment="1" applyProtection="1">
      <alignment horizontal="center"/>
      <protection hidden="1"/>
    </xf>
    <xf numFmtId="0" fontId="19" fillId="0" borderId="1" xfId="0" applyFont="1" applyBorder="1" applyAlignment="1" applyProtection="1">
      <alignment horizontal="center"/>
      <protection hidden="1"/>
    </xf>
    <xf numFmtId="0" fontId="10" fillId="0" borderId="0" xfId="0" applyFont="1" applyAlignment="1" applyProtection="1">
      <alignment horizontal="center"/>
      <protection hidden="1"/>
    </xf>
    <xf numFmtId="170" fontId="10" fillId="0" borderId="0" xfId="0" applyNumberFormat="1" applyFont="1" applyAlignment="1" applyProtection="1">
      <alignment horizontal="center"/>
      <protection hidden="1"/>
    </xf>
    <xf numFmtId="49" fontId="3" fillId="4" borderId="20" xfId="0" applyNumberFormat="1" applyFont="1" applyFill="1" applyBorder="1" applyAlignment="1" applyProtection="1">
      <alignment horizontal="center"/>
      <protection hidden="1"/>
    </xf>
    <xf numFmtId="2" fontId="6" fillId="0" borderId="21" xfId="0" applyNumberFormat="1" applyFont="1" applyBorder="1" applyAlignment="1" applyProtection="1">
      <alignment horizontal="center"/>
      <protection hidden="1"/>
    </xf>
    <xf numFmtId="2" fontId="2" fillId="0" borderId="21" xfId="0" applyNumberFormat="1" applyFont="1" applyBorder="1" applyAlignment="1" applyProtection="1">
      <alignment horizontal="center"/>
      <protection hidden="1"/>
    </xf>
    <xf numFmtId="166" fontId="10" fillId="0" borderId="0" xfId="0" applyNumberFormat="1" applyFont="1" applyAlignment="1" applyProtection="1">
      <alignment wrapText="1"/>
      <protection hidden="1"/>
    </xf>
    <xf numFmtId="0" fontId="3" fillId="0" borderId="24" xfId="0" applyFont="1" applyBorder="1" applyAlignment="1" applyProtection="1">
      <alignment horizontal="center"/>
      <protection hidden="1"/>
    </xf>
    <xf numFmtId="0" fontId="13" fillId="0" borderId="26" xfId="0" applyFont="1" applyBorder="1" applyAlignment="1" applyProtection="1">
      <alignment horizontal="center"/>
      <protection hidden="1"/>
    </xf>
    <xf numFmtId="2" fontId="4" fillId="0" borderId="24" xfId="0" applyNumberFormat="1" applyFont="1" applyBorder="1" applyAlignment="1" applyProtection="1">
      <alignment horizontal="center"/>
      <protection hidden="1"/>
    </xf>
    <xf numFmtId="170" fontId="10" fillId="0" borderId="24" xfId="0" applyNumberFormat="1" applyFont="1" applyBorder="1" applyAlignment="1" applyProtection="1">
      <alignment horizontal="center"/>
      <protection hidden="1"/>
    </xf>
    <xf numFmtId="49" fontId="3" fillId="4" borderId="0" xfId="0" applyNumberFormat="1" applyFont="1" applyFill="1" applyAlignment="1" applyProtection="1">
      <alignment horizontal="center"/>
      <protection hidden="1"/>
    </xf>
    <xf numFmtId="2" fontId="8" fillId="0" borderId="35" xfId="0" applyNumberFormat="1" applyFont="1" applyBorder="1" applyProtection="1">
      <protection hidden="1"/>
    </xf>
    <xf numFmtId="2" fontId="8" fillId="0" borderId="36" xfId="0" applyNumberFormat="1" applyFont="1" applyBorder="1" applyProtection="1">
      <protection hidden="1"/>
    </xf>
    <xf numFmtId="2" fontId="8" fillId="0" borderId="37" xfId="0" applyNumberFormat="1" applyFont="1" applyBorder="1" applyProtection="1">
      <protection hidden="1"/>
    </xf>
    <xf numFmtId="2" fontId="8" fillId="0" borderId="38" xfId="0" applyNumberFormat="1" applyFont="1" applyBorder="1" applyProtection="1">
      <protection hidden="1"/>
    </xf>
    <xf numFmtId="2" fontId="8" fillId="0" borderId="39" xfId="0" applyNumberFormat="1" applyFont="1" applyBorder="1" applyProtection="1">
      <protection hidden="1"/>
    </xf>
    <xf numFmtId="2" fontId="8" fillId="0" borderId="40" xfId="0" applyNumberFormat="1" applyFont="1" applyBorder="1" applyProtection="1">
      <protection hidden="1"/>
    </xf>
    <xf numFmtId="49" fontId="2" fillId="0" borderId="41" xfId="0" applyNumberFormat="1" applyFont="1" applyBorder="1" applyProtection="1">
      <protection hidden="1"/>
    </xf>
    <xf numFmtId="49" fontId="2" fillId="0" borderId="34" xfId="0" applyNumberFormat="1" applyFont="1" applyBorder="1" applyAlignment="1" applyProtection="1">
      <alignment horizontal="left"/>
      <protection hidden="1"/>
    </xf>
    <xf numFmtId="0" fontId="11" fillId="0" borderId="0" xfId="0" applyFont="1" applyAlignment="1" applyProtection="1">
      <alignment horizontal="center"/>
      <protection hidden="1"/>
    </xf>
    <xf numFmtId="2" fontId="23" fillId="0" borderId="0" xfId="0" applyNumberFormat="1" applyFont="1" applyProtection="1">
      <protection hidden="1"/>
    </xf>
    <xf numFmtId="0" fontId="0" fillId="0" borderId="20" xfId="0" applyBorder="1" applyProtection="1">
      <protection hidden="1"/>
    </xf>
    <xf numFmtId="2" fontId="0" fillId="0" borderId="0" xfId="0" applyNumberFormat="1" applyProtection="1">
      <protection hidden="1"/>
    </xf>
    <xf numFmtId="2" fontId="28" fillId="0" borderId="0" xfId="0" applyNumberFormat="1" applyFont="1" applyProtection="1">
      <protection hidden="1"/>
    </xf>
    <xf numFmtId="49" fontId="8" fillId="0" borderId="0" xfId="0" applyNumberFormat="1" applyFont="1" applyAlignment="1" applyProtection="1">
      <alignment horizontal="center" wrapText="1"/>
      <protection hidden="1"/>
    </xf>
    <xf numFmtId="168" fontId="8" fillId="0" borderId="0" xfId="0" applyNumberFormat="1" applyFont="1" applyAlignment="1" applyProtection="1">
      <alignment horizontal="center"/>
      <protection hidden="1"/>
    </xf>
    <xf numFmtId="2" fontId="0" fillId="0" borderId="27" xfId="0" applyNumberFormat="1" applyBorder="1" applyProtection="1">
      <protection hidden="1"/>
    </xf>
    <xf numFmtId="1" fontId="0" fillId="0" borderId="27" xfId="0" applyNumberFormat="1" applyBorder="1" applyAlignment="1" applyProtection="1">
      <alignment horizontal="center"/>
      <protection hidden="1"/>
    </xf>
    <xf numFmtId="17" fontId="0" fillId="0" borderId="43" xfId="0" applyNumberFormat="1" applyBorder="1" applyAlignment="1" applyProtection="1">
      <alignment horizontal="right"/>
      <protection hidden="1"/>
    </xf>
    <xf numFmtId="0" fontId="6" fillId="0" borderId="34" xfId="0" applyFont="1" applyBorder="1" applyProtection="1">
      <protection hidden="1"/>
    </xf>
    <xf numFmtId="2" fontId="0" fillId="0" borderId="1" xfId="0" applyNumberFormat="1" applyBorder="1" applyProtection="1">
      <protection hidden="1"/>
    </xf>
    <xf numFmtId="1" fontId="0" fillId="0" borderId="1" xfId="0" applyNumberFormat="1" applyBorder="1" applyAlignment="1" applyProtection="1">
      <alignment horizontal="center"/>
      <protection hidden="1"/>
    </xf>
    <xf numFmtId="0" fontId="6" fillId="0" borderId="1" xfId="0" applyFont="1" applyBorder="1" applyAlignment="1" applyProtection="1">
      <alignment horizontal="center"/>
      <protection hidden="1"/>
    </xf>
    <xf numFmtId="1" fontId="6" fillId="0" borderId="1" xfId="0" applyNumberFormat="1" applyFont="1" applyBorder="1" applyAlignment="1" applyProtection="1">
      <alignment horizontal="center"/>
      <protection hidden="1"/>
    </xf>
    <xf numFmtId="1" fontId="3" fillId="0" borderId="0" xfId="0" quotePrefix="1" applyNumberFormat="1" applyFont="1" applyAlignment="1" applyProtection="1">
      <alignment horizontal="left"/>
      <protection hidden="1"/>
    </xf>
    <xf numFmtId="1" fontId="18" fillId="0" borderId="0" xfId="0" applyNumberFormat="1" applyFont="1" applyProtection="1">
      <protection hidden="1"/>
    </xf>
    <xf numFmtId="2" fontId="18" fillId="0" borderId="0" xfId="0" applyNumberFormat="1" applyFont="1" applyAlignment="1" applyProtection="1">
      <alignment shrinkToFit="1"/>
      <protection hidden="1"/>
    </xf>
    <xf numFmtId="165" fontId="18" fillId="0" borderId="0" xfId="0" applyNumberFormat="1" applyFont="1" applyProtection="1">
      <protection hidden="1"/>
    </xf>
    <xf numFmtId="1" fontId="18" fillId="0" borderId="0" xfId="0" quotePrefix="1" applyNumberFormat="1" applyFont="1" applyAlignment="1" applyProtection="1">
      <alignment horizontal="left"/>
      <protection hidden="1"/>
    </xf>
    <xf numFmtId="49" fontId="2" fillId="0" borderId="24" xfId="0" applyNumberFormat="1" applyFont="1" applyBorder="1" applyProtection="1">
      <protection hidden="1"/>
    </xf>
    <xf numFmtId="180" fontId="3" fillId="3" borderId="2" xfId="0" applyNumberFormat="1" applyFont="1" applyFill="1" applyBorder="1" applyProtection="1">
      <protection locked="0"/>
    </xf>
    <xf numFmtId="180" fontId="3" fillId="3" borderId="3" xfId="0" applyNumberFormat="1" applyFont="1" applyFill="1" applyBorder="1" applyProtection="1">
      <protection locked="0"/>
    </xf>
    <xf numFmtId="180" fontId="0" fillId="0" borderId="0" xfId="0" applyNumberFormat="1" applyProtection="1">
      <protection hidden="1"/>
    </xf>
    <xf numFmtId="180" fontId="0" fillId="3" borderId="16" xfId="0" applyNumberFormat="1" applyFill="1" applyBorder="1" applyProtection="1">
      <protection locked="0"/>
    </xf>
    <xf numFmtId="180" fontId="0" fillId="3" borderId="17" xfId="0" applyNumberFormat="1" applyFill="1" applyBorder="1" applyProtection="1">
      <protection locked="0"/>
    </xf>
    <xf numFmtId="180" fontId="0" fillId="3" borderId="18" xfId="0" applyNumberFormat="1" applyFill="1" applyBorder="1" applyProtection="1">
      <protection locked="0"/>
    </xf>
    <xf numFmtId="0" fontId="3" fillId="3" borderId="3" xfId="0" applyFont="1" applyFill="1" applyBorder="1" applyAlignment="1" applyProtection="1">
      <alignment shrinkToFit="1"/>
      <protection locked="0"/>
    </xf>
    <xf numFmtId="0" fontId="3" fillId="0" borderId="0" xfId="0" quotePrefix="1" applyFont="1" applyAlignment="1" applyProtection="1">
      <alignment horizontal="left"/>
      <protection hidden="1"/>
    </xf>
    <xf numFmtId="2" fontId="3" fillId="0" borderId="44" xfId="0" applyNumberFormat="1" applyFont="1" applyBorder="1" applyAlignment="1" applyProtection="1">
      <alignment horizontal="center"/>
      <protection hidden="1"/>
    </xf>
    <xf numFmtId="2" fontId="2" fillId="0" borderId="44" xfId="0" applyNumberFormat="1" applyFont="1" applyBorder="1" applyAlignment="1" applyProtection="1">
      <alignment horizontal="center" shrinkToFit="1"/>
      <protection hidden="1"/>
    </xf>
    <xf numFmtId="2" fontId="3" fillId="0" borderId="45" xfId="0" applyNumberFormat="1" applyFont="1" applyBorder="1" applyAlignment="1" applyProtection="1">
      <alignment horizontal="center"/>
      <protection hidden="1"/>
    </xf>
    <xf numFmtId="2" fontId="19" fillId="0" borderId="45" xfId="0" applyNumberFormat="1" applyFont="1" applyBorder="1" applyAlignment="1" applyProtection="1">
      <alignment horizontal="center" shrinkToFit="1"/>
      <protection hidden="1"/>
    </xf>
    <xf numFmtId="2" fontId="19" fillId="0" borderId="44" xfId="0" applyNumberFormat="1" applyFont="1" applyBorder="1" applyAlignment="1" applyProtection="1">
      <alignment horizontal="center"/>
      <protection hidden="1"/>
    </xf>
    <xf numFmtId="2" fontId="2" fillId="0" borderId="45" xfId="0" applyNumberFormat="1" applyFont="1" applyBorder="1" applyAlignment="1" applyProtection="1">
      <alignment horizontal="center" shrinkToFit="1"/>
      <protection hidden="1"/>
    </xf>
    <xf numFmtId="2" fontId="3" fillId="0" borderId="25" xfId="0" applyNumberFormat="1" applyFont="1" applyBorder="1" applyAlignment="1" applyProtection="1">
      <alignment horizontal="center"/>
      <protection hidden="1"/>
    </xf>
    <xf numFmtId="2" fontId="19" fillId="0" borderId="25" xfId="0" applyNumberFormat="1" applyFont="1" applyBorder="1" applyAlignment="1" applyProtection="1">
      <alignment horizontal="center"/>
      <protection hidden="1"/>
    </xf>
    <xf numFmtId="2" fontId="19" fillId="0" borderId="44" xfId="0" applyNumberFormat="1" applyFont="1" applyBorder="1" applyAlignment="1" applyProtection="1">
      <alignment horizontal="center" shrinkToFit="1"/>
      <protection hidden="1"/>
    </xf>
    <xf numFmtId="49" fontId="33" fillId="0" borderId="0" xfId="0" quotePrefix="1" applyNumberFormat="1" applyFont="1" applyAlignment="1" applyProtection="1">
      <alignment horizontal="left"/>
      <protection hidden="1"/>
    </xf>
    <xf numFmtId="168" fontId="20" fillId="0" borderId="0" xfId="0" applyNumberFormat="1" applyFont="1" applyProtection="1">
      <protection hidden="1"/>
    </xf>
    <xf numFmtId="1" fontId="3" fillId="0" borderId="0" xfId="0" quotePrefix="1" applyNumberFormat="1" applyFont="1" applyAlignment="1" applyProtection="1">
      <alignment horizontal="center"/>
      <protection hidden="1"/>
    </xf>
    <xf numFmtId="0" fontId="17" fillId="0" borderId="0" xfId="0" applyFont="1" applyProtection="1">
      <protection hidden="1"/>
    </xf>
    <xf numFmtId="168" fontId="3" fillId="7" borderId="3" xfId="0" applyNumberFormat="1" applyFont="1" applyFill="1" applyBorder="1" applyAlignment="1" applyProtection="1">
      <alignment shrinkToFit="1"/>
      <protection locked="0"/>
    </xf>
    <xf numFmtId="0" fontId="3" fillId="0" borderId="21" xfId="0" applyFont="1" applyBorder="1" applyAlignment="1" applyProtection="1">
      <alignment horizontal="center" shrinkToFit="1"/>
      <protection hidden="1"/>
    </xf>
    <xf numFmtId="169" fontId="2" fillId="5" borderId="13" xfId="0" applyNumberFormat="1" applyFont="1" applyFill="1" applyBorder="1" applyAlignment="1" applyProtection="1">
      <alignment horizontal="center"/>
      <protection hidden="1"/>
    </xf>
    <xf numFmtId="0" fontId="2" fillId="5" borderId="13" xfId="0" applyFont="1" applyFill="1" applyBorder="1" applyAlignment="1" applyProtection="1">
      <alignment horizontal="center"/>
      <protection hidden="1"/>
    </xf>
    <xf numFmtId="168" fontId="3" fillId="6" borderId="3" xfId="0" applyNumberFormat="1" applyFont="1" applyFill="1" applyBorder="1" applyAlignment="1" applyProtection="1">
      <alignment horizontal="left" shrinkToFit="1"/>
      <protection locked="0"/>
    </xf>
    <xf numFmtId="0" fontId="3" fillId="0" borderId="1" xfId="0" applyFont="1" applyBorder="1" applyAlignment="1" applyProtection="1">
      <alignment horizontal="center" shrinkToFit="1"/>
      <protection hidden="1"/>
    </xf>
    <xf numFmtId="49" fontId="51" fillId="0" borderId="0" xfId="0" applyNumberFormat="1" applyFont="1" applyAlignment="1" applyProtection="1">
      <alignment horizontal="center" wrapText="1"/>
      <protection hidden="1"/>
    </xf>
    <xf numFmtId="168" fontId="3" fillId="0" borderId="1" xfId="0" applyNumberFormat="1" applyFont="1" applyBorder="1" applyAlignment="1" applyProtection="1">
      <alignment horizontal="center"/>
      <protection hidden="1"/>
    </xf>
    <xf numFmtId="168" fontId="3" fillId="0" borderId="1" xfId="0" applyNumberFormat="1" applyFont="1" applyBorder="1" applyAlignment="1" applyProtection="1">
      <alignment horizontal="center" shrinkToFit="1"/>
      <protection hidden="1"/>
    </xf>
    <xf numFmtId="0" fontId="5" fillId="7" borderId="0" xfId="0" applyFont="1" applyFill="1" applyAlignment="1" applyProtection="1">
      <alignment horizontal="center"/>
      <protection hidden="1"/>
    </xf>
    <xf numFmtId="0" fontId="2" fillId="4" borderId="0" xfId="0" applyFont="1" applyFill="1" applyAlignment="1" applyProtection="1">
      <alignment horizontal="center"/>
      <protection hidden="1"/>
    </xf>
    <xf numFmtId="0" fontId="20" fillId="0" borderId="0" xfId="0" applyFont="1" applyAlignment="1" applyProtection="1">
      <alignment shrinkToFit="1"/>
      <protection hidden="1"/>
    </xf>
    <xf numFmtId="169" fontId="2" fillId="7" borderId="13" xfId="0" applyNumberFormat="1" applyFont="1" applyFill="1" applyBorder="1" applyAlignment="1" applyProtection="1">
      <alignment horizontal="center"/>
      <protection hidden="1"/>
    </xf>
    <xf numFmtId="2" fontId="2" fillId="5" borderId="13" xfId="0" applyNumberFormat="1" applyFont="1" applyFill="1" applyBorder="1" applyAlignment="1" applyProtection="1">
      <alignment horizontal="center"/>
      <protection hidden="1"/>
    </xf>
    <xf numFmtId="1" fontId="3" fillId="0" borderId="47" xfId="0" applyNumberFormat="1" applyFont="1" applyBorder="1" applyAlignment="1" applyProtection="1">
      <alignment horizontal="center" shrinkToFit="1"/>
      <protection hidden="1"/>
    </xf>
    <xf numFmtId="0" fontId="3" fillId="0" borderId="47" xfId="0" applyFont="1" applyBorder="1" applyAlignment="1" applyProtection="1">
      <alignment horizontal="center" shrinkToFit="1"/>
      <protection hidden="1"/>
    </xf>
    <xf numFmtId="0" fontId="2" fillId="0" borderId="1" xfId="0" applyFont="1" applyBorder="1" applyAlignment="1" applyProtection="1">
      <alignment shrinkToFit="1"/>
      <protection hidden="1"/>
    </xf>
    <xf numFmtId="0" fontId="3" fillId="0" borderId="1" xfId="0" applyFont="1" applyBorder="1" applyAlignment="1" applyProtection="1">
      <alignment shrinkToFit="1"/>
      <protection hidden="1"/>
    </xf>
    <xf numFmtId="168" fontId="7" fillId="0" borderId="0" xfId="0" applyNumberFormat="1" applyFont="1" applyAlignment="1" applyProtection="1">
      <alignment horizontal="center"/>
      <protection hidden="1"/>
    </xf>
    <xf numFmtId="168" fontId="3" fillId="0" borderId="1" xfId="0" applyNumberFormat="1" applyFont="1" applyBorder="1" applyProtection="1">
      <protection hidden="1"/>
    </xf>
    <xf numFmtId="168" fontId="3" fillId="0" borderId="1" xfId="0" applyNumberFormat="1" applyFont="1" applyBorder="1" applyAlignment="1" applyProtection="1">
      <alignment shrinkToFit="1"/>
      <protection hidden="1"/>
    </xf>
    <xf numFmtId="168" fontId="2" fillId="0" borderId="1" xfId="0" applyNumberFormat="1" applyFont="1" applyBorder="1" applyProtection="1">
      <protection hidden="1"/>
    </xf>
    <xf numFmtId="168" fontId="2" fillId="0" borderId="1" xfId="0" applyNumberFormat="1" applyFont="1" applyBorder="1" applyAlignment="1" applyProtection="1">
      <alignment shrinkToFit="1"/>
      <protection hidden="1"/>
    </xf>
    <xf numFmtId="0" fontId="3" fillId="3" borderId="3" xfId="0" quotePrefix="1" applyFont="1" applyFill="1" applyBorder="1" applyAlignment="1" applyProtection="1">
      <alignment horizontal="left" shrinkToFit="1"/>
      <protection locked="0"/>
    </xf>
    <xf numFmtId="168" fontId="19" fillId="0" borderId="1" xfId="0" applyNumberFormat="1" applyFont="1" applyBorder="1" applyAlignment="1" applyProtection="1">
      <alignment horizontal="center"/>
      <protection hidden="1"/>
    </xf>
    <xf numFmtId="2" fontId="19" fillId="0" borderId="48" xfId="0" applyNumberFormat="1" applyFont="1" applyBorder="1" applyAlignment="1" applyProtection="1">
      <alignment horizontal="center"/>
      <protection hidden="1"/>
    </xf>
    <xf numFmtId="168" fontId="19" fillId="0" borderId="48" xfId="0" applyNumberFormat="1" applyFont="1" applyBorder="1" applyAlignment="1" applyProtection="1">
      <alignment horizontal="center"/>
      <protection hidden="1"/>
    </xf>
    <xf numFmtId="0" fontId="19" fillId="0" borderId="48" xfId="0" applyFont="1" applyBorder="1" applyAlignment="1" applyProtection="1">
      <alignment horizontal="center"/>
      <protection hidden="1"/>
    </xf>
    <xf numFmtId="2" fontId="3" fillId="0" borderId="27" xfId="0" applyNumberFormat="1" applyFont="1" applyBorder="1" applyProtection="1">
      <protection hidden="1"/>
    </xf>
    <xf numFmtId="168" fontId="7" fillId="0" borderId="27" xfId="0" applyNumberFormat="1" applyFont="1" applyBorder="1" applyAlignment="1" applyProtection="1">
      <alignment horizontal="center"/>
      <protection hidden="1"/>
    </xf>
    <xf numFmtId="168" fontId="3" fillId="3" borderId="27" xfId="0" applyNumberFormat="1" applyFont="1" applyFill="1" applyBorder="1" applyAlignment="1" applyProtection="1">
      <alignment shrinkToFit="1"/>
      <protection locked="0"/>
    </xf>
    <xf numFmtId="168" fontId="3" fillId="7" borderId="27" xfId="0" applyNumberFormat="1" applyFont="1" applyFill="1" applyBorder="1" applyAlignment="1" applyProtection="1">
      <alignment shrinkToFit="1"/>
      <protection locked="0"/>
    </xf>
    <xf numFmtId="168" fontId="3" fillId="6" borderId="27" xfId="0" applyNumberFormat="1" applyFont="1" applyFill="1" applyBorder="1" applyAlignment="1" applyProtection="1">
      <alignment shrinkToFit="1"/>
      <protection locked="0"/>
    </xf>
    <xf numFmtId="0" fontId="3" fillId="0" borderId="49" xfId="0" applyFont="1" applyBorder="1" applyProtection="1">
      <protection hidden="1"/>
    </xf>
    <xf numFmtId="2" fontId="3" fillId="0" borderId="49" xfId="0" applyNumberFormat="1" applyFont="1" applyBorder="1" applyProtection="1">
      <protection hidden="1"/>
    </xf>
    <xf numFmtId="168" fontId="52" fillId="0" borderId="49" xfId="0" applyNumberFormat="1" applyFont="1" applyBorder="1" applyAlignment="1" applyProtection="1">
      <alignment horizontal="center"/>
      <protection hidden="1"/>
    </xf>
    <xf numFmtId="0" fontId="11" fillId="0" borderId="49" xfId="0" applyFont="1" applyBorder="1" applyProtection="1">
      <protection hidden="1"/>
    </xf>
    <xf numFmtId="2" fontId="11" fillId="0" borderId="49" xfId="0" applyNumberFormat="1" applyFont="1" applyBorder="1" applyProtection="1">
      <protection hidden="1"/>
    </xf>
    <xf numFmtId="0" fontId="3" fillId="0" borderId="3" xfId="0" applyFont="1" applyBorder="1" applyProtection="1">
      <protection hidden="1"/>
    </xf>
    <xf numFmtId="0" fontId="3" fillId="3" borderId="3" xfId="0" applyFont="1" applyFill="1" applyBorder="1" applyProtection="1">
      <protection hidden="1"/>
    </xf>
    <xf numFmtId="2" fontId="3" fillId="3" borderId="3" xfId="0" applyNumberFormat="1" applyFont="1" applyFill="1" applyBorder="1" applyProtection="1">
      <protection hidden="1"/>
    </xf>
    <xf numFmtId="0" fontId="3" fillId="6" borderId="3" xfId="0" applyFont="1" applyFill="1" applyBorder="1" applyProtection="1">
      <protection hidden="1"/>
    </xf>
    <xf numFmtId="0" fontId="0" fillId="0" borderId="9" xfId="0" quotePrefix="1" applyBorder="1" applyAlignment="1" applyProtection="1">
      <alignment horizontal="left"/>
      <protection hidden="1"/>
    </xf>
    <xf numFmtId="0" fontId="0" fillId="0" borderId="9" xfId="0" applyBorder="1" applyAlignment="1" applyProtection="1">
      <alignment horizontal="left"/>
      <protection hidden="1"/>
    </xf>
    <xf numFmtId="0" fontId="53" fillId="0" borderId="0" xfId="0" applyFont="1" applyProtection="1">
      <protection hidden="1"/>
    </xf>
    <xf numFmtId="2" fontId="18" fillId="0" borderId="2" xfId="0" applyNumberFormat="1" applyFont="1" applyBorder="1" applyProtection="1">
      <protection hidden="1"/>
    </xf>
    <xf numFmtId="0" fontId="0" fillId="2" borderId="0" xfId="0" applyFill="1" applyAlignment="1" applyProtection="1">
      <alignment horizontal="left"/>
      <protection hidden="1"/>
    </xf>
    <xf numFmtId="0" fontId="0" fillId="0" borderId="0" xfId="0" applyAlignment="1" applyProtection="1">
      <alignment horizontal="center"/>
      <protection hidden="1"/>
    </xf>
    <xf numFmtId="2" fontId="18" fillId="0" borderId="49" xfId="0" applyNumberFormat="1" applyFont="1" applyBorder="1" applyProtection="1">
      <protection hidden="1"/>
    </xf>
    <xf numFmtId="0" fontId="3" fillId="0" borderId="24" xfId="0" applyFont="1" applyBorder="1" applyProtection="1">
      <protection hidden="1"/>
    </xf>
    <xf numFmtId="1" fontId="2" fillId="0" borderId="24" xfId="0" applyNumberFormat="1" applyFont="1" applyBorder="1" applyProtection="1">
      <protection hidden="1"/>
    </xf>
    <xf numFmtId="165" fontId="2" fillId="0" borderId="24" xfId="0" applyNumberFormat="1" applyFont="1" applyBorder="1" applyProtection="1">
      <protection hidden="1"/>
    </xf>
    <xf numFmtId="0" fontId="2" fillId="5" borderId="50" xfId="0" applyFont="1" applyFill="1" applyBorder="1" applyAlignment="1" applyProtection="1">
      <alignment shrinkToFit="1"/>
      <protection hidden="1"/>
    </xf>
    <xf numFmtId="0" fontId="3" fillId="7" borderId="3" xfId="0" applyFont="1" applyFill="1" applyBorder="1" applyAlignment="1" applyProtection="1">
      <alignment shrinkToFit="1"/>
      <protection hidden="1"/>
    </xf>
    <xf numFmtId="168" fontId="3" fillId="6" borderId="3" xfId="0" applyNumberFormat="1" applyFont="1" applyFill="1" applyBorder="1" applyAlignment="1" applyProtection="1">
      <alignment shrinkToFit="1"/>
      <protection hidden="1"/>
    </xf>
    <xf numFmtId="0" fontId="8" fillId="0" borderId="5" xfId="0" applyFont="1" applyBorder="1" applyProtection="1">
      <protection hidden="1"/>
    </xf>
    <xf numFmtId="0" fontId="8" fillId="0" borderId="6" xfId="0" applyFont="1" applyBorder="1" applyProtection="1">
      <protection hidden="1"/>
    </xf>
    <xf numFmtId="0" fontId="8" fillId="0" borderId="0" xfId="0" applyFont="1" applyProtection="1">
      <protection hidden="1"/>
    </xf>
    <xf numFmtId="0" fontId="0" fillId="0" borderId="8" xfId="0" applyBorder="1" applyProtection="1">
      <protection hidden="1"/>
    </xf>
    <xf numFmtId="2" fontId="3" fillId="0" borderId="11" xfId="0" applyNumberFormat="1" applyFont="1" applyBorder="1" applyProtection="1">
      <protection hidden="1"/>
    </xf>
    <xf numFmtId="0" fontId="2" fillId="0" borderId="0" xfId="0" quotePrefix="1" applyFont="1" applyAlignment="1" applyProtection="1">
      <alignment horizontal="center"/>
      <protection hidden="1"/>
    </xf>
    <xf numFmtId="0" fontId="2" fillId="0" borderId="0" xfId="0" applyFont="1" applyAlignment="1" applyProtection="1">
      <alignment horizontal="center"/>
      <protection hidden="1"/>
    </xf>
    <xf numFmtId="181" fontId="3" fillId="3" borderId="2" xfId="0" applyNumberFormat="1" applyFont="1" applyFill="1" applyBorder="1" applyProtection="1">
      <protection hidden="1"/>
    </xf>
    <xf numFmtId="0" fontId="12" fillId="0" borderId="0" xfId="0" applyFont="1" applyAlignment="1" applyProtection="1">
      <alignment horizontal="center"/>
      <protection hidden="1"/>
    </xf>
    <xf numFmtId="2" fontId="8" fillId="0" borderId="0" xfId="0" applyNumberFormat="1" applyFont="1" applyAlignment="1" applyProtection="1">
      <alignment shrinkToFit="1"/>
      <protection hidden="1"/>
    </xf>
    <xf numFmtId="0" fontId="0" fillId="0" borderId="0" xfId="0" quotePrefix="1" applyAlignment="1" applyProtection="1">
      <alignment horizontal="left"/>
      <protection hidden="1"/>
    </xf>
    <xf numFmtId="0" fontId="6" fillId="0" borderId="0" xfId="0" quotePrefix="1" applyFont="1" applyAlignment="1" applyProtection="1">
      <alignment horizontal="left"/>
      <protection hidden="1"/>
    </xf>
    <xf numFmtId="0" fontId="8" fillId="0" borderId="0" xfId="0" applyFont="1" applyAlignment="1" applyProtection="1">
      <alignment horizontal="left"/>
      <protection hidden="1"/>
    </xf>
    <xf numFmtId="0" fontId="10" fillId="0" borderId="3" xfId="0" applyFont="1" applyBorder="1" applyProtection="1">
      <protection hidden="1"/>
    </xf>
    <xf numFmtId="181" fontId="11" fillId="0" borderId="0" xfId="0" applyNumberFormat="1" applyFont="1" applyProtection="1">
      <protection hidden="1"/>
    </xf>
    <xf numFmtId="0" fontId="3" fillId="0" borderId="0" xfId="0" applyFont="1" applyAlignment="1" applyProtection="1">
      <alignment horizontal="left"/>
      <protection hidden="1"/>
    </xf>
    <xf numFmtId="2" fontId="3" fillId="4" borderId="51" xfId="0" quotePrefix="1" applyNumberFormat="1" applyFont="1" applyFill="1" applyBorder="1" applyAlignment="1" applyProtection="1">
      <alignment horizontal="left"/>
      <protection hidden="1"/>
    </xf>
    <xf numFmtId="0" fontId="3" fillId="0" borderId="52" xfId="0" applyFont="1" applyBorder="1" applyProtection="1">
      <protection hidden="1"/>
    </xf>
    <xf numFmtId="2" fontId="8" fillId="0" borderId="53" xfId="0" applyNumberFormat="1" applyFont="1" applyBorder="1" applyProtection="1">
      <protection hidden="1"/>
    </xf>
    <xf numFmtId="0" fontId="0" fillId="4" borderId="4" xfId="0" applyFill="1" applyBorder="1" applyProtection="1">
      <protection hidden="1"/>
    </xf>
    <xf numFmtId="0" fontId="0" fillId="4" borderId="5" xfId="0" applyFill="1" applyBorder="1" applyProtection="1">
      <protection hidden="1"/>
    </xf>
    <xf numFmtId="0" fontId="32" fillId="4" borderId="5" xfId="0" applyFont="1" applyFill="1" applyBorder="1" applyProtection="1">
      <protection hidden="1"/>
    </xf>
    <xf numFmtId="0" fontId="32" fillId="4" borderId="6" xfId="0" applyFont="1" applyFill="1" applyBorder="1" applyProtection="1">
      <protection hidden="1"/>
    </xf>
    <xf numFmtId="0" fontId="6" fillId="2" borderId="7" xfId="0" applyFont="1" applyFill="1" applyBorder="1" applyProtection="1">
      <protection hidden="1"/>
    </xf>
    <xf numFmtId="0" fontId="0" fillId="2" borderId="7" xfId="0" applyFill="1" applyBorder="1" applyProtection="1">
      <protection hidden="1"/>
    </xf>
    <xf numFmtId="0" fontId="0" fillId="2" borderId="10" xfId="0" applyFill="1" applyBorder="1" applyProtection="1">
      <protection hidden="1"/>
    </xf>
    <xf numFmtId="0" fontId="0" fillId="2" borderId="11" xfId="0" applyFill="1" applyBorder="1" applyProtection="1">
      <protection hidden="1"/>
    </xf>
    <xf numFmtId="0" fontId="0" fillId="3" borderId="0" xfId="0" applyFill="1" applyAlignment="1" applyProtection="1">
      <alignment horizontal="center"/>
      <protection locked="0"/>
    </xf>
    <xf numFmtId="0" fontId="6" fillId="3" borderId="0" xfId="0" applyFont="1" applyFill="1" applyProtection="1">
      <protection locked="0"/>
    </xf>
    <xf numFmtId="0" fontId="0" fillId="3" borderId="8" xfId="0" applyFill="1" applyBorder="1" applyProtection="1">
      <protection locked="0"/>
    </xf>
    <xf numFmtId="0" fontId="6" fillId="3" borderId="11" xfId="0" applyFont="1" applyFill="1" applyBorder="1" applyProtection="1">
      <protection locked="0"/>
    </xf>
    <xf numFmtId="0" fontId="6" fillId="3" borderId="14" xfId="0" applyFont="1" applyFill="1" applyBorder="1" applyAlignment="1" applyProtection="1">
      <alignment horizontal="left"/>
      <protection locked="0"/>
    </xf>
    <xf numFmtId="180" fontId="0" fillId="3" borderId="3" xfId="0" applyNumberFormat="1" applyFill="1" applyBorder="1" applyProtection="1">
      <protection locked="0"/>
    </xf>
    <xf numFmtId="0" fontId="0" fillId="6" borderId="3" xfId="0" applyFill="1" applyBorder="1" applyProtection="1">
      <protection locked="0"/>
    </xf>
    <xf numFmtId="0" fontId="0" fillId="3" borderId="51" xfId="0" applyFill="1" applyBorder="1" applyProtection="1">
      <protection locked="0"/>
    </xf>
    <xf numFmtId="2" fontId="3" fillId="6" borderId="54" xfId="0" applyNumberFormat="1" applyFont="1" applyFill="1" applyBorder="1" applyProtection="1">
      <protection locked="0"/>
    </xf>
    <xf numFmtId="0" fontId="3" fillId="7" borderId="2" xfId="0" applyFont="1" applyFill="1" applyBorder="1" applyAlignment="1" applyProtection="1">
      <alignment shrinkToFit="1"/>
      <protection hidden="1"/>
    </xf>
    <xf numFmtId="168" fontId="3" fillId="6" borderId="2" xfId="0" applyNumberFormat="1" applyFont="1" applyFill="1" applyBorder="1" applyAlignment="1" applyProtection="1">
      <alignment shrinkToFit="1"/>
      <protection hidden="1"/>
    </xf>
    <xf numFmtId="165" fontId="11" fillId="0" borderId="49" xfId="0" applyNumberFormat="1" applyFont="1" applyBorder="1" applyProtection="1">
      <protection hidden="1"/>
    </xf>
    <xf numFmtId="168" fontId="11" fillId="0" borderId="49" xfId="0" applyNumberFormat="1" applyFont="1" applyBorder="1" applyAlignment="1" applyProtection="1">
      <alignment shrinkToFit="1"/>
      <protection hidden="1"/>
    </xf>
    <xf numFmtId="1" fontId="5" fillId="0" borderId="0" xfId="0" applyNumberFormat="1" applyFont="1" applyProtection="1">
      <protection hidden="1"/>
    </xf>
    <xf numFmtId="49" fontId="10" fillId="0" borderId="0" xfId="0" applyNumberFormat="1" applyFont="1" applyAlignment="1" applyProtection="1">
      <alignment shrinkToFit="1"/>
      <protection hidden="1"/>
    </xf>
    <xf numFmtId="4" fontId="3" fillId="0" borderId="0" xfId="0" applyNumberFormat="1" applyFont="1" applyAlignment="1" applyProtection="1">
      <alignment shrinkToFit="1"/>
      <protection hidden="1"/>
    </xf>
    <xf numFmtId="2" fontId="3" fillId="0" borderId="7" xfId="0" applyNumberFormat="1" applyFont="1" applyBorder="1" applyProtection="1">
      <protection hidden="1"/>
    </xf>
    <xf numFmtId="2" fontId="3" fillId="0" borderId="10" xfId="0" applyNumberFormat="1" applyFont="1" applyBorder="1" applyProtection="1">
      <protection hidden="1"/>
    </xf>
    <xf numFmtId="0" fontId="3" fillId="0" borderId="25" xfId="0" applyFont="1" applyBorder="1" applyProtection="1">
      <protection hidden="1"/>
    </xf>
    <xf numFmtId="0" fontId="19" fillId="0" borderId="0" xfId="0" applyFont="1" applyProtection="1">
      <protection hidden="1"/>
    </xf>
    <xf numFmtId="165" fontId="3" fillId="0" borderId="49" xfId="0" applyNumberFormat="1" applyFont="1" applyBorder="1" applyProtection="1">
      <protection hidden="1"/>
    </xf>
    <xf numFmtId="168" fontId="3" fillId="0" borderId="49" xfId="0" applyNumberFormat="1" applyFont="1" applyBorder="1" applyAlignment="1" applyProtection="1">
      <alignment shrinkToFit="1"/>
      <protection hidden="1"/>
    </xf>
    <xf numFmtId="181" fontId="3" fillId="0" borderId="0" xfId="0" applyNumberFormat="1" applyFont="1" applyProtection="1">
      <protection hidden="1"/>
    </xf>
    <xf numFmtId="49" fontId="8" fillId="0" borderId="0" xfId="0" applyNumberFormat="1" applyFont="1" applyAlignment="1" applyProtection="1">
      <alignment shrinkToFit="1"/>
      <protection hidden="1"/>
    </xf>
    <xf numFmtId="0" fontId="22" fillId="0" borderId="0" xfId="0" applyFont="1" applyAlignment="1" applyProtection="1">
      <alignment horizontal="center"/>
      <protection hidden="1"/>
    </xf>
    <xf numFmtId="167" fontId="21" fillId="0" borderId="0" xfId="0" applyNumberFormat="1" applyFont="1" applyAlignment="1" applyProtection="1">
      <alignment horizontal="center"/>
      <protection hidden="1"/>
    </xf>
    <xf numFmtId="177" fontId="21" fillId="0" borderId="0" xfId="0" applyNumberFormat="1" applyFont="1" applyProtection="1">
      <protection hidden="1"/>
    </xf>
    <xf numFmtId="165" fontId="21" fillId="0" borderId="0" xfId="0" applyNumberFormat="1" applyFont="1" applyProtection="1">
      <protection hidden="1"/>
    </xf>
    <xf numFmtId="1" fontId="24" fillId="0" borderId="0" xfId="0" applyNumberFormat="1" applyFont="1" applyProtection="1">
      <protection hidden="1"/>
    </xf>
    <xf numFmtId="2" fontId="24" fillId="0" borderId="0" xfId="0" applyNumberFormat="1" applyFont="1" applyProtection="1">
      <protection hidden="1"/>
    </xf>
    <xf numFmtId="2" fontId="26" fillId="0" borderId="0" xfId="0" applyNumberFormat="1" applyFont="1" applyProtection="1">
      <protection hidden="1"/>
    </xf>
    <xf numFmtId="167" fontId="23" fillId="0" borderId="0" xfId="0" applyNumberFormat="1" applyFont="1" applyAlignment="1" applyProtection="1">
      <alignment horizontal="center"/>
      <protection hidden="1"/>
    </xf>
    <xf numFmtId="177" fontId="23" fillId="0" borderId="0" xfId="0" applyNumberFormat="1" applyFont="1" applyProtection="1">
      <protection hidden="1"/>
    </xf>
    <xf numFmtId="165" fontId="23" fillId="0" borderId="0" xfId="0" applyNumberFormat="1" applyFont="1" applyProtection="1">
      <protection hidden="1"/>
    </xf>
    <xf numFmtId="1" fontId="27" fillId="0" borderId="0" xfId="0" applyNumberFormat="1" applyFont="1" applyProtection="1">
      <protection hidden="1"/>
    </xf>
    <xf numFmtId="167" fontId="8" fillId="0" borderId="0" xfId="0" applyNumberFormat="1" applyFont="1" applyAlignment="1" applyProtection="1">
      <alignment horizontal="center"/>
      <protection hidden="1"/>
    </xf>
    <xf numFmtId="177" fontId="8" fillId="0" borderId="0" xfId="0" applyNumberFormat="1" applyFont="1" applyProtection="1">
      <protection hidden="1"/>
    </xf>
    <xf numFmtId="165" fontId="8" fillId="0" borderId="0" xfId="0" applyNumberFormat="1" applyFont="1" applyProtection="1">
      <protection hidden="1"/>
    </xf>
    <xf numFmtId="166" fontId="11" fillId="0" borderId="0" xfId="0" applyNumberFormat="1" applyFont="1" applyAlignment="1" applyProtection="1">
      <alignment horizontal="center"/>
      <protection hidden="1"/>
    </xf>
    <xf numFmtId="2" fontId="11" fillId="0" borderId="0" xfId="0" applyNumberFormat="1" applyFont="1" applyAlignment="1" applyProtection="1">
      <alignment horizontal="center"/>
      <protection hidden="1"/>
    </xf>
    <xf numFmtId="166" fontId="3" fillId="0" borderId="0" xfId="0" applyNumberFormat="1" applyFont="1" applyAlignment="1" applyProtection="1">
      <alignment horizontal="center"/>
      <protection hidden="1"/>
    </xf>
    <xf numFmtId="167" fontId="21" fillId="3" borderId="0" xfId="0" applyNumberFormat="1" applyFont="1" applyFill="1" applyProtection="1">
      <protection hidden="1"/>
    </xf>
    <xf numFmtId="177" fontId="21" fillId="3" borderId="0" xfId="0" applyNumberFormat="1" applyFont="1" applyFill="1" applyProtection="1">
      <protection hidden="1"/>
    </xf>
    <xf numFmtId="165" fontId="21" fillId="3" borderId="0" xfId="0" applyNumberFormat="1" applyFont="1" applyFill="1" applyProtection="1">
      <protection hidden="1"/>
    </xf>
    <xf numFmtId="165" fontId="34" fillId="3" borderId="0" xfId="0" applyNumberFormat="1" applyFont="1" applyFill="1" applyProtection="1">
      <protection hidden="1"/>
    </xf>
    <xf numFmtId="2" fontId="21" fillId="3" borderId="0" xfId="0" applyNumberFormat="1" applyFont="1" applyFill="1" applyProtection="1">
      <protection hidden="1"/>
    </xf>
    <xf numFmtId="1" fontId="24" fillId="3" borderId="0" xfId="0" applyNumberFormat="1" applyFont="1" applyFill="1" applyProtection="1">
      <protection hidden="1"/>
    </xf>
    <xf numFmtId="2" fontId="25" fillId="3" borderId="0" xfId="0" applyNumberFormat="1" applyFont="1" applyFill="1" applyProtection="1">
      <protection hidden="1"/>
    </xf>
    <xf numFmtId="2" fontId="21" fillId="0" borderId="3" xfId="0" applyNumberFormat="1" applyFont="1" applyBorder="1" applyProtection="1">
      <protection hidden="1"/>
    </xf>
    <xf numFmtId="178" fontId="25" fillId="0" borderId="0" xfId="0" applyNumberFormat="1" applyFont="1" applyProtection="1">
      <protection hidden="1"/>
    </xf>
    <xf numFmtId="167" fontId="21" fillId="0" borderId="0" xfId="0" applyNumberFormat="1" applyFont="1" applyProtection="1">
      <protection hidden="1"/>
    </xf>
    <xf numFmtId="165" fontId="34" fillId="0" borderId="0" xfId="0" applyNumberFormat="1" applyFont="1" applyProtection="1">
      <protection hidden="1"/>
    </xf>
    <xf numFmtId="167" fontId="23" fillId="0" borderId="0" xfId="0" applyNumberFormat="1" applyFont="1" applyProtection="1">
      <protection hidden="1"/>
    </xf>
    <xf numFmtId="165" fontId="33" fillId="0" borderId="0" xfId="0" applyNumberFormat="1" applyFont="1" applyProtection="1">
      <protection hidden="1"/>
    </xf>
    <xf numFmtId="167" fontId="21" fillId="3" borderId="3" xfId="0" applyNumberFormat="1" applyFont="1" applyFill="1" applyBorder="1" applyProtection="1">
      <protection hidden="1"/>
    </xf>
    <xf numFmtId="177" fontId="21" fillId="3" borderId="3" xfId="0" applyNumberFormat="1" applyFont="1" applyFill="1" applyBorder="1" applyProtection="1">
      <protection hidden="1"/>
    </xf>
    <xf numFmtId="165" fontId="21" fillId="3" borderId="3" xfId="0" applyNumberFormat="1" applyFont="1" applyFill="1" applyBorder="1" applyProtection="1">
      <protection hidden="1"/>
    </xf>
    <xf numFmtId="165" fontId="34" fillId="3" borderId="3" xfId="0" applyNumberFormat="1" applyFont="1" applyFill="1" applyBorder="1" applyProtection="1">
      <protection hidden="1"/>
    </xf>
    <xf numFmtId="2" fontId="21" fillId="3" borderId="3" xfId="0" applyNumberFormat="1" applyFont="1" applyFill="1" applyBorder="1" applyProtection="1">
      <protection hidden="1"/>
    </xf>
    <xf numFmtId="1" fontId="24" fillId="3" borderId="3" xfId="0" applyNumberFormat="1" applyFont="1" applyFill="1" applyBorder="1" applyProtection="1">
      <protection hidden="1"/>
    </xf>
    <xf numFmtId="1" fontId="24" fillId="3" borderId="28" xfId="0" applyNumberFormat="1" applyFont="1" applyFill="1" applyBorder="1" applyProtection="1">
      <protection hidden="1"/>
    </xf>
    <xf numFmtId="2" fontId="25" fillId="3" borderId="55" xfId="0" applyNumberFormat="1" applyFont="1" applyFill="1" applyBorder="1" applyProtection="1">
      <protection hidden="1"/>
    </xf>
    <xf numFmtId="2" fontId="21" fillId="3" borderId="28" xfId="0" applyNumberFormat="1" applyFont="1" applyFill="1" applyBorder="1" applyProtection="1">
      <protection hidden="1"/>
    </xf>
    <xf numFmtId="167" fontId="21" fillId="0" borderId="3" xfId="0" applyNumberFormat="1" applyFont="1" applyBorder="1" applyProtection="1">
      <protection hidden="1"/>
    </xf>
    <xf numFmtId="177" fontId="21" fillId="0" borderId="3" xfId="0" applyNumberFormat="1" applyFont="1" applyBorder="1" applyProtection="1">
      <protection hidden="1"/>
    </xf>
    <xf numFmtId="165" fontId="21" fillId="0" borderId="3" xfId="0" applyNumberFormat="1" applyFont="1" applyBorder="1" applyProtection="1">
      <protection hidden="1"/>
    </xf>
    <xf numFmtId="165" fontId="34" fillId="0" borderId="3" xfId="0" applyNumberFormat="1" applyFont="1" applyBorder="1" applyProtection="1">
      <protection hidden="1"/>
    </xf>
    <xf numFmtId="1" fontId="24" fillId="0" borderId="3" xfId="0" applyNumberFormat="1" applyFont="1" applyBorder="1" applyProtection="1">
      <protection hidden="1"/>
    </xf>
    <xf numFmtId="1" fontId="24" fillId="0" borderId="28" xfId="0" applyNumberFormat="1" applyFont="1" applyBorder="1" applyProtection="1">
      <protection hidden="1"/>
    </xf>
    <xf numFmtId="2" fontId="25" fillId="0" borderId="55" xfId="0" applyNumberFormat="1" applyFont="1" applyBorder="1" applyProtection="1">
      <protection hidden="1"/>
    </xf>
    <xf numFmtId="2" fontId="21" fillId="0" borderId="28" xfId="0" applyNumberFormat="1" applyFont="1" applyBorder="1" applyProtection="1">
      <protection hidden="1"/>
    </xf>
    <xf numFmtId="167" fontId="23" fillId="0" borderId="3" xfId="0" applyNumberFormat="1" applyFont="1" applyBorder="1" applyProtection="1">
      <protection hidden="1"/>
    </xf>
    <xf numFmtId="177" fontId="23" fillId="0" borderId="3" xfId="0" applyNumberFormat="1" applyFont="1" applyBorder="1" applyProtection="1">
      <protection hidden="1"/>
    </xf>
    <xf numFmtId="165" fontId="23" fillId="0" borderId="3" xfId="0" applyNumberFormat="1" applyFont="1" applyBorder="1" applyProtection="1">
      <protection hidden="1"/>
    </xf>
    <xf numFmtId="165" fontId="33" fillId="0" borderId="3" xfId="0" applyNumberFormat="1" applyFont="1" applyBorder="1" applyProtection="1">
      <protection hidden="1"/>
    </xf>
    <xf numFmtId="2" fontId="23" fillId="0" borderId="3" xfId="0" applyNumberFormat="1" applyFont="1" applyBorder="1" applyProtection="1">
      <protection hidden="1"/>
    </xf>
    <xf numFmtId="1" fontId="27" fillId="0" borderId="3" xfId="0" applyNumberFormat="1" applyFont="1" applyBorder="1" applyProtection="1">
      <protection hidden="1"/>
    </xf>
    <xf numFmtId="1" fontId="27" fillId="0" borderId="28" xfId="0" applyNumberFormat="1" applyFont="1" applyBorder="1" applyProtection="1">
      <protection hidden="1"/>
    </xf>
    <xf numFmtId="2" fontId="23" fillId="0" borderId="28" xfId="0" applyNumberFormat="1" applyFont="1" applyBorder="1" applyProtection="1">
      <protection hidden="1"/>
    </xf>
    <xf numFmtId="167" fontId="21" fillId="7" borderId="3" xfId="0" applyNumberFormat="1" applyFont="1" applyFill="1" applyBorder="1" applyProtection="1">
      <protection hidden="1"/>
    </xf>
    <xf numFmtId="177" fontId="21" fillId="7" borderId="3" xfId="0" applyNumberFormat="1" applyFont="1" applyFill="1" applyBorder="1" applyProtection="1">
      <protection hidden="1"/>
    </xf>
    <xf numFmtId="165" fontId="21" fillId="7" borderId="3" xfId="0" applyNumberFormat="1" applyFont="1" applyFill="1" applyBorder="1" applyProtection="1">
      <protection hidden="1"/>
    </xf>
    <xf numFmtId="165" fontId="34" fillId="7" borderId="3" xfId="0" applyNumberFormat="1" applyFont="1" applyFill="1" applyBorder="1" applyProtection="1">
      <protection hidden="1"/>
    </xf>
    <xf numFmtId="2" fontId="21" fillId="7" borderId="3" xfId="0" applyNumberFormat="1" applyFont="1" applyFill="1" applyBorder="1" applyProtection="1">
      <protection hidden="1"/>
    </xf>
    <xf numFmtId="1" fontId="24" fillId="7" borderId="3" xfId="0" applyNumberFormat="1" applyFont="1" applyFill="1" applyBorder="1" applyProtection="1">
      <protection hidden="1"/>
    </xf>
    <xf numFmtId="1" fontId="24" fillId="7" borderId="28" xfId="0" applyNumberFormat="1" applyFont="1" applyFill="1" applyBorder="1" applyProtection="1">
      <protection hidden="1"/>
    </xf>
    <xf numFmtId="2" fontId="25" fillId="7" borderId="55" xfId="0" applyNumberFormat="1" applyFont="1" applyFill="1" applyBorder="1" applyProtection="1">
      <protection hidden="1"/>
    </xf>
    <xf numFmtId="2" fontId="21" fillId="7" borderId="28" xfId="0" applyNumberFormat="1" applyFont="1" applyFill="1" applyBorder="1" applyProtection="1">
      <protection hidden="1"/>
    </xf>
    <xf numFmtId="178" fontId="25" fillId="0" borderId="0" xfId="0" applyNumberFormat="1" applyFont="1" applyAlignment="1" applyProtection="1">
      <alignment shrinkToFit="1"/>
      <protection hidden="1"/>
    </xf>
    <xf numFmtId="166" fontId="11" fillId="0" borderId="0" xfId="0" applyNumberFormat="1" applyFont="1" applyAlignment="1" applyProtection="1">
      <alignment horizontal="right"/>
      <protection hidden="1"/>
    </xf>
    <xf numFmtId="4" fontId="20" fillId="0" borderId="0" xfId="0" applyNumberFormat="1" applyFont="1" applyAlignment="1" applyProtection="1">
      <alignment shrinkToFit="1"/>
      <protection hidden="1"/>
    </xf>
    <xf numFmtId="0" fontId="2" fillId="0" borderId="24" xfId="0" applyFont="1" applyBorder="1" applyAlignment="1" applyProtection="1">
      <alignment horizontal="center"/>
      <protection hidden="1"/>
    </xf>
    <xf numFmtId="0" fontId="2" fillId="5" borderId="53" xfId="0" applyFont="1" applyFill="1" applyBorder="1" applyAlignment="1" applyProtection="1">
      <alignment shrinkToFit="1"/>
      <protection hidden="1"/>
    </xf>
    <xf numFmtId="0" fontId="54" fillId="2" borderId="0" xfId="0" applyFont="1" applyFill="1" applyProtection="1">
      <protection hidden="1"/>
    </xf>
    <xf numFmtId="181" fontId="55" fillId="2" borderId="0" xfId="0" applyNumberFormat="1" applyFont="1" applyFill="1" applyProtection="1">
      <protection hidden="1"/>
    </xf>
    <xf numFmtId="165" fontId="0" fillId="0" borderId="0" xfId="0" applyNumberFormat="1" applyProtection="1">
      <protection hidden="1"/>
    </xf>
    <xf numFmtId="180" fontId="55" fillId="2" borderId="0" xfId="0" applyNumberFormat="1" applyFont="1" applyFill="1" applyProtection="1">
      <protection hidden="1"/>
    </xf>
    <xf numFmtId="46" fontId="0" fillId="0" borderId="0" xfId="0" applyNumberFormat="1" applyProtection="1">
      <protection hidden="1"/>
    </xf>
    <xf numFmtId="0" fontId="28" fillId="0" borderId="0" xfId="0" applyFont="1" applyProtection="1">
      <protection hidden="1"/>
    </xf>
    <xf numFmtId="0" fontId="0" fillId="3" borderId="26" xfId="0" applyFill="1" applyBorder="1" applyProtection="1">
      <protection hidden="1"/>
    </xf>
    <xf numFmtId="0" fontId="0" fillId="6" borderId="0" xfId="0" applyFill="1" applyProtection="1">
      <protection hidden="1"/>
    </xf>
    <xf numFmtId="1" fontId="0" fillId="0" borderId="0" xfId="0" applyNumberFormat="1" applyProtection="1">
      <protection hidden="1"/>
    </xf>
    <xf numFmtId="0" fontId="0" fillId="3" borderId="16" xfId="0" applyFill="1" applyBorder="1" applyProtection="1">
      <protection hidden="1"/>
    </xf>
    <xf numFmtId="0" fontId="51" fillId="0" borderId="8" xfId="0" applyFont="1" applyBorder="1" applyAlignment="1" applyProtection="1">
      <alignment horizontal="center" wrapText="1"/>
      <protection hidden="1"/>
    </xf>
    <xf numFmtId="0" fontId="51" fillId="0" borderId="0" xfId="0" applyFont="1" applyAlignment="1" applyProtection="1">
      <alignment horizontal="center" wrapText="1"/>
      <protection hidden="1"/>
    </xf>
    <xf numFmtId="0" fontId="21" fillId="0" borderId="0" xfId="0" applyFont="1" applyProtection="1">
      <protection hidden="1"/>
    </xf>
    <xf numFmtId="0" fontId="0" fillId="0" borderId="56" xfId="0" applyBorder="1" applyProtection="1">
      <protection hidden="1"/>
    </xf>
    <xf numFmtId="0" fontId="10" fillId="0" borderId="2" xfId="0" applyFont="1" applyBorder="1" applyProtection="1">
      <protection hidden="1"/>
    </xf>
    <xf numFmtId="180" fontId="0" fillId="0" borderId="49" xfId="0" applyNumberFormat="1" applyBorder="1" applyProtection="1">
      <protection hidden="1"/>
    </xf>
    <xf numFmtId="2" fontId="8" fillId="0" borderId="49" xfId="0" applyNumberFormat="1" applyFont="1" applyBorder="1" applyProtection="1">
      <protection hidden="1"/>
    </xf>
    <xf numFmtId="49" fontId="0" fillId="3" borderId="57" xfId="0" applyNumberFormat="1" applyFill="1" applyBorder="1" applyProtection="1">
      <protection hidden="1"/>
    </xf>
    <xf numFmtId="49" fontId="35" fillId="0" borderId="0" xfId="0" applyNumberFormat="1" applyFont="1" applyAlignment="1" applyProtection="1">
      <alignment wrapText="1"/>
      <protection hidden="1"/>
    </xf>
    <xf numFmtId="49" fontId="45" fillId="2" borderId="0" xfId="0" applyNumberFormat="1" applyFont="1" applyFill="1" applyAlignment="1" applyProtection="1">
      <alignment wrapText="1"/>
      <protection hidden="1"/>
    </xf>
    <xf numFmtId="0" fontId="45" fillId="2" borderId="0" xfId="0" applyFont="1" applyFill="1" applyProtection="1">
      <protection hidden="1"/>
    </xf>
    <xf numFmtId="14" fontId="45" fillId="2" borderId="0" xfId="0" applyNumberFormat="1" applyFont="1" applyFill="1" applyProtection="1">
      <protection hidden="1"/>
    </xf>
    <xf numFmtId="49" fontId="45" fillId="2" borderId="0" xfId="0" applyNumberFormat="1" applyFont="1" applyFill="1" applyProtection="1">
      <protection hidden="1"/>
    </xf>
    <xf numFmtId="49" fontId="35" fillId="2" borderId="0" xfId="0" applyNumberFormat="1" applyFont="1" applyFill="1" applyProtection="1">
      <protection hidden="1"/>
    </xf>
    <xf numFmtId="14" fontId="44" fillId="2" borderId="0" xfId="2" applyNumberFormat="1" applyFill="1" applyAlignment="1" applyProtection="1">
      <protection hidden="1"/>
    </xf>
    <xf numFmtId="49" fontId="36" fillId="2" borderId="0" xfId="0" applyNumberFormat="1" applyFont="1" applyFill="1" applyProtection="1">
      <protection hidden="1"/>
    </xf>
    <xf numFmtId="0" fontId="37" fillId="0" borderId="0" xfId="0" applyFont="1" applyProtection="1">
      <protection hidden="1"/>
    </xf>
    <xf numFmtId="0" fontId="46" fillId="2" borderId="0" xfId="0" applyFont="1" applyFill="1" applyProtection="1">
      <protection hidden="1"/>
    </xf>
    <xf numFmtId="0" fontId="44" fillId="2" borderId="0" xfId="2" applyFill="1" applyAlignment="1" applyProtection="1">
      <protection hidden="1"/>
    </xf>
    <xf numFmtId="49" fontId="0" fillId="2" borderId="0" xfId="0" applyNumberFormat="1" applyFill="1" applyAlignment="1" applyProtection="1">
      <alignment wrapText="1"/>
      <protection hidden="1"/>
    </xf>
    <xf numFmtId="49" fontId="35" fillId="2" borderId="0" xfId="0" applyNumberFormat="1" applyFont="1" applyFill="1" applyAlignment="1" applyProtection="1">
      <alignment wrapText="1"/>
      <protection hidden="1"/>
    </xf>
    <xf numFmtId="180" fontId="28" fillId="3" borderId="16" xfId="0" applyNumberFormat="1" applyFont="1" applyFill="1" applyBorder="1" applyProtection="1">
      <protection locked="0"/>
    </xf>
    <xf numFmtId="0" fontId="33" fillId="3" borderId="17" xfId="0" applyFont="1" applyFill="1" applyBorder="1" applyProtection="1">
      <protection locked="0"/>
    </xf>
    <xf numFmtId="2" fontId="8" fillId="6" borderId="3" xfId="0" applyNumberFormat="1" applyFont="1" applyFill="1" applyBorder="1" applyProtection="1">
      <protection locked="0"/>
    </xf>
    <xf numFmtId="2" fontId="8" fillId="6" borderId="27" xfId="0" applyNumberFormat="1" applyFont="1" applyFill="1" applyBorder="1" applyProtection="1">
      <protection locked="0"/>
    </xf>
    <xf numFmtId="0" fontId="5" fillId="5" borderId="13" xfId="0" applyFont="1" applyFill="1" applyBorder="1" applyProtection="1">
      <protection hidden="1"/>
    </xf>
    <xf numFmtId="0" fontId="2" fillId="5" borderId="48" xfId="0" applyFont="1" applyFill="1" applyBorder="1" applyAlignment="1" applyProtection="1">
      <alignment shrinkToFit="1"/>
      <protection hidden="1"/>
    </xf>
    <xf numFmtId="2" fontId="2" fillId="5" borderId="23" xfId="0" applyNumberFormat="1" applyFont="1" applyFill="1" applyBorder="1" applyAlignment="1" applyProtection="1">
      <alignment horizontal="center" shrinkToFit="1"/>
      <protection hidden="1"/>
    </xf>
    <xf numFmtId="2" fontId="2" fillId="5" borderId="59" xfId="0" applyNumberFormat="1" applyFont="1" applyFill="1" applyBorder="1" applyAlignment="1" applyProtection="1">
      <alignment horizontal="center" shrinkToFit="1"/>
      <protection hidden="1"/>
    </xf>
    <xf numFmtId="46" fontId="2" fillId="4" borderId="13" xfId="0" applyNumberFormat="1" applyFont="1" applyFill="1" applyBorder="1" applyAlignment="1" applyProtection="1">
      <alignment horizontal="right"/>
      <protection hidden="1"/>
    </xf>
    <xf numFmtId="2" fontId="2" fillId="0" borderId="24" xfId="0" applyNumberFormat="1" applyFont="1" applyBorder="1" applyProtection="1">
      <protection hidden="1"/>
    </xf>
    <xf numFmtId="0" fontId="2" fillId="5" borderId="60" xfId="0" applyFont="1" applyFill="1" applyBorder="1" applyAlignment="1" applyProtection="1">
      <alignment shrinkToFit="1"/>
      <protection hidden="1"/>
    </xf>
    <xf numFmtId="0" fontId="2" fillId="0" borderId="24" xfId="0" applyFont="1" applyBorder="1" applyAlignment="1" applyProtection="1">
      <alignment shrinkToFit="1"/>
      <protection hidden="1"/>
    </xf>
    <xf numFmtId="180" fontId="3" fillId="3" borderId="2" xfId="0" applyNumberFormat="1" applyFont="1" applyFill="1" applyBorder="1" applyProtection="1">
      <protection locked="0" hidden="1"/>
    </xf>
    <xf numFmtId="180" fontId="3" fillId="3" borderId="3" xfId="0" applyNumberFormat="1" applyFont="1" applyFill="1" applyBorder="1" applyProtection="1">
      <protection locked="0" hidden="1"/>
    </xf>
    <xf numFmtId="49" fontId="6" fillId="6" borderId="55" xfId="0" applyNumberFormat="1" applyFont="1" applyFill="1" applyBorder="1" applyAlignment="1" applyProtection="1">
      <alignment horizontal="center" shrinkToFit="1"/>
      <protection locked="0" hidden="1"/>
    </xf>
    <xf numFmtId="4" fontId="2" fillId="6" borderId="44" xfId="0" applyNumberFormat="1" applyFont="1" applyFill="1" applyBorder="1" applyAlignment="1" applyProtection="1">
      <alignment horizontal="center"/>
      <protection locked="0" hidden="1"/>
    </xf>
    <xf numFmtId="4" fontId="2" fillId="6" borderId="1" xfId="0" applyNumberFormat="1" applyFont="1" applyFill="1" applyBorder="1" applyAlignment="1" applyProtection="1">
      <alignment horizontal="center"/>
      <protection locked="0" hidden="1"/>
    </xf>
    <xf numFmtId="49" fontId="6" fillId="6" borderId="44" xfId="0" applyNumberFormat="1" applyFont="1" applyFill="1" applyBorder="1" applyAlignment="1" applyProtection="1">
      <alignment horizontal="center" shrinkToFit="1"/>
      <protection locked="0" hidden="1"/>
    </xf>
    <xf numFmtId="49" fontId="0" fillId="0" borderId="8" xfId="0" applyNumberFormat="1" applyBorder="1" applyAlignment="1" applyProtection="1">
      <alignment wrapText="1"/>
      <protection hidden="1"/>
    </xf>
    <xf numFmtId="14" fontId="0" fillId="3" borderId="51" xfId="0" applyNumberFormat="1" applyFill="1" applyBorder="1" applyAlignment="1" applyProtection="1">
      <alignment horizontal="center" vertical="center"/>
      <protection locked="0"/>
    </xf>
    <xf numFmtId="181" fontId="28" fillId="0" borderId="18" xfId="0" applyNumberFormat="1" applyFont="1" applyBorder="1" applyProtection="1">
      <protection hidden="1"/>
    </xf>
    <xf numFmtId="2" fontId="8" fillId="0" borderId="19" xfId="0" applyNumberFormat="1" applyFont="1" applyBorder="1" applyProtection="1">
      <protection hidden="1"/>
    </xf>
    <xf numFmtId="0" fontId="0" fillId="3" borderId="19" xfId="0" applyFill="1" applyBorder="1" applyProtection="1">
      <protection locked="0" hidden="1"/>
    </xf>
    <xf numFmtId="0" fontId="28" fillId="0" borderId="0" xfId="0" quotePrefix="1" applyFont="1" applyAlignment="1" applyProtection="1">
      <alignment horizontal="left"/>
      <protection hidden="1"/>
    </xf>
    <xf numFmtId="2" fontId="2" fillId="5" borderId="19" xfId="0" applyNumberFormat="1" applyFont="1" applyFill="1" applyBorder="1" applyAlignment="1" applyProtection="1">
      <alignment horizontal="center" shrinkToFit="1"/>
      <protection hidden="1"/>
    </xf>
    <xf numFmtId="182" fontId="28" fillId="0" borderId="0" xfId="0" applyNumberFormat="1" applyFont="1" applyProtection="1">
      <protection hidden="1"/>
    </xf>
    <xf numFmtId="2" fontId="53" fillId="8" borderId="19" xfId="0" applyNumberFormat="1" applyFont="1" applyFill="1" applyBorder="1" applyProtection="1">
      <protection hidden="1"/>
    </xf>
    <xf numFmtId="0" fontId="3" fillId="6" borderId="19" xfId="0" quotePrefix="1" applyFont="1" applyFill="1" applyBorder="1" applyAlignment="1" applyProtection="1">
      <alignment horizontal="left"/>
      <protection hidden="1"/>
    </xf>
    <xf numFmtId="0" fontId="3" fillId="6" borderId="19" xfId="0" applyFont="1" applyFill="1" applyBorder="1" applyProtection="1">
      <protection hidden="1"/>
    </xf>
    <xf numFmtId="0" fontId="3" fillId="6" borderId="19" xfId="0" applyFont="1" applyFill="1" applyBorder="1" applyAlignment="1" applyProtection="1">
      <alignment horizontal="left"/>
      <protection hidden="1"/>
    </xf>
    <xf numFmtId="2" fontId="53" fillId="6" borderId="19" xfId="0" applyNumberFormat="1" applyFont="1" applyFill="1" applyBorder="1" applyProtection="1">
      <protection hidden="1"/>
    </xf>
    <xf numFmtId="2" fontId="3" fillId="6" borderId="19" xfId="0" applyNumberFormat="1" applyFont="1" applyFill="1" applyBorder="1" applyProtection="1">
      <protection hidden="1"/>
    </xf>
    <xf numFmtId="0" fontId="2" fillId="6" borderId="19" xfId="0" applyFont="1" applyFill="1" applyBorder="1" applyProtection="1">
      <protection hidden="1"/>
    </xf>
    <xf numFmtId="0" fontId="2" fillId="6" borderId="19" xfId="0" quotePrefix="1" applyFont="1" applyFill="1" applyBorder="1" applyAlignment="1" applyProtection="1">
      <alignment horizontal="left"/>
      <protection hidden="1"/>
    </xf>
    <xf numFmtId="2" fontId="56" fillId="6" borderId="19" xfId="0" applyNumberFormat="1" applyFont="1" applyFill="1" applyBorder="1" applyProtection="1">
      <protection hidden="1"/>
    </xf>
    <xf numFmtId="2" fontId="2" fillId="6" borderId="19" xfId="0" applyNumberFormat="1" applyFont="1" applyFill="1" applyBorder="1" applyProtection="1">
      <protection hidden="1"/>
    </xf>
    <xf numFmtId="2" fontId="57" fillId="6" borderId="19" xfId="0" applyNumberFormat="1" applyFont="1" applyFill="1" applyBorder="1" applyProtection="1">
      <protection hidden="1"/>
    </xf>
    <xf numFmtId="0" fontId="3" fillId="9" borderId="19" xfId="0" quotePrefix="1" applyFont="1" applyFill="1" applyBorder="1" applyAlignment="1" applyProtection="1">
      <alignment horizontal="left"/>
      <protection hidden="1"/>
    </xf>
    <xf numFmtId="0" fontId="2" fillId="9" borderId="19" xfId="0" applyFont="1" applyFill="1" applyBorder="1" applyProtection="1">
      <protection hidden="1"/>
    </xf>
    <xf numFmtId="0" fontId="3" fillId="9" borderId="19" xfId="0" applyFont="1" applyFill="1" applyBorder="1" applyAlignment="1" applyProtection="1">
      <alignment horizontal="left"/>
      <protection hidden="1"/>
    </xf>
    <xf numFmtId="0" fontId="3" fillId="9" borderId="19" xfId="0" applyFont="1" applyFill="1" applyBorder="1" applyProtection="1">
      <protection hidden="1"/>
    </xf>
    <xf numFmtId="0" fontId="2" fillId="9" borderId="19" xfId="0" quotePrefix="1" applyFont="1" applyFill="1" applyBorder="1" applyAlignment="1" applyProtection="1">
      <alignment horizontal="left"/>
      <protection hidden="1"/>
    </xf>
    <xf numFmtId="2" fontId="53" fillId="9" borderId="19" xfId="0" applyNumberFormat="1" applyFont="1" applyFill="1" applyBorder="1" applyProtection="1">
      <protection hidden="1"/>
    </xf>
    <xf numFmtId="2" fontId="3" fillId="9" borderId="19" xfId="0" applyNumberFormat="1" applyFont="1" applyFill="1" applyBorder="1" applyProtection="1">
      <protection hidden="1"/>
    </xf>
    <xf numFmtId="2" fontId="57" fillId="9" borderId="19" xfId="0" applyNumberFormat="1" applyFont="1" applyFill="1" applyBorder="1" applyProtection="1">
      <protection hidden="1"/>
    </xf>
    <xf numFmtId="2" fontId="56" fillId="9" borderId="19" xfId="0" applyNumberFormat="1" applyFont="1" applyFill="1" applyBorder="1" applyProtection="1">
      <protection hidden="1"/>
    </xf>
    <xf numFmtId="2" fontId="2" fillId="9" borderId="19" xfId="0" applyNumberFormat="1" applyFont="1" applyFill="1" applyBorder="1" applyProtection="1">
      <protection hidden="1"/>
    </xf>
    <xf numFmtId="0" fontId="3" fillId="6" borderId="19" xfId="0" applyFont="1" applyFill="1" applyBorder="1" applyAlignment="1" applyProtection="1">
      <alignment horizontal="right"/>
      <protection hidden="1"/>
    </xf>
    <xf numFmtId="2" fontId="20" fillId="6" borderId="19" xfId="0" applyNumberFormat="1" applyFont="1" applyFill="1" applyBorder="1" applyProtection="1">
      <protection hidden="1"/>
    </xf>
    <xf numFmtId="168" fontId="0" fillId="3" borderId="3" xfId="0" applyNumberFormat="1" applyFill="1" applyBorder="1" applyProtection="1">
      <protection hidden="1"/>
    </xf>
    <xf numFmtId="168" fontId="8" fillId="0" borderId="50" xfId="0" applyNumberFormat="1" applyFont="1" applyBorder="1" applyAlignment="1" applyProtection="1">
      <alignment horizontal="center"/>
      <protection hidden="1"/>
    </xf>
    <xf numFmtId="0" fontId="2" fillId="9" borderId="19" xfId="0" applyFont="1" applyFill="1" applyBorder="1" applyAlignment="1" applyProtection="1">
      <alignment horizontal="left"/>
      <protection hidden="1"/>
    </xf>
    <xf numFmtId="0" fontId="2" fillId="9" borderId="26" xfId="0" applyFont="1" applyFill="1" applyBorder="1" applyProtection="1">
      <protection hidden="1"/>
    </xf>
    <xf numFmtId="0" fontId="2" fillId="9" borderId="26" xfId="0" applyFont="1" applyFill="1" applyBorder="1" applyAlignment="1" applyProtection="1">
      <alignment horizontal="left"/>
      <protection hidden="1"/>
    </xf>
    <xf numFmtId="2" fontId="53" fillId="8" borderId="26" xfId="0" applyNumberFormat="1" applyFont="1" applyFill="1" applyBorder="1" applyProtection="1">
      <protection hidden="1"/>
    </xf>
    <xf numFmtId="2" fontId="18" fillId="0" borderId="3" xfId="0" applyNumberFormat="1" applyFont="1" applyBorder="1" applyProtection="1">
      <protection hidden="1"/>
    </xf>
    <xf numFmtId="2" fontId="3" fillId="6" borderId="13" xfId="0" applyNumberFormat="1" applyFont="1" applyFill="1" applyBorder="1" applyProtection="1">
      <protection hidden="1"/>
    </xf>
    <xf numFmtId="2" fontId="8" fillId="0" borderId="49" xfId="0" applyNumberFormat="1" applyFont="1" applyBorder="1" applyAlignment="1" applyProtection="1">
      <alignment shrinkToFit="1"/>
      <protection hidden="1"/>
    </xf>
    <xf numFmtId="2" fontId="10" fillId="0" borderId="49" xfId="0" applyNumberFormat="1" applyFont="1" applyBorder="1" applyProtection="1">
      <protection locked="0"/>
    </xf>
    <xf numFmtId="2" fontId="3" fillId="0" borderId="61" xfId="0" applyNumberFormat="1" applyFont="1" applyBorder="1" applyProtection="1">
      <protection hidden="1"/>
    </xf>
    <xf numFmtId="2" fontId="2" fillId="0" borderId="62" xfId="0" applyNumberFormat="1" applyFont="1" applyBorder="1" applyProtection="1">
      <protection hidden="1"/>
    </xf>
    <xf numFmtId="2" fontId="3" fillId="0" borderId="62" xfId="0" applyNumberFormat="1" applyFont="1" applyBorder="1" applyProtection="1">
      <protection hidden="1"/>
    </xf>
    <xf numFmtId="2" fontId="3" fillId="0" borderId="24" xfId="0" applyNumberFormat="1" applyFont="1" applyBorder="1" applyProtection="1">
      <protection hidden="1"/>
    </xf>
    <xf numFmtId="2" fontId="19" fillId="0" borderId="1" xfId="0" applyNumberFormat="1" applyFont="1" applyBorder="1" applyAlignment="1" applyProtection="1">
      <alignment horizontal="center" shrinkToFit="1"/>
      <protection hidden="1"/>
    </xf>
    <xf numFmtId="1" fontId="19" fillId="0" borderId="1" xfId="0" applyNumberFormat="1" applyFont="1" applyBorder="1" applyAlignment="1" applyProtection="1">
      <alignment horizontal="center"/>
      <protection hidden="1"/>
    </xf>
    <xf numFmtId="0" fontId="19" fillId="0" borderId="1" xfId="0" applyFont="1" applyBorder="1" applyProtection="1">
      <protection hidden="1"/>
    </xf>
    <xf numFmtId="0" fontId="58" fillId="0" borderId="2" xfId="0" applyFont="1" applyBorder="1" applyProtection="1">
      <protection hidden="1"/>
    </xf>
    <xf numFmtId="0" fontId="58" fillId="0" borderId="50" xfId="0" applyFont="1" applyBorder="1" applyProtection="1">
      <protection hidden="1"/>
    </xf>
    <xf numFmtId="49" fontId="45" fillId="0" borderId="0" xfId="0" quotePrefix="1" applyNumberFormat="1" applyFont="1" applyAlignment="1" applyProtection="1">
      <alignment horizontal="left"/>
      <protection hidden="1"/>
    </xf>
    <xf numFmtId="181" fontId="59" fillId="2" borderId="0" xfId="0" applyNumberFormat="1" applyFont="1" applyFill="1" applyProtection="1">
      <protection hidden="1"/>
    </xf>
    <xf numFmtId="0" fontId="60" fillId="2" borderId="0" xfId="0" applyFont="1" applyFill="1" applyProtection="1">
      <protection hidden="1"/>
    </xf>
    <xf numFmtId="49" fontId="8" fillId="6" borderId="3" xfId="0" applyNumberFormat="1" applyFont="1" applyFill="1" applyBorder="1" applyAlignment="1" applyProtection="1">
      <alignment shrinkToFit="1"/>
      <protection locked="0"/>
    </xf>
    <xf numFmtId="4" fontId="3" fillId="6" borderId="63" xfId="0" applyNumberFormat="1" applyFont="1" applyFill="1" applyBorder="1" applyAlignment="1" applyProtection="1">
      <alignment shrinkToFit="1"/>
      <protection locked="0"/>
    </xf>
    <xf numFmtId="4" fontId="3" fillId="6" borderId="2" xfId="0" applyNumberFormat="1" applyFont="1" applyFill="1" applyBorder="1" applyAlignment="1" applyProtection="1">
      <alignment shrinkToFit="1"/>
      <protection locked="0"/>
    </xf>
    <xf numFmtId="4" fontId="3" fillId="6" borderId="55" xfId="0" applyNumberFormat="1" applyFont="1" applyFill="1" applyBorder="1" applyAlignment="1" applyProtection="1">
      <alignment shrinkToFit="1"/>
      <protection locked="0"/>
    </xf>
    <xf numFmtId="4" fontId="3" fillId="6" borderId="3" xfId="0" applyNumberFormat="1" applyFont="1" applyFill="1" applyBorder="1" applyAlignment="1" applyProtection="1">
      <alignment shrinkToFit="1"/>
      <protection locked="0"/>
    </xf>
    <xf numFmtId="49" fontId="8" fillId="6" borderId="3" xfId="0" quotePrefix="1" applyNumberFormat="1" applyFont="1" applyFill="1" applyBorder="1" applyAlignment="1" applyProtection="1">
      <alignment horizontal="left" shrinkToFit="1"/>
      <protection locked="0"/>
    </xf>
    <xf numFmtId="49" fontId="8" fillId="6" borderId="63" xfId="0" applyNumberFormat="1" applyFont="1" applyFill="1" applyBorder="1" applyAlignment="1" applyProtection="1">
      <alignment shrinkToFit="1"/>
      <protection locked="0"/>
    </xf>
    <xf numFmtId="49" fontId="8" fillId="6" borderId="55" xfId="0" applyNumberFormat="1" applyFont="1" applyFill="1" applyBorder="1" applyAlignment="1" applyProtection="1">
      <alignment shrinkToFit="1"/>
      <protection locked="0"/>
    </xf>
    <xf numFmtId="49" fontId="8" fillId="6" borderId="64" xfId="0" applyNumberFormat="1" applyFont="1" applyFill="1" applyBorder="1" applyAlignment="1" applyProtection="1">
      <alignment shrinkToFit="1"/>
      <protection locked="0"/>
    </xf>
    <xf numFmtId="4" fontId="3" fillId="6" borderId="27" xfId="0" applyNumberFormat="1" applyFont="1" applyFill="1" applyBorder="1" applyAlignment="1" applyProtection="1">
      <alignment shrinkToFit="1"/>
      <protection locked="0"/>
    </xf>
    <xf numFmtId="49" fontId="8" fillId="6" borderId="3" xfId="0" applyNumberFormat="1" applyFont="1" applyFill="1" applyBorder="1" applyAlignment="1" applyProtection="1">
      <alignment horizontal="left" shrinkToFit="1"/>
      <protection locked="0"/>
    </xf>
    <xf numFmtId="2" fontId="3" fillId="0" borderId="1" xfId="0" applyNumberFormat="1" applyFont="1" applyBorder="1" applyAlignment="1" applyProtection="1">
      <alignment horizontal="center" shrinkToFit="1"/>
      <protection hidden="1"/>
    </xf>
    <xf numFmtId="0" fontId="3" fillId="6" borderId="3" xfId="0" applyFont="1" applyFill="1" applyBorder="1" applyProtection="1">
      <protection locked="0" hidden="1"/>
    </xf>
    <xf numFmtId="2" fontId="10" fillId="0" borderId="65" xfId="0" applyNumberFormat="1" applyFont="1" applyBorder="1" applyProtection="1">
      <protection locked="0" hidden="1"/>
    </xf>
    <xf numFmtId="2" fontId="10" fillId="0" borderId="66" xfId="0" applyNumberFormat="1" applyFont="1" applyBorder="1" applyProtection="1">
      <protection locked="0" hidden="1"/>
    </xf>
    <xf numFmtId="2" fontId="10" fillId="0" borderId="67" xfId="0" applyNumberFormat="1" applyFont="1" applyBorder="1" applyProtection="1">
      <protection locked="0" hidden="1"/>
    </xf>
    <xf numFmtId="2" fontId="10" fillId="0" borderId="38" xfId="0" applyNumberFormat="1" applyFont="1" applyBorder="1" applyProtection="1">
      <protection locked="0" hidden="1"/>
    </xf>
    <xf numFmtId="2" fontId="10" fillId="0" borderId="39" xfId="0" applyNumberFormat="1" applyFont="1" applyBorder="1" applyProtection="1">
      <protection locked="0" hidden="1"/>
    </xf>
    <xf numFmtId="2" fontId="10" fillId="0" borderId="40" xfId="0" applyNumberFormat="1" applyFont="1" applyBorder="1" applyProtection="1">
      <protection locked="0" hidden="1"/>
    </xf>
    <xf numFmtId="2" fontId="10" fillId="0" borderId="58" xfId="0" applyNumberFormat="1" applyFont="1" applyBorder="1" applyProtection="1">
      <protection locked="0" hidden="1"/>
    </xf>
    <xf numFmtId="2" fontId="10" fillId="0" borderId="68" xfId="0" applyNumberFormat="1" applyFont="1" applyBorder="1" applyProtection="1">
      <protection locked="0" hidden="1"/>
    </xf>
    <xf numFmtId="2" fontId="10" fillId="0" borderId="54" xfId="0" applyNumberFormat="1" applyFont="1" applyBorder="1" applyProtection="1">
      <protection locked="0" hidden="1"/>
    </xf>
    <xf numFmtId="0" fontId="3" fillId="0" borderId="7" xfId="0" applyFont="1" applyBorder="1" applyProtection="1">
      <protection hidden="1"/>
    </xf>
    <xf numFmtId="0" fontId="3" fillId="0" borderId="10" xfId="0" applyFont="1" applyBorder="1" applyProtection="1">
      <protection hidden="1"/>
    </xf>
    <xf numFmtId="0" fontId="8" fillId="0" borderId="11" xfId="0" applyFont="1" applyBorder="1" applyAlignment="1" applyProtection="1">
      <alignment shrinkToFit="1"/>
      <protection hidden="1"/>
    </xf>
    <xf numFmtId="0" fontId="3" fillId="0" borderId="11" xfId="0" applyFont="1" applyBorder="1" applyProtection="1">
      <protection hidden="1"/>
    </xf>
    <xf numFmtId="2" fontId="10" fillId="0" borderId="11" xfId="0" applyNumberFormat="1" applyFont="1" applyBorder="1" applyProtection="1">
      <protection hidden="1"/>
    </xf>
    <xf numFmtId="0" fontId="3" fillId="0" borderId="14" xfId="0" applyFont="1" applyBorder="1" applyProtection="1">
      <protection hidden="1"/>
    </xf>
    <xf numFmtId="0" fontId="3" fillId="0" borderId="69" xfId="0" applyFont="1" applyBorder="1" applyProtection="1">
      <protection hidden="1"/>
    </xf>
    <xf numFmtId="2" fontId="10" fillId="0" borderId="69" xfId="0" applyNumberFormat="1" applyFont="1" applyBorder="1" applyProtection="1">
      <protection hidden="1"/>
    </xf>
    <xf numFmtId="0" fontId="3" fillId="0" borderId="70" xfId="0" applyFont="1" applyBorder="1" applyAlignment="1" applyProtection="1">
      <alignment horizontal="left"/>
      <protection hidden="1"/>
    </xf>
    <xf numFmtId="2" fontId="8" fillId="0" borderId="71" xfId="0" applyNumberFormat="1" applyFont="1" applyBorder="1" applyProtection="1">
      <protection hidden="1"/>
    </xf>
    <xf numFmtId="2" fontId="10" fillId="0" borderId="72" xfId="0" applyNumberFormat="1" applyFont="1" applyBorder="1" applyProtection="1">
      <protection locked="0" hidden="1"/>
    </xf>
    <xf numFmtId="2" fontId="8" fillId="0" borderId="73" xfId="0" applyNumberFormat="1" applyFont="1" applyBorder="1" applyProtection="1">
      <protection hidden="1"/>
    </xf>
    <xf numFmtId="2" fontId="10" fillId="0" borderId="74" xfId="0" applyNumberFormat="1" applyFont="1" applyBorder="1" applyProtection="1">
      <protection locked="0" hidden="1"/>
    </xf>
    <xf numFmtId="2" fontId="8" fillId="0" borderId="75" xfId="0" applyNumberFormat="1" applyFont="1" applyBorder="1" applyProtection="1">
      <protection hidden="1"/>
    </xf>
    <xf numFmtId="2" fontId="10" fillId="0" borderId="76" xfId="0" applyNumberFormat="1" applyFont="1" applyBorder="1" applyProtection="1">
      <protection locked="0" hidden="1"/>
    </xf>
    <xf numFmtId="0" fontId="12" fillId="0" borderId="16" xfId="0" applyFont="1" applyBorder="1" applyAlignment="1" applyProtection="1">
      <alignment horizontal="center"/>
      <protection hidden="1"/>
    </xf>
    <xf numFmtId="0" fontId="10" fillId="0" borderId="17" xfId="0" applyFont="1" applyBorder="1" applyAlignment="1" applyProtection="1">
      <alignment horizontal="center"/>
      <protection hidden="1"/>
    </xf>
    <xf numFmtId="0" fontId="10" fillId="0" borderId="18" xfId="0" applyFont="1" applyBorder="1" applyAlignment="1" applyProtection="1">
      <alignment horizontal="center"/>
      <protection hidden="1"/>
    </xf>
    <xf numFmtId="0" fontId="3" fillId="0" borderId="44" xfId="0" applyFont="1" applyBorder="1" applyAlignment="1" applyProtection="1">
      <alignment horizontal="center"/>
      <protection hidden="1"/>
    </xf>
    <xf numFmtId="0" fontId="3" fillId="0" borderId="25" xfId="0" applyFont="1" applyBorder="1" applyAlignment="1" applyProtection="1">
      <alignment horizontal="center"/>
      <protection hidden="1"/>
    </xf>
    <xf numFmtId="0" fontId="3" fillId="0" borderId="1" xfId="0" applyFont="1" applyBorder="1" applyAlignment="1" applyProtection="1">
      <alignment horizontal="center"/>
      <protection hidden="1"/>
    </xf>
    <xf numFmtId="2" fontId="19" fillId="0" borderId="77" xfId="0" applyNumberFormat="1" applyFont="1" applyBorder="1" applyAlignment="1" applyProtection="1">
      <alignment horizontal="center" shrinkToFit="1"/>
      <protection hidden="1"/>
    </xf>
    <xf numFmtId="168" fontId="2" fillId="0" borderId="1" xfId="0" applyNumberFormat="1" applyFont="1" applyBorder="1" applyAlignment="1" applyProtection="1">
      <alignment horizontal="center"/>
      <protection hidden="1"/>
    </xf>
    <xf numFmtId="2" fontId="3" fillId="0" borderId="78" xfId="0" applyNumberFormat="1" applyFont="1" applyBorder="1" applyProtection="1">
      <protection hidden="1"/>
    </xf>
    <xf numFmtId="2" fontId="3" fillId="0" borderId="55" xfId="0" applyNumberFormat="1" applyFont="1" applyBorder="1" applyProtection="1">
      <protection hidden="1"/>
    </xf>
    <xf numFmtId="168" fontId="3" fillId="4" borderId="0" xfId="0" applyNumberFormat="1" applyFont="1" applyFill="1" applyProtection="1">
      <protection hidden="1"/>
    </xf>
    <xf numFmtId="0" fontId="3" fillId="0" borderId="3" xfId="0" applyFont="1" applyBorder="1" applyAlignment="1" applyProtection="1">
      <alignment shrinkToFit="1"/>
      <protection hidden="1"/>
    </xf>
    <xf numFmtId="181" fontId="3" fillId="0" borderId="2" xfId="0" applyNumberFormat="1" applyFont="1" applyBorder="1" applyProtection="1">
      <protection hidden="1"/>
    </xf>
    <xf numFmtId="2" fontId="53" fillId="0" borderId="19" xfId="0" applyNumberFormat="1" applyFont="1" applyBorder="1" applyProtection="1">
      <protection hidden="1"/>
    </xf>
    <xf numFmtId="2" fontId="3" fillId="0" borderId="19" xfId="0" applyNumberFormat="1" applyFont="1" applyBorder="1" applyProtection="1">
      <protection hidden="1"/>
    </xf>
    <xf numFmtId="2" fontId="57" fillId="0" borderId="19" xfId="0" applyNumberFormat="1" applyFont="1" applyBorder="1" applyProtection="1">
      <protection hidden="1"/>
    </xf>
    <xf numFmtId="2" fontId="56" fillId="0" borderId="19" xfId="0" applyNumberFormat="1" applyFont="1" applyBorder="1" applyProtection="1">
      <protection hidden="1"/>
    </xf>
    <xf numFmtId="2" fontId="20" fillId="0" borderId="19" xfId="0" applyNumberFormat="1" applyFont="1" applyBorder="1" applyProtection="1">
      <protection hidden="1"/>
    </xf>
    <xf numFmtId="2" fontId="53" fillId="0" borderId="26" xfId="0" applyNumberFormat="1" applyFont="1" applyBorder="1" applyProtection="1">
      <protection hidden="1"/>
    </xf>
    <xf numFmtId="2" fontId="3" fillId="10" borderId="0" xfId="0" applyNumberFormat="1" applyFont="1" applyFill="1" applyProtection="1">
      <protection hidden="1"/>
    </xf>
    <xf numFmtId="0" fontId="0" fillId="0" borderId="0" xfId="0" applyAlignment="1" applyProtection="1">
      <alignment horizontal="right"/>
      <protection locked="0" hidden="1"/>
    </xf>
    <xf numFmtId="1" fontId="29" fillId="0" borderId="0" xfId="0" applyNumberFormat="1" applyFont="1" applyAlignment="1" applyProtection="1">
      <alignment horizontal="right"/>
      <protection hidden="1"/>
    </xf>
    <xf numFmtId="165" fontId="29" fillId="0" borderId="0" xfId="0" applyNumberFormat="1" applyFont="1" applyProtection="1">
      <protection hidden="1"/>
    </xf>
    <xf numFmtId="2" fontId="20" fillId="0" borderId="0" xfId="0" applyNumberFormat="1" applyFont="1" applyAlignment="1" applyProtection="1">
      <alignment horizontal="center"/>
      <protection hidden="1"/>
    </xf>
    <xf numFmtId="167" fontId="29" fillId="0" borderId="0" xfId="0" applyNumberFormat="1" applyFont="1" applyAlignment="1" applyProtection="1">
      <alignment horizontal="center"/>
      <protection hidden="1"/>
    </xf>
    <xf numFmtId="177" fontId="29" fillId="0" borderId="0" xfId="0" applyNumberFormat="1" applyFont="1" applyProtection="1">
      <protection hidden="1"/>
    </xf>
    <xf numFmtId="0" fontId="20" fillId="0" borderId="0" xfId="0" applyFont="1" applyAlignment="1" applyProtection="1">
      <alignment horizontal="center"/>
      <protection hidden="1"/>
    </xf>
    <xf numFmtId="166" fontId="20" fillId="0" borderId="0" xfId="0" applyNumberFormat="1" applyFont="1" applyAlignment="1" applyProtection="1">
      <alignment horizontal="center"/>
      <protection hidden="1"/>
    </xf>
    <xf numFmtId="2" fontId="10" fillId="0" borderId="3" xfId="0" applyNumberFormat="1" applyFont="1" applyBorder="1" applyProtection="1">
      <protection locked="0"/>
    </xf>
    <xf numFmtId="2" fontId="29" fillId="0" borderId="0" xfId="0" applyNumberFormat="1" applyFont="1" applyProtection="1">
      <protection hidden="1"/>
    </xf>
    <xf numFmtId="1" fontId="61" fillId="0" borderId="0" xfId="0" applyNumberFormat="1" applyFont="1" applyProtection="1">
      <protection hidden="1"/>
    </xf>
    <xf numFmtId="2" fontId="43" fillId="0" borderId="0" xfId="0" applyNumberFormat="1" applyFont="1" applyProtection="1">
      <protection hidden="1"/>
    </xf>
    <xf numFmtId="2" fontId="5" fillId="0" borderId="0" xfId="0" applyNumberFormat="1" applyFont="1" applyProtection="1">
      <protection hidden="1"/>
    </xf>
    <xf numFmtId="166" fontId="20" fillId="0" borderId="0" xfId="0" applyNumberFormat="1" applyFont="1" applyProtection="1">
      <protection hidden="1"/>
    </xf>
    <xf numFmtId="0" fontId="6" fillId="0" borderId="0" xfId="0" applyFont="1" applyAlignment="1" applyProtection="1">
      <alignment horizontal="left"/>
      <protection hidden="1"/>
    </xf>
    <xf numFmtId="0" fontId="8" fillId="0" borderId="0" xfId="0" applyFont="1" applyAlignment="1" applyProtection="1">
      <alignment horizontal="center" shrinkToFit="1"/>
      <protection hidden="1"/>
    </xf>
    <xf numFmtId="0" fontId="6" fillId="4" borderId="26" xfId="0" applyFont="1" applyFill="1" applyBorder="1" applyProtection="1">
      <protection hidden="1"/>
    </xf>
    <xf numFmtId="0" fontId="6" fillId="4" borderId="24" xfId="0" applyFont="1" applyFill="1" applyBorder="1" applyProtection="1">
      <protection hidden="1"/>
    </xf>
    <xf numFmtId="0" fontId="6" fillId="4" borderId="24" xfId="0" applyFont="1" applyFill="1" applyBorder="1" applyAlignment="1" applyProtection="1">
      <alignment horizontal="left"/>
      <protection hidden="1"/>
    </xf>
    <xf numFmtId="0" fontId="8" fillId="4" borderId="24" xfId="0" applyFont="1" applyFill="1" applyBorder="1" applyAlignment="1" applyProtection="1">
      <alignment horizontal="center" shrinkToFit="1"/>
      <protection hidden="1"/>
    </xf>
    <xf numFmtId="2" fontId="8" fillId="6" borderId="3" xfId="0" applyNumberFormat="1" applyFont="1" applyFill="1" applyBorder="1" applyProtection="1">
      <protection locked="0" hidden="1"/>
    </xf>
    <xf numFmtId="0" fontId="0" fillId="0" borderId="0" xfId="0" applyProtection="1">
      <protection locked="0" hidden="1"/>
    </xf>
    <xf numFmtId="0" fontId="54" fillId="11" borderId="19" xfId="0" applyFont="1" applyFill="1" applyBorder="1" applyProtection="1">
      <protection locked="0" hidden="1"/>
    </xf>
    <xf numFmtId="0" fontId="1" fillId="3" borderId="51" xfId="0" applyFont="1" applyFill="1" applyBorder="1" applyProtection="1">
      <protection locked="0"/>
    </xf>
    <xf numFmtId="0" fontId="0" fillId="0" borderId="51" xfId="0" applyBorder="1" applyProtection="1">
      <protection hidden="1"/>
    </xf>
    <xf numFmtId="0" fontId="0" fillId="0" borderId="51" xfId="0" applyBorder="1" applyAlignment="1">
      <alignment horizontal="center"/>
    </xf>
    <xf numFmtId="0" fontId="6" fillId="3" borderId="19" xfId="0" applyFont="1" applyFill="1" applyBorder="1" applyAlignment="1" applyProtection="1">
      <alignment horizontal="center"/>
      <protection locked="0"/>
    </xf>
    <xf numFmtId="49" fontId="1" fillId="6" borderId="55" xfId="0" applyNumberFormat="1" applyFont="1" applyFill="1" applyBorder="1" applyAlignment="1" applyProtection="1">
      <alignment shrinkToFit="1"/>
      <protection locked="0"/>
    </xf>
    <xf numFmtId="0" fontId="65" fillId="0" borderId="0" xfId="0" applyFont="1" applyAlignment="1">
      <alignment wrapText="1"/>
    </xf>
    <xf numFmtId="0" fontId="63" fillId="0" borderId="0" xfId="0" applyFont="1" applyAlignment="1">
      <alignment wrapText="1"/>
    </xf>
    <xf numFmtId="0" fontId="66" fillId="0" borderId="0" xfId="0" applyFont="1" applyAlignment="1">
      <alignment wrapText="1"/>
    </xf>
    <xf numFmtId="0" fontId="63" fillId="0" borderId="0" xfId="0" applyFont="1"/>
    <xf numFmtId="0" fontId="64" fillId="0" borderId="0" xfId="0" applyFont="1" applyAlignment="1">
      <alignment wrapText="1"/>
    </xf>
    <xf numFmtId="0" fontId="63" fillId="0" borderId="0" xfId="0" applyFont="1" applyAlignment="1">
      <alignment vertical="center"/>
    </xf>
    <xf numFmtId="0" fontId="63" fillId="0" borderId="0" xfId="0" applyFont="1" applyAlignment="1">
      <alignment vertical="center" wrapText="1"/>
    </xf>
    <xf numFmtId="0" fontId="64" fillId="0" borderId="0" xfId="0" applyFont="1"/>
    <xf numFmtId="0" fontId="6" fillId="5" borderId="1" xfId="0" applyFont="1" applyFill="1" applyBorder="1"/>
    <xf numFmtId="0" fontId="6" fillId="5" borderId="45" xfId="0" applyFont="1" applyFill="1" applyBorder="1"/>
    <xf numFmtId="0" fontId="6" fillId="6" borderId="1" xfId="0" quotePrefix="1" applyFont="1" applyFill="1" applyBorder="1" applyAlignment="1">
      <alignment horizontal="left"/>
    </xf>
    <xf numFmtId="0" fontId="6" fillId="0" borderId="2" xfId="0" applyFont="1" applyBorder="1"/>
    <xf numFmtId="0" fontId="6" fillId="0" borderId="79" xfId="0" applyFont="1" applyBorder="1"/>
    <xf numFmtId="0" fontId="6" fillId="0" borderId="2" xfId="0" quotePrefix="1" applyFont="1" applyBorder="1" applyAlignment="1">
      <alignment horizontal="left"/>
    </xf>
    <xf numFmtId="0" fontId="8" fillId="0" borderId="3" xfId="0" applyFont="1" applyBorder="1" applyAlignment="1">
      <alignment horizontal="center"/>
    </xf>
    <xf numFmtId="0" fontId="8" fillId="0" borderId="28" xfId="0" applyFont="1" applyBorder="1" applyAlignment="1">
      <alignment horizontal="center"/>
    </xf>
    <xf numFmtId="0" fontId="8" fillId="0" borderId="3" xfId="0" applyFont="1" applyBorder="1" applyAlignment="1">
      <alignment horizontal="center" shrinkToFit="1"/>
    </xf>
    <xf numFmtId="0" fontId="8" fillId="0" borderId="28" xfId="0" applyFont="1" applyBorder="1" applyAlignment="1">
      <alignment horizontal="center" shrinkToFit="1"/>
    </xf>
    <xf numFmtId="2" fontId="0" fillId="0" borderId="3" xfId="0" applyNumberFormat="1" applyBorder="1" applyAlignment="1">
      <alignment horizontal="right"/>
    </xf>
    <xf numFmtId="1" fontId="8" fillId="0" borderId="3" xfId="0" applyNumberFormat="1" applyFont="1" applyBorder="1" applyAlignment="1">
      <alignment horizontal="center" shrinkToFit="1"/>
    </xf>
    <xf numFmtId="2" fontId="8" fillId="0" borderId="28" xfId="0" applyNumberFormat="1" applyFont="1" applyBorder="1" applyAlignment="1">
      <alignment horizontal="center" shrinkToFit="1"/>
    </xf>
    <xf numFmtId="2" fontId="8" fillId="0" borderId="3" xfId="0" applyNumberFormat="1" applyFont="1" applyBorder="1" applyAlignment="1">
      <alignment horizontal="right" shrinkToFit="1"/>
    </xf>
    <xf numFmtId="2" fontId="8" fillId="0" borderId="3" xfId="0" applyNumberFormat="1" applyFont="1" applyBorder="1" applyAlignment="1">
      <alignment horizontal="center" shrinkToFit="1"/>
    </xf>
    <xf numFmtId="0" fontId="8" fillId="0" borderId="27" xfId="0" applyFont="1" applyBorder="1" applyAlignment="1">
      <alignment horizontal="center"/>
    </xf>
    <xf numFmtId="0" fontId="8" fillId="0" borderId="42" xfId="0" applyFont="1" applyBorder="1" applyAlignment="1">
      <alignment horizontal="center"/>
    </xf>
    <xf numFmtId="1" fontId="8" fillId="0" borderId="27" xfId="0" applyNumberFormat="1" applyFont="1" applyBorder="1" applyAlignment="1">
      <alignment horizontal="center" shrinkToFit="1"/>
    </xf>
    <xf numFmtId="0" fontId="8" fillId="0" borderId="27" xfId="0" applyFont="1" applyBorder="1" applyAlignment="1">
      <alignment horizontal="center" shrinkToFit="1"/>
    </xf>
    <xf numFmtId="2" fontId="8" fillId="0" borderId="42" xfId="0" applyNumberFormat="1" applyFont="1" applyBorder="1" applyAlignment="1">
      <alignment horizontal="center" shrinkToFit="1"/>
    </xf>
    <xf numFmtId="2" fontId="8" fillId="0" borderId="27" xfId="0" applyNumberFormat="1" applyFont="1" applyBorder="1" applyAlignment="1">
      <alignment horizontal="right" shrinkToFit="1"/>
    </xf>
    <xf numFmtId="1" fontId="6" fillId="0" borderId="1" xfId="0" applyNumberFormat="1" applyFont="1" applyBorder="1" applyAlignment="1">
      <alignment horizontal="center" shrinkToFit="1"/>
    </xf>
    <xf numFmtId="1" fontId="6" fillId="0" borderId="45" xfId="0" applyNumberFormat="1" applyFont="1" applyBorder="1" applyAlignment="1">
      <alignment horizontal="center" shrinkToFit="1"/>
    </xf>
    <xf numFmtId="2" fontId="6" fillId="0" borderId="1" xfId="0" applyNumberFormat="1" applyFont="1" applyBorder="1" applyAlignment="1">
      <alignment horizontal="right"/>
    </xf>
    <xf numFmtId="0" fontId="4" fillId="0" borderId="13" xfId="0" applyFont="1" applyBorder="1" applyAlignment="1">
      <alignment shrinkToFit="1"/>
    </xf>
    <xf numFmtId="1" fontId="4" fillId="0" borderId="13" xfId="0" applyNumberFormat="1" applyFont="1" applyBorder="1" applyAlignment="1">
      <alignment horizontal="center" shrinkToFit="1"/>
    </xf>
    <xf numFmtId="49" fontId="6" fillId="4" borderId="13" xfId="0" applyNumberFormat="1" applyFont="1" applyFill="1" applyBorder="1"/>
    <xf numFmtId="0" fontId="8" fillId="4" borderId="13" xfId="0" applyFont="1" applyFill="1" applyBorder="1"/>
    <xf numFmtId="49" fontId="6" fillId="4" borderId="13" xfId="0" applyNumberFormat="1" applyFont="1" applyFill="1" applyBorder="1" applyAlignment="1">
      <alignment horizontal="center"/>
    </xf>
    <xf numFmtId="0" fontId="8" fillId="4" borderId="13" xfId="0" applyFont="1" applyFill="1" applyBorder="1" applyAlignment="1">
      <alignment horizontal="center"/>
    </xf>
    <xf numFmtId="0" fontId="8" fillId="4" borderId="24" xfId="0" applyFont="1" applyFill="1" applyBorder="1" applyAlignment="1">
      <alignment horizontal="center"/>
    </xf>
    <xf numFmtId="0" fontId="0" fillId="4" borderId="24" xfId="0" applyFill="1" applyBorder="1"/>
    <xf numFmtId="0" fontId="0" fillId="4" borderId="25" xfId="0" applyFill="1" applyBorder="1"/>
    <xf numFmtId="49" fontId="6" fillId="0" borderId="0" xfId="0" applyNumberFormat="1" applyFont="1"/>
    <xf numFmtId="49" fontId="6" fillId="0" borderId="0" xfId="0" applyNumberFormat="1" applyFont="1" applyAlignment="1">
      <alignment horizontal="center"/>
    </xf>
    <xf numFmtId="0" fontId="8" fillId="0" borderId="0" xfId="0" applyFont="1" applyAlignment="1">
      <alignment horizontal="center"/>
    </xf>
    <xf numFmtId="49" fontId="28" fillId="0" borderId="0" xfId="0" applyNumberFormat="1" applyFont="1"/>
    <xf numFmtId="0" fontId="29" fillId="0" borderId="0" xfId="0" applyFont="1"/>
    <xf numFmtId="49" fontId="28" fillId="0" borderId="0" xfId="0" applyNumberFormat="1" applyFont="1" applyAlignment="1">
      <alignment horizontal="center"/>
    </xf>
    <xf numFmtId="0" fontId="29" fillId="0" borderId="0" xfId="0" applyFont="1" applyAlignment="1">
      <alignment horizontal="center"/>
    </xf>
    <xf numFmtId="0" fontId="30" fillId="0" borderId="0" xfId="0" applyFont="1"/>
    <xf numFmtId="2" fontId="0" fillId="0" borderId="0" xfId="0" applyNumberFormat="1"/>
    <xf numFmtId="2" fontId="6" fillId="0" borderId="0" xfId="0" applyNumberFormat="1" applyFont="1"/>
    <xf numFmtId="2" fontId="31" fillId="0" borderId="0" xfId="0" applyNumberFormat="1" applyFont="1"/>
    <xf numFmtId="2" fontId="69" fillId="0" borderId="0" xfId="0" applyNumberFormat="1" applyFont="1" applyProtection="1">
      <protection hidden="1"/>
    </xf>
    <xf numFmtId="49" fontId="1" fillId="3" borderId="46" xfId="0" applyNumberFormat="1" applyFont="1" applyFill="1" applyBorder="1" applyProtection="1">
      <protection locked="0"/>
    </xf>
    <xf numFmtId="49" fontId="1" fillId="6" borderId="63" xfId="0" applyNumberFormat="1" applyFont="1" applyFill="1" applyBorder="1" applyAlignment="1" applyProtection="1">
      <alignment shrinkToFit="1"/>
      <protection locked="0"/>
    </xf>
    <xf numFmtId="0" fontId="12" fillId="0" borderId="5" xfId="0" applyFont="1" applyBorder="1" applyAlignment="1">
      <alignment horizontal="center"/>
    </xf>
    <xf numFmtId="0" fontId="12" fillId="0" borderId="6" xfId="0" applyFont="1" applyBorder="1" applyAlignment="1">
      <alignment horizontal="center"/>
    </xf>
    <xf numFmtId="2" fontId="2" fillId="0" borderId="6" xfId="0" applyNumberFormat="1" applyFont="1" applyBorder="1" applyAlignment="1" applyProtection="1">
      <alignment wrapText="1"/>
      <protection hidden="1"/>
    </xf>
    <xf numFmtId="2" fontId="2" fillId="0" borderId="8" xfId="0" applyNumberFormat="1" applyFont="1" applyBorder="1" applyAlignment="1" applyProtection="1">
      <alignment wrapText="1"/>
      <protection hidden="1"/>
    </xf>
    <xf numFmtId="2" fontId="3" fillId="0" borderId="8" xfId="0" applyNumberFormat="1" applyFont="1" applyBorder="1" applyAlignment="1" applyProtection="1">
      <alignment wrapText="1"/>
      <protection hidden="1"/>
    </xf>
    <xf numFmtId="0" fontId="12" fillId="0" borderId="4" xfId="0" applyFont="1" applyBorder="1" applyAlignment="1" applyProtection="1">
      <alignment horizontal="left"/>
      <protection hidden="1"/>
    </xf>
    <xf numFmtId="2" fontId="71" fillId="0" borderId="0" xfId="0" applyNumberFormat="1" applyFont="1" applyProtection="1">
      <protection hidden="1"/>
    </xf>
    <xf numFmtId="0" fontId="72" fillId="0" borderId="0" xfId="0" applyFont="1"/>
    <xf numFmtId="0" fontId="73" fillId="0" borderId="0" xfId="0" applyFont="1"/>
    <xf numFmtId="0" fontId="74" fillId="0" borderId="0" xfId="0" applyFont="1" applyProtection="1">
      <protection hidden="1"/>
    </xf>
    <xf numFmtId="2" fontId="74" fillId="0" borderId="0" xfId="0" applyNumberFormat="1" applyFont="1" applyProtection="1">
      <protection hidden="1"/>
    </xf>
    <xf numFmtId="168" fontId="3" fillId="6" borderId="79" xfId="0" applyNumberFormat="1" applyFont="1" applyFill="1" applyBorder="1" applyAlignment="1" applyProtection="1">
      <alignment shrinkToFit="1"/>
      <protection hidden="1"/>
    </xf>
    <xf numFmtId="168" fontId="3" fillId="6" borderId="28" xfId="0" applyNumberFormat="1" applyFont="1" applyFill="1" applyBorder="1" applyAlignment="1" applyProtection="1">
      <alignment shrinkToFit="1"/>
      <protection hidden="1"/>
    </xf>
    <xf numFmtId="2" fontId="8" fillId="0" borderId="55" xfId="0" applyNumberFormat="1" applyFont="1" applyBorder="1" applyProtection="1">
      <protection hidden="1"/>
    </xf>
    <xf numFmtId="1" fontId="75" fillId="0" borderId="0" xfId="0" applyNumberFormat="1" applyFont="1" applyProtection="1">
      <protection hidden="1"/>
    </xf>
    <xf numFmtId="0" fontId="1" fillId="3" borderId="19" xfId="0" applyFont="1" applyFill="1" applyBorder="1" applyProtection="1">
      <protection locked="0"/>
    </xf>
    <xf numFmtId="0" fontId="71" fillId="0" borderId="0" xfId="0" applyFont="1" applyProtection="1">
      <protection hidden="1"/>
    </xf>
    <xf numFmtId="46" fontId="71" fillId="0" borderId="0" xfId="0" applyNumberFormat="1" applyFont="1" applyProtection="1">
      <protection hidden="1"/>
    </xf>
    <xf numFmtId="4" fontId="76" fillId="0" borderId="0" xfId="0" applyNumberFormat="1" applyFont="1" applyProtection="1">
      <protection hidden="1"/>
    </xf>
    <xf numFmtId="1" fontId="71" fillId="0" borderId="0" xfId="0" applyNumberFormat="1" applyFont="1" applyProtection="1">
      <protection hidden="1"/>
    </xf>
    <xf numFmtId="2" fontId="71" fillId="0" borderId="0" xfId="0" applyNumberFormat="1" applyFont="1" applyAlignment="1" applyProtection="1">
      <alignment shrinkToFit="1"/>
      <protection hidden="1"/>
    </xf>
    <xf numFmtId="16" fontId="71" fillId="0" borderId="0" xfId="0" applyNumberFormat="1" applyFont="1" applyProtection="1">
      <protection hidden="1"/>
    </xf>
    <xf numFmtId="0" fontId="71" fillId="0" borderId="0" xfId="0" applyFont="1" applyAlignment="1" applyProtection="1">
      <alignment shrinkToFit="1"/>
      <protection hidden="1"/>
    </xf>
    <xf numFmtId="1" fontId="71" fillId="0" borderId="0" xfId="0" applyNumberFormat="1" applyFont="1" applyAlignment="1" applyProtection="1">
      <alignment shrinkToFit="1"/>
      <protection hidden="1"/>
    </xf>
    <xf numFmtId="0" fontId="69" fillId="0" borderId="0" xfId="0" applyFont="1" applyProtection="1">
      <protection hidden="1"/>
    </xf>
    <xf numFmtId="0" fontId="77" fillId="0" borderId="0" xfId="0" applyFont="1" applyProtection="1">
      <protection hidden="1"/>
    </xf>
    <xf numFmtId="2" fontId="77" fillId="0" borderId="2" xfId="0" applyNumberFormat="1" applyFont="1" applyBorder="1" applyProtection="1">
      <protection hidden="1"/>
    </xf>
    <xf numFmtId="2" fontId="77" fillId="0" borderId="0" xfId="0" applyNumberFormat="1" applyFont="1" applyProtection="1">
      <protection hidden="1"/>
    </xf>
    <xf numFmtId="0" fontId="1" fillId="6" borderId="16" xfId="0" applyFont="1" applyFill="1" applyBorder="1" applyProtection="1">
      <protection locked="0"/>
    </xf>
    <xf numFmtId="0" fontId="0" fillId="0" borderId="0" xfId="0"/>
    <xf numFmtId="2" fontId="72" fillId="0" borderId="0" xfId="0" applyNumberFormat="1" applyFont="1" applyProtection="1">
      <protection hidden="1"/>
    </xf>
    <xf numFmtId="2" fontId="72" fillId="0" borderId="3" xfId="0" applyNumberFormat="1" applyFont="1" applyBorder="1" applyProtection="1">
      <protection hidden="1"/>
    </xf>
    <xf numFmtId="2" fontId="72" fillId="0" borderId="1" xfId="0" applyNumberFormat="1" applyFont="1" applyBorder="1" applyProtection="1">
      <protection hidden="1"/>
    </xf>
    <xf numFmtId="0" fontId="72" fillId="0" borderId="0" xfId="0" applyFont="1" applyProtection="1">
      <protection hidden="1"/>
    </xf>
    <xf numFmtId="0" fontId="78" fillId="0" borderId="3" xfId="0" applyFont="1" applyBorder="1" applyProtection="1">
      <protection hidden="1"/>
    </xf>
    <xf numFmtId="180" fontId="72" fillId="3" borderId="3" xfId="0" applyNumberFormat="1" applyFont="1" applyFill="1" applyBorder="1" applyProtection="1">
      <protection locked="0"/>
    </xf>
    <xf numFmtId="180" fontId="72" fillId="0" borderId="49" xfId="0" applyNumberFormat="1" applyFont="1" applyBorder="1" applyProtection="1">
      <protection hidden="1"/>
    </xf>
    <xf numFmtId="180" fontId="72" fillId="0" borderId="0" xfId="0" applyNumberFormat="1" applyFont="1" applyProtection="1">
      <protection hidden="1"/>
    </xf>
    <xf numFmtId="0" fontId="72" fillId="0" borderId="13" xfId="0" applyFont="1" applyBorder="1" applyProtection="1">
      <protection hidden="1"/>
    </xf>
    <xf numFmtId="0" fontId="72" fillId="2" borderId="0" xfId="0" applyFont="1" applyFill="1" applyProtection="1">
      <protection hidden="1"/>
    </xf>
    <xf numFmtId="2" fontId="72" fillId="0" borderId="0" xfId="0" applyNumberFormat="1" applyFont="1"/>
    <xf numFmtId="2" fontId="73" fillId="0" borderId="0" xfId="0" applyNumberFormat="1" applyFont="1"/>
    <xf numFmtId="2" fontId="76" fillId="0" borderId="0" xfId="0" applyNumberFormat="1" applyFont="1" applyProtection="1">
      <protection hidden="1"/>
    </xf>
    <xf numFmtId="1" fontId="79" fillId="0" borderId="0" xfId="0" applyNumberFormat="1" applyFont="1" applyProtection="1">
      <protection locked="0"/>
    </xf>
    <xf numFmtId="180" fontId="3" fillId="3" borderId="27" xfId="0" applyNumberFormat="1" applyFont="1" applyFill="1" applyBorder="1" applyProtection="1">
      <protection locked="0"/>
    </xf>
    <xf numFmtId="49" fontId="1" fillId="6" borderId="55" xfId="0" quotePrefix="1" applyNumberFormat="1" applyFont="1" applyFill="1" applyBorder="1" applyAlignment="1" applyProtection="1">
      <alignment horizontal="left" shrinkToFit="1"/>
      <protection locked="0"/>
    </xf>
    <xf numFmtId="49" fontId="1" fillId="6" borderId="63" xfId="0" quotePrefix="1" applyNumberFormat="1" applyFont="1" applyFill="1" applyBorder="1" applyAlignment="1" applyProtection="1">
      <alignment horizontal="left" shrinkToFit="1"/>
      <protection locked="0"/>
    </xf>
    <xf numFmtId="0" fontId="63" fillId="0" borderId="0" xfId="0" applyFont="1" applyAlignment="1">
      <alignment wrapText="1"/>
    </xf>
    <xf numFmtId="0" fontId="0" fillId="0" borderId="0" xfId="0" applyAlignment="1">
      <alignment wrapText="1"/>
    </xf>
    <xf numFmtId="0" fontId="67" fillId="0" borderId="0" xfId="0" applyFont="1" applyAlignment="1">
      <alignment wrapText="1"/>
    </xf>
    <xf numFmtId="0" fontId="6" fillId="0" borderId="0" xfId="0" applyFont="1" applyAlignment="1">
      <alignment wrapText="1"/>
    </xf>
    <xf numFmtId="0" fontId="63" fillId="12" borderId="0" xfId="0" applyFont="1" applyFill="1" applyAlignment="1">
      <alignment wrapText="1"/>
    </xf>
    <xf numFmtId="0" fontId="68" fillId="0" borderId="0" xfId="0" applyFont="1" applyAlignment="1">
      <alignment wrapText="1"/>
    </xf>
    <xf numFmtId="0" fontId="28" fillId="0" borderId="20" xfId="0" applyFont="1" applyBorder="1" applyProtection="1">
      <protection hidden="1"/>
    </xf>
    <xf numFmtId="0" fontId="28" fillId="0" borderId="21" xfId="0" applyFont="1" applyBorder="1" applyProtection="1">
      <protection hidden="1"/>
    </xf>
    <xf numFmtId="49" fontId="0" fillId="0" borderId="9" xfId="0" quotePrefix="1" applyNumberFormat="1" applyBorder="1" applyAlignment="1" applyProtection="1">
      <alignment horizontal="left"/>
      <protection hidden="1"/>
    </xf>
    <xf numFmtId="49" fontId="0" fillId="0" borderId="0" xfId="0" applyNumberFormat="1" applyProtection="1">
      <protection hidden="1"/>
    </xf>
    <xf numFmtId="49" fontId="0" fillId="0" borderId="9" xfId="0" applyNumberFormat="1" applyBorder="1" applyProtection="1">
      <protection hidden="1"/>
    </xf>
    <xf numFmtId="0" fontId="0" fillId="0" borderId="9" xfId="0" applyBorder="1" applyProtection="1">
      <protection hidden="1"/>
    </xf>
    <xf numFmtId="0" fontId="0" fillId="0" borderId="0" xfId="0" applyProtection="1">
      <protection hidden="1"/>
    </xf>
    <xf numFmtId="0" fontId="0" fillId="0" borderId="0" xfId="0" quotePrefix="1" applyAlignment="1" applyProtection="1">
      <alignment horizontal="left"/>
      <protection hidden="1"/>
    </xf>
    <xf numFmtId="0" fontId="6" fillId="0" borderId="13" xfId="0" applyFont="1" applyBorder="1" applyProtection="1">
      <protection hidden="1"/>
    </xf>
    <xf numFmtId="0" fontId="0" fillId="0" borderId="13" xfId="0" applyBorder="1" applyProtection="1">
      <protection hidden="1"/>
    </xf>
    <xf numFmtId="0" fontId="28" fillId="0" borderId="12" xfId="0" applyFont="1" applyBorder="1" applyAlignment="1" applyProtection="1">
      <alignment wrapText="1"/>
      <protection hidden="1"/>
    </xf>
    <xf numFmtId="0" fontId="28" fillId="0" borderId="13" xfId="0" applyFont="1" applyBorder="1" applyAlignment="1" applyProtection="1">
      <alignment wrapText="1"/>
      <protection hidden="1"/>
    </xf>
    <xf numFmtId="49" fontId="6" fillId="0" borderId="0" xfId="0" quotePrefix="1" applyNumberFormat="1" applyFont="1" applyAlignment="1" applyProtection="1">
      <alignment horizontal="center" wrapText="1"/>
      <protection hidden="1"/>
    </xf>
    <xf numFmtId="49" fontId="0" fillId="0" borderId="0" xfId="0" applyNumberFormat="1" applyAlignment="1">
      <alignment horizontal="center" wrapText="1"/>
    </xf>
    <xf numFmtId="49" fontId="0" fillId="0" borderId="9" xfId="0" quotePrefix="1" applyNumberFormat="1" applyBorder="1" applyAlignment="1" applyProtection="1">
      <alignment horizontal="left" wrapText="1"/>
      <protection hidden="1"/>
    </xf>
    <xf numFmtId="0" fontId="6" fillId="0" borderId="0" xfId="0" quotePrefix="1" applyFont="1" applyAlignment="1" applyProtection="1">
      <alignment horizontal="left"/>
      <protection hidden="1"/>
    </xf>
    <xf numFmtId="0" fontId="1" fillId="0" borderId="81" xfId="0" applyFont="1" applyBorder="1" applyProtection="1">
      <protection locked="0"/>
    </xf>
    <xf numFmtId="0" fontId="0" fillId="0" borderId="82" xfId="0" applyBorder="1" applyProtection="1">
      <protection locked="0"/>
    </xf>
    <xf numFmtId="0" fontId="0" fillId="0" borderId="83" xfId="0" applyBorder="1" applyProtection="1">
      <protection locked="0"/>
    </xf>
    <xf numFmtId="0" fontId="0" fillId="0" borderId="73" xfId="0" applyBorder="1" applyProtection="1">
      <protection locked="0"/>
    </xf>
    <xf numFmtId="0" fontId="0" fillId="0" borderId="69" xfId="0" applyBorder="1" applyProtection="1">
      <protection locked="0"/>
    </xf>
    <xf numFmtId="0" fontId="0" fillId="0" borderId="70" xfId="0" applyBorder="1" applyProtection="1">
      <protection locked="0"/>
    </xf>
    <xf numFmtId="0" fontId="0" fillId="3" borderId="89" xfId="0" applyFill="1" applyBorder="1" applyProtection="1">
      <protection locked="0"/>
    </xf>
    <xf numFmtId="0" fontId="0" fillId="0" borderId="90" xfId="0" applyBorder="1"/>
    <xf numFmtId="1" fontId="0" fillId="3" borderId="91" xfId="0" applyNumberFormat="1" applyFill="1" applyBorder="1" applyProtection="1">
      <protection locked="0"/>
    </xf>
    <xf numFmtId="0" fontId="0" fillId="0" borderId="92" xfId="0" applyBorder="1"/>
    <xf numFmtId="0" fontId="0" fillId="3" borderId="91" xfId="0" applyFill="1" applyBorder="1" applyProtection="1">
      <protection locked="0"/>
    </xf>
    <xf numFmtId="0" fontId="0" fillId="3" borderId="93" xfId="0" applyFill="1" applyBorder="1" applyProtection="1">
      <protection locked="0"/>
    </xf>
    <xf numFmtId="0" fontId="0" fillId="0" borderId="94" xfId="0" applyBorder="1"/>
    <xf numFmtId="0" fontId="75" fillId="0" borderId="0" xfId="0" applyFont="1" applyAlignment="1" applyProtection="1">
      <alignment wrapText="1"/>
      <protection hidden="1"/>
    </xf>
    <xf numFmtId="0" fontId="0" fillId="0" borderId="0" xfId="0" applyAlignment="1" applyProtection="1">
      <alignment wrapText="1" shrinkToFit="1"/>
      <protection hidden="1"/>
    </xf>
    <xf numFmtId="0" fontId="0" fillId="0" borderId="0" xfId="0" applyAlignment="1">
      <alignment wrapText="1" shrinkToFit="1"/>
    </xf>
    <xf numFmtId="0" fontId="46" fillId="0" borderId="0" xfId="0" applyFont="1" applyAlignment="1" applyProtection="1">
      <alignment horizontal="center" vertical="top" wrapText="1"/>
      <protection hidden="1"/>
    </xf>
    <xf numFmtId="0" fontId="0" fillId="0" borderId="0" xfId="0" applyAlignment="1" applyProtection="1">
      <alignment vertical="top" wrapText="1"/>
      <protection hidden="1"/>
    </xf>
    <xf numFmtId="0" fontId="0" fillId="0" borderId="0" xfId="0" applyAlignment="1" applyProtection="1">
      <alignment vertical="top"/>
      <protection hidden="1"/>
    </xf>
    <xf numFmtId="49" fontId="28" fillId="0" borderId="9" xfId="0" applyNumberFormat="1" applyFont="1" applyBorder="1" applyProtection="1">
      <protection hidden="1"/>
    </xf>
    <xf numFmtId="0" fontId="0" fillId="0" borderId="20" xfId="0" quotePrefix="1" applyBorder="1" applyAlignment="1" applyProtection="1">
      <alignment horizontal="left" wrapText="1"/>
      <protection hidden="1"/>
    </xf>
    <xf numFmtId="0" fontId="0" fillId="0" borderId="21" xfId="0" applyBorder="1" applyAlignment="1" applyProtection="1">
      <alignment wrapText="1"/>
      <protection hidden="1"/>
    </xf>
    <xf numFmtId="0" fontId="0" fillId="0" borderId="22" xfId="0" applyBorder="1" applyAlignment="1" applyProtection="1">
      <alignment wrapText="1"/>
      <protection hidden="1"/>
    </xf>
    <xf numFmtId="0" fontId="0" fillId="0" borderId="75" xfId="0" applyBorder="1" applyProtection="1">
      <protection hidden="1"/>
    </xf>
    <xf numFmtId="0" fontId="0" fillId="0" borderId="80" xfId="0" applyBorder="1" applyProtection="1">
      <protection hidden="1"/>
    </xf>
    <xf numFmtId="14" fontId="46" fillId="0" borderId="0" xfId="0" applyNumberFormat="1" applyFont="1" applyProtection="1">
      <protection hidden="1"/>
    </xf>
    <xf numFmtId="0" fontId="0" fillId="2" borderId="0" xfId="0" applyFill="1" applyAlignment="1" applyProtection="1">
      <alignment horizontal="left"/>
      <protection hidden="1"/>
    </xf>
    <xf numFmtId="0" fontId="0" fillId="2" borderId="0" xfId="0" applyFill="1" applyProtection="1">
      <protection hidden="1"/>
    </xf>
    <xf numFmtId="0" fontId="0" fillId="2" borderId="8" xfId="0" applyFill="1" applyBorder="1" applyProtection="1">
      <protection hidden="1"/>
    </xf>
    <xf numFmtId="0" fontId="0" fillId="0" borderId="59" xfId="0" applyBorder="1" applyProtection="1">
      <protection hidden="1"/>
    </xf>
    <xf numFmtId="0" fontId="4" fillId="0" borderId="13" xfId="0" applyFont="1" applyBorder="1" applyAlignment="1">
      <alignment horizontal="center" shrinkToFit="1"/>
    </xf>
    <xf numFmtId="0" fontId="4" fillId="0" borderId="0" xfId="0" applyFont="1" applyAlignment="1">
      <alignment horizontal="center" shrinkToFit="1"/>
    </xf>
    <xf numFmtId="49" fontId="6" fillId="4" borderId="12" xfId="0" applyNumberFormat="1" applyFont="1" applyFill="1" applyBorder="1" applyProtection="1">
      <protection hidden="1"/>
    </xf>
    <xf numFmtId="49" fontId="6" fillId="4" borderId="13" xfId="0" applyNumberFormat="1" applyFont="1" applyFill="1" applyBorder="1" applyProtection="1">
      <protection hidden="1"/>
    </xf>
    <xf numFmtId="0" fontId="0" fillId="0" borderId="0" xfId="0"/>
    <xf numFmtId="0" fontId="0" fillId="0" borderId="21" xfId="0" applyBorder="1" applyAlignment="1" applyProtection="1">
      <alignment horizontal="left" shrinkToFit="1"/>
      <protection hidden="1"/>
    </xf>
    <xf numFmtId="0" fontId="0" fillId="0" borderId="21" xfId="0" applyBorder="1" applyAlignment="1">
      <alignment horizontal="left"/>
    </xf>
    <xf numFmtId="0" fontId="0" fillId="0" borderId="0" xfId="0" applyAlignment="1" applyProtection="1">
      <alignment horizontal="center"/>
      <protection hidden="1"/>
    </xf>
    <xf numFmtId="0" fontId="2" fillId="0" borderId="1" xfId="0" applyFont="1" applyBorder="1" applyAlignment="1" applyProtection="1">
      <alignment horizontal="center" shrinkToFit="1"/>
      <protection hidden="1"/>
    </xf>
    <xf numFmtId="0" fontId="2" fillId="0" borderId="45" xfId="0" applyFont="1" applyBorder="1" applyAlignment="1" applyProtection="1">
      <alignment horizontal="center" shrinkToFit="1"/>
      <protection hidden="1"/>
    </xf>
    <xf numFmtId="1" fontId="3" fillId="0" borderId="1" xfId="0" applyNumberFormat="1" applyFont="1" applyBorder="1" applyAlignment="1" applyProtection="1">
      <alignment horizontal="center" shrinkToFit="1"/>
      <protection hidden="1"/>
    </xf>
    <xf numFmtId="0" fontId="3" fillId="0" borderId="45" xfId="0" applyFont="1" applyBorder="1" applyAlignment="1" applyProtection="1">
      <alignment horizontal="center" shrinkToFit="1"/>
      <protection hidden="1"/>
    </xf>
    <xf numFmtId="49" fontId="3" fillId="0" borderId="7" xfId="0" applyNumberFormat="1" applyFont="1" applyBorder="1" applyAlignment="1" applyProtection="1">
      <alignment wrapText="1"/>
      <protection hidden="1"/>
    </xf>
    <xf numFmtId="0" fontId="8" fillId="0" borderId="7" xfId="0" applyFont="1" applyBorder="1" applyProtection="1">
      <protection hidden="1"/>
    </xf>
    <xf numFmtId="0" fontId="0" fillId="0" borderId="0" xfId="0" quotePrefix="1" applyAlignment="1" applyProtection="1">
      <alignment horizontal="center"/>
      <protection hidden="1"/>
    </xf>
    <xf numFmtId="1" fontId="10" fillId="0" borderId="28" xfId="0" applyNumberFormat="1" applyFont="1" applyBorder="1" applyAlignment="1" applyProtection="1">
      <alignment horizontal="center"/>
      <protection hidden="1"/>
    </xf>
    <xf numFmtId="0" fontId="10" fillId="0" borderId="84" xfId="0" applyFont="1" applyBorder="1" applyProtection="1">
      <protection hidden="1"/>
    </xf>
    <xf numFmtId="2" fontId="6" fillId="0" borderId="26" xfId="0" applyNumberFormat="1" applyFont="1" applyBorder="1" applyAlignment="1" applyProtection="1">
      <alignment shrinkToFit="1"/>
      <protection hidden="1"/>
    </xf>
    <xf numFmtId="2" fontId="8" fillId="0" borderId="22" xfId="0" applyNumberFormat="1" applyFont="1" applyBorder="1" applyAlignment="1" applyProtection="1">
      <alignment shrinkToFit="1"/>
      <protection hidden="1"/>
    </xf>
    <xf numFmtId="164" fontId="2" fillId="4" borderId="26" xfId="0" applyNumberFormat="1" applyFont="1" applyFill="1" applyBorder="1" applyAlignment="1" applyProtection="1">
      <alignment horizontal="center"/>
      <protection hidden="1"/>
    </xf>
    <xf numFmtId="0" fontId="0" fillId="0" borderId="24" xfId="0" applyBorder="1"/>
    <xf numFmtId="2" fontId="2" fillId="5" borderId="13" xfId="0" applyNumberFormat="1" applyFont="1" applyFill="1" applyBorder="1" applyAlignment="1" applyProtection="1">
      <alignment horizontal="center"/>
      <protection hidden="1"/>
    </xf>
    <xf numFmtId="49" fontId="2" fillId="0" borderId="24" xfId="0" applyNumberFormat="1" applyFont="1" applyBorder="1" applyProtection="1">
      <protection hidden="1"/>
    </xf>
    <xf numFmtId="0" fontId="3" fillId="0" borderId="24" xfId="0" applyFont="1" applyBorder="1" applyAlignment="1" applyProtection="1">
      <alignment horizontal="center" shrinkToFit="1"/>
      <protection hidden="1"/>
    </xf>
    <xf numFmtId="2" fontId="10" fillId="0" borderId="73" xfId="0" applyNumberFormat="1" applyFont="1" applyBorder="1" applyProtection="1">
      <protection hidden="1"/>
    </xf>
    <xf numFmtId="0" fontId="0" fillId="0" borderId="69" xfId="0" applyBorder="1"/>
    <xf numFmtId="0" fontId="0" fillId="2" borderId="8" xfId="0" applyFill="1" applyBorder="1" applyAlignment="1" applyProtection="1">
      <alignment horizontal="left"/>
      <protection hidden="1"/>
    </xf>
    <xf numFmtId="0" fontId="3" fillId="0" borderId="1" xfId="0" applyFont="1" applyBorder="1" applyAlignment="1" applyProtection="1">
      <alignment horizontal="center" shrinkToFit="1"/>
      <protection hidden="1"/>
    </xf>
    <xf numFmtId="169" fontId="3" fillId="0" borderId="0" xfId="0" applyNumberFormat="1" applyFont="1" applyAlignment="1" applyProtection="1">
      <alignment horizontal="center"/>
      <protection hidden="1"/>
    </xf>
    <xf numFmtId="169" fontId="3" fillId="0" borderId="8" xfId="0" applyNumberFormat="1" applyFont="1" applyBorder="1" applyAlignment="1" applyProtection="1">
      <alignment horizontal="center"/>
      <protection hidden="1"/>
    </xf>
    <xf numFmtId="2" fontId="3" fillId="0" borderId="0" xfId="0" applyNumberFormat="1" applyFont="1" applyAlignment="1" applyProtection="1">
      <alignment horizontal="center"/>
      <protection hidden="1"/>
    </xf>
    <xf numFmtId="2" fontId="3" fillId="0" borderId="8" xfId="0" applyNumberFormat="1" applyFont="1" applyBorder="1" applyAlignment="1" applyProtection="1">
      <alignment horizontal="center"/>
      <protection hidden="1"/>
    </xf>
    <xf numFmtId="2" fontId="3" fillId="0" borderId="11" xfId="0" applyNumberFormat="1" applyFont="1" applyBorder="1" applyAlignment="1" applyProtection="1">
      <alignment horizontal="center"/>
      <protection hidden="1"/>
    </xf>
    <xf numFmtId="2" fontId="3" fillId="0" borderId="14" xfId="0" applyNumberFormat="1" applyFont="1" applyBorder="1" applyAlignment="1" applyProtection="1">
      <alignment horizontal="center"/>
      <protection hidden="1"/>
    </xf>
    <xf numFmtId="1" fontId="3" fillId="0" borderId="47" xfId="0" applyNumberFormat="1" applyFont="1" applyBorder="1" applyAlignment="1" applyProtection="1">
      <alignment horizontal="center" shrinkToFit="1"/>
      <protection hidden="1"/>
    </xf>
    <xf numFmtId="0" fontId="3" fillId="0" borderId="85" xfId="0" applyFont="1" applyBorder="1" applyAlignment="1" applyProtection="1">
      <alignment horizontal="center" shrinkToFit="1"/>
      <protection hidden="1"/>
    </xf>
    <xf numFmtId="0" fontId="3" fillId="0" borderId="0" xfId="0" applyFont="1" applyAlignment="1" applyProtection="1">
      <alignment horizontal="center" shrinkToFit="1"/>
      <protection hidden="1"/>
    </xf>
    <xf numFmtId="0" fontId="3" fillId="0" borderId="59" xfId="0" applyFont="1" applyBorder="1" applyAlignment="1" applyProtection="1">
      <alignment horizontal="center" shrinkToFit="1"/>
      <protection hidden="1"/>
    </xf>
    <xf numFmtId="0" fontId="12" fillId="0" borderId="4" xfId="0" applyFont="1" applyBorder="1" applyAlignment="1" applyProtection="1">
      <alignment horizontal="center"/>
      <protection hidden="1"/>
    </xf>
    <xf numFmtId="0" fontId="12" fillId="0" borderId="5" xfId="0" applyFont="1" applyBorder="1" applyAlignment="1">
      <alignment horizontal="center"/>
    </xf>
    <xf numFmtId="0" fontId="12" fillId="0" borderId="6" xfId="0" applyFont="1" applyBorder="1" applyAlignment="1">
      <alignment horizontal="center"/>
    </xf>
    <xf numFmtId="0" fontId="3" fillId="0" borderId="21" xfId="0" applyFont="1" applyBorder="1" applyAlignment="1" applyProtection="1">
      <alignment horizontal="center" shrinkToFit="1"/>
      <protection hidden="1"/>
    </xf>
    <xf numFmtId="1" fontId="3" fillId="0" borderId="50" xfId="0" applyNumberFormat="1" applyFont="1" applyBorder="1" applyAlignment="1" applyProtection="1">
      <alignment horizontal="center" shrinkToFit="1"/>
      <protection hidden="1"/>
    </xf>
    <xf numFmtId="0" fontId="3" fillId="0" borderId="50" xfId="0" applyFont="1" applyBorder="1" applyAlignment="1" applyProtection="1">
      <alignment horizontal="center" shrinkToFit="1"/>
      <protection hidden="1"/>
    </xf>
    <xf numFmtId="0" fontId="3" fillId="0" borderId="53" xfId="0" applyFont="1" applyBorder="1" applyAlignment="1" applyProtection="1">
      <alignment horizontal="center" shrinkToFit="1"/>
      <protection hidden="1"/>
    </xf>
    <xf numFmtId="164" fontId="2" fillId="4" borderId="86" xfId="0" applyNumberFormat="1" applyFont="1" applyFill="1" applyBorder="1" applyAlignment="1" applyProtection="1">
      <alignment horizontal="center"/>
      <protection hidden="1"/>
    </xf>
    <xf numFmtId="0" fontId="0" fillId="0" borderId="13" xfId="0" applyBorder="1"/>
    <xf numFmtId="1" fontId="10" fillId="0" borderId="79" xfId="0" applyNumberFormat="1" applyFont="1" applyBorder="1" applyAlignment="1" applyProtection="1">
      <alignment horizontal="center"/>
      <protection hidden="1"/>
    </xf>
    <xf numFmtId="0" fontId="10" fillId="0" borderId="87" xfId="0" applyFont="1" applyBorder="1" applyProtection="1">
      <protection hidden="1"/>
    </xf>
    <xf numFmtId="2" fontId="3" fillId="0" borderId="21" xfId="0" applyNumberFormat="1" applyFont="1" applyBorder="1" applyAlignment="1" applyProtection="1">
      <alignment horizontal="center" shrinkToFit="1"/>
      <protection hidden="1"/>
    </xf>
    <xf numFmtId="2" fontId="3" fillId="0" borderId="0" xfId="0" applyNumberFormat="1" applyFont="1" applyAlignment="1" applyProtection="1">
      <alignment horizontal="center" shrinkToFit="1"/>
      <protection hidden="1"/>
    </xf>
    <xf numFmtId="2" fontId="3" fillId="0" borderId="59" xfId="0" applyNumberFormat="1" applyFont="1" applyBorder="1" applyAlignment="1" applyProtection="1">
      <alignment horizontal="center" shrinkToFit="1"/>
      <protection hidden="1"/>
    </xf>
    <xf numFmtId="0" fontId="2" fillId="0" borderId="48" xfId="0" applyFont="1" applyBorder="1" applyAlignment="1" applyProtection="1">
      <alignment horizontal="center" shrinkToFit="1"/>
      <protection hidden="1"/>
    </xf>
    <xf numFmtId="0" fontId="2" fillId="0" borderId="77" xfId="0" applyFont="1" applyBorder="1" applyAlignment="1" applyProtection="1">
      <alignment horizontal="center" shrinkToFit="1"/>
      <protection hidden="1"/>
    </xf>
    <xf numFmtId="2" fontId="3" fillId="0" borderId="21" xfId="0" applyNumberFormat="1" applyFont="1" applyBorder="1" applyAlignment="1" applyProtection="1">
      <alignment shrinkToFit="1"/>
      <protection hidden="1"/>
    </xf>
    <xf numFmtId="2" fontId="3" fillId="0" borderId="0" xfId="0" applyNumberFormat="1" applyFont="1" applyAlignment="1" applyProtection="1">
      <alignment shrinkToFit="1"/>
      <protection hidden="1"/>
    </xf>
    <xf numFmtId="2" fontId="3" fillId="0" borderId="59" xfId="0" applyNumberFormat="1" applyFont="1" applyBorder="1" applyAlignment="1" applyProtection="1">
      <alignment shrinkToFit="1"/>
      <protection hidden="1"/>
    </xf>
    <xf numFmtId="1" fontId="3" fillId="0" borderId="1" xfId="0" applyNumberFormat="1" applyFont="1" applyBorder="1" applyAlignment="1" applyProtection="1">
      <alignment shrinkToFit="1"/>
      <protection hidden="1"/>
    </xf>
    <xf numFmtId="0" fontId="3" fillId="0" borderId="45" xfId="0" applyFont="1" applyBorder="1" applyAlignment="1" applyProtection="1">
      <alignment shrinkToFit="1"/>
      <protection hidden="1"/>
    </xf>
    <xf numFmtId="0" fontId="3" fillId="0" borderId="1" xfId="0" applyFont="1" applyBorder="1" applyAlignment="1" applyProtection="1">
      <alignment shrinkToFit="1"/>
      <protection hidden="1"/>
    </xf>
    <xf numFmtId="1" fontId="3" fillId="0" borderId="50" xfId="0" applyNumberFormat="1" applyFont="1" applyBorder="1" applyAlignment="1" applyProtection="1">
      <alignment shrinkToFit="1"/>
      <protection hidden="1"/>
    </xf>
    <xf numFmtId="0" fontId="3" fillId="0" borderId="50" xfId="0" applyFont="1" applyBorder="1" applyAlignment="1" applyProtection="1">
      <alignment shrinkToFit="1"/>
      <protection hidden="1"/>
    </xf>
    <xf numFmtId="0" fontId="3" fillId="0" borderId="53" xfId="0" applyFont="1" applyBorder="1" applyAlignment="1" applyProtection="1">
      <alignment shrinkToFit="1"/>
      <protection hidden="1"/>
    </xf>
    <xf numFmtId="0" fontId="2" fillId="0" borderId="1" xfId="0" applyFont="1" applyBorder="1" applyAlignment="1" applyProtection="1">
      <alignment shrinkToFit="1"/>
      <protection hidden="1"/>
    </xf>
    <xf numFmtId="0" fontId="2" fillId="0" borderId="45" xfId="0" applyFont="1" applyBorder="1" applyAlignment="1" applyProtection="1">
      <alignment shrinkToFit="1"/>
      <protection hidden="1"/>
    </xf>
    <xf numFmtId="2" fontId="3" fillId="0" borderId="24" xfId="0" applyNumberFormat="1" applyFont="1" applyBorder="1" applyAlignment="1" applyProtection="1">
      <alignment horizontal="center" shrinkToFit="1"/>
      <protection hidden="1"/>
    </xf>
    <xf numFmtId="2" fontId="3" fillId="0" borderId="25" xfId="0" applyNumberFormat="1" applyFont="1" applyBorder="1" applyAlignment="1" applyProtection="1">
      <alignment horizontal="center" shrinkToFit="1"/>
      <protection hidden="1"/>
    </xf>
    <xf numFmtId="1" fontId="2" fillId="0" borderId="1" xfId="0" applyNumberFormat="1" applyFont="1" applyBorder="1" applyAlignment="1" applyProtection="1">
      <alignment horizontal="center" shrinkToFit="1"/>
      <protection hidden="1"/>
    </xf>
    <xf numFmtId="164" fontId="12" fillId="4" borderId="86" xfId="0" applyNumberFormat="1" applyFont="1" applyFill="1" applyBorder="1" applyAlignment="1" applyProtection="1">
      <alignment horizontal="center"/>
      <protection hidden="1"/>
    </xf>
    <xf numFmtId="2" fontId="6" fillId="0" borderId="88" xfId="0" applyNumberFormat="1" applyFont="1" applyBorder="1" applyAlignment="1" applyProtection="1">
      <alignment shrinkToFit="1"/>
      <protection hidden="1"/>
    </xf>
    <xf numFmtId="2" fontId="8" fillId="0" borderId="6" xfId="0" applyNumberFormat="1" applyFont="1" applyBorder="1" applyAlignment="1" applyProtection="1">
      <alignment shrinkToFit="1"/>
      <protection hidden="1"/>
    </xf>
    <xf numFmtId="49" fontId="38" fillId="0" borderId="0" xfId="0" applyNumberFormat="1" applyFont="1" applyAlignment="1">
      <alignment horizontal="center"/>
    </xf>
    <xf numFmtId="0" fontId="0" fillId="0" borderId="0" xfId="0" applyAlignment="1">
      <alignment horizontal="center"/>
    </xf>
    <xf numFmtId="0" fontId="39" fillId="0" borderId="26" xfId="0" applyFont="1" applyBorder="1" applyAlignment="1">
      <alignment shrinkToFit="1"/>
    </xf>
    <xf numFmtId="0" fontId="0" fillId="0" borderId="25" xfId="0" applyBorder="1"/>
    <xf numFmtId="49" fontId="38" fillId="0" borderId="0" xfId="0" applyNumberFormat="1" applyFont="1"/>
    <xf numFmtId="49" fontId="6" fillId="0" borderId="0" xfId="0" applyNumberFormat="1" applyFont="1"/>
    <xf numFmtId="179" fontId="41" fillId="0" borderId="0" xfId="3" applyNumberFormat="1" applyFont="1" applyBorder="1" applyAlignment="1" applyProtection="1">
      <alignment shrinkToFit="1"/>
    </xf>
    <xf numFmtId="179" fontId="0" fillId="0" borderId="0" xfId="0" applyNumberFormat="1"/>
    <xf numFmtId="49" fontId="0" fillId="0" borderId="0" xfId="0" applyNumberFormat="1" applyAlignment="1">
      <alignment horizontal="center"/>
    </xf>
    <xf numFmtId="0" fontId="6" fillId="0" borderId="21" xfId="0" applyFont="1" applyBorder="1" applyAlignment="1">
      <alignment wrapText="1"/>
    </xf>
    <xf numFmtId="0" fontId="6" fillId="0" borderId="0" xfId="0" applyFont="1"/>
    <xf numFmtId="0" fontId="8" fillId="0" borderId="13" xfId="0" applyFont="1" applyBorder="1"/>
    <xf numFmtId="0" fontId="8" fillId="0" borderId="19" xfId="0" applyFont="1" applyBorder="1" applyAlignment="1">
      <alignment wrapText="1"/>
    </xf>
    <xf numFmtId="0" fontId="8" fillId="0" borderId="26" xfId="0" applyFont="1" applyBorder="1" applyAlignment="1">
      <alignment wrapText="1"/>
    </xf>
    <xf numFmtId="0" fontId="8" fillId="0" borderId="24" xfId="0" applyFont="1" applyBorder="1" applyAlignment="1">
      <alignment wrapText="1"/>
    </xf>
    <xf numFmtId="0" fontId="8" fillId="0" borderId="25" xfId="0" applyFont="1" applyBorder="1" applyAlignment="1">
      <alignment wrapText="1"/>
    </xf>
    <xf numFmtId="16" fontId="8" fillId="0" borderId="19" xfId="0" applyNumberFormat="1" applyFont="1" applyBorder="1" applyAlignment="1">
      <alignment wrapText="1"/>
    </xf>
    <xf numFmtId="49" fontId="8" fillId="0" borderId="0" xfId="0" applyNumberFormat="1" applyFont="1"/>
    <xf numFmtId="173" fontId="8" fillId="0" borderId="0" xfId="1" applyFont="1" applyAlignment="1"/>
    <xf numFmtId="173" fontId="0" fillId="0" borderId="0" xfId="1" applyFont="1" applyAlignment="1"/>
    <xf numFmtId="0" fontId="6" fillId="0" borderId="26" xfId="0" applyFont="1" applyBorder="1"/>
    <xf numFmtId="0" fontId="8" fillId="0" borderId="24" xfId="0" applyFont="1" applyBorder="1"/>
    <xf numFmtId="0" fontId="8" fillId="0" borderId="25" xfId="0" applyFont="1" applyBorder="1"/>
    <xf numFmtId="0" fontId="39" fillId="0" borderId="0" xfId="0" applyFont="1" applyAlignment="1">
      <alignment horizontal="right"/>
    </xf>
    <xf numFmtId="0" fontId="39" fillId="0" borderId="13" xfId="0" applyFont="1" applyBorder="1"/>
    <xf numFmtId="0" fontId="10" fillId="0" borderId="21" xfId="0" applyFont="1" applyBorder="1" applyAlignment="1">
      <alignment horizontal="center"/>
    </xf>
    <xf numFmtId="0" fontId="0" fillId="0" borderId="21" xfId="0" applyBorder="1"/>
    <xf numFmtId="173" fontId="6" fillId="0" borderId="0" xfId="1" applyFont="1" applyAlignment="1"/>
    <xf numFmtId="0" fontId="8" fillId="0" borderId="0" xfId="0" applyFont="1"/>
    <xf numFmtId="0" fontId="75" fillId="0" borderId="0" xfId="0" applyFont="1" applyProtection="1">
      <protection hidden="1"/>
    </xf>
  </cellXfs>
  <cellStyles count="4">
    <cellStyle name="Euro" xfId="1" xr:uid="{00000000-0005-0000-0000-000000000000}"/>
    <cellStyle name="Link" xfId="2" builtinId="8"/>
    <cellStyle name="Standard" xfId="0" builtinId="0"/>
    <cellStyle name="Währung" xfId="3" builtinId="4"/>
  </cellStyles>
  <dxfs count="212">
    <dxf>
      <font>
        <condense val="0"/>
        <extend val="0"/>
        <color indexed="9"/>
      </font>
    </dxf>
    <dxf>
      <font>
        <condense val="0"/>
        <extend val="0"/>
        <color indexed="46"/>
      </font>
    </dxf>
    <dxf>
      <font>
        <condense val="0"/>
        <extend val="0"/>
        <color indexed="42"/>
      </font>
    </dxf>
    <dxf>
      <font>
        <condense val="0"/>
        <extend val="0"/>
        <color indexed="42"/>
      </font>
    </dxf>
    <dxf>
      <font>
        <condense val="0"/>
        <extend val="0"/>
        <color indexed="43"/>
      </font>
    </dxf>
    <dxf>
      <font>
        <color rgb="FF00B050"/>
      </font>
    </dxf>
    <dxf>
      <font>
        <condense val="0"/>
        <extend val="0"/>
        <color indexed="8"/>
      </font>
    </dxf>
    <dxf>
      <font>
        <condense val="0"/>
        <extend val="0"/>
        <color indexed="10"/>
      </font>
    </dxf>
    <dxf>
      <font>
        <condense val="0"/>
        <extend val="0"/>
        <color indexed="57"/>
      </font>
    </dxf>
    <dxf>
      <font>
        <b/>
        <i val="0"/>
        <condense val="0"/>
        <extend val="0"/>
      </font>
    </dxf>
    <dxf>
      <font>
        <b val="0"/>
        <i val="0"/>
        <condense val="0"/>
        <extend val="0"/>
      </font>
      <fill>
        <patternFill>
          <bgColor indexed="13"/>
        </patternFill>
      </fill>
    </dxf>
    <dxf>
      <font>
        <b val="0"/>
        <i val="0"/>
        <condense val="0"/>
        <extend val="0"/>
      </font>
      <fill>
        <patternFill>
          <bgColor indexed="40"/>
        </patternFill>
      </fill>
    </dxf>
    <dxf>
      <font>
        <b val="0"/>
        <i val="0"/>
        <condense val="0"/>
        <extend val="0"/>
      </font>
      <fill>
        <patternFill>
          <bgColor indexed="42"/>
        </patternFill>
      </fill>
    </dxf>
    <dxf>
      <font>
        <condense val="0"/>
        <extend val="0"/>
        <color indexed="9"/>
      </font>
    </dxf>
    <dxf>
      <font>
        <condense val="0"/>
        <extend val="0"/>
        <color indexed="43"/>
      </font>
    </dxf>
    <dxf>
      <font>
        <color theme="0"/>
      </font>
    </dxf>
    <dxf>
      <font>
        <condense val="0"/>
        <extend val="0"/>
        <color indexed="9"/>
      </font>
    </dxf>
    <dxf>
      <font>
        <condense val="0"/>
        <extend val="0"/>
        <color indexed="46"/>
      </font>
    </dxf>
    <dxf>
      <font>
        <condense val="0"/>
        <extend val="0"/>
        <color indexed="42"/>
      </font>
    </dxf>
    <dxf>
      <font>
        <condense val="0"/>
        <extend val="0"/>
        <color indexed="42"/>
      </font>
    </dxf>
    <dxf>
      <font>
        <condense val="0"/>
        <extend val="0"/>
        <color indexed="43"/>
      </font>
    </dxf>
    <dxf>
      <font>
        <color rgb="FF00B050"/>
      </font>
    </dxf>
    <dxf>
      <font>
        <condense val="0"/>
        <extend val="0"/>
        <color indexed="10"/>
      </font>
    </dxf>
    <dxf>
      <font>
        <condense val="0"/>
        <extend val="0"/>
        <color indexed="57"/>
      </font>
    </dxf>
    <dxf>
      <font>
        <condense val="0"/>
        <extend val="0"/>
        <color indexed="8"/>
      </font>
    </dxf>
    <dxf>
      <font>
        <b/>
        <i val="0"/>
        <condense val="0"/>
        <extend val="0"/>
      </font>
    </dxf>
    <dxf>
      <font>
        <b val="0"/>
        <i val="0"/>
        <condense val="0"/>
        <extend val="0"/>
      </font>
      <fill>
        <patternFill>
          <bgColor indexed="13"/>
        </patternFill>
      </fill>
    </dxf>
    <dxf>
      <font>
        <b val="0"/>
        <i val="0"/>
        <condense val="0"/>
        <extend val="0"/>
      </font>
      <fill>
        <patternFill>
          <bgColor indexed="40"/>
        </patternFill>
      </fill>
    </dxf>
    <dxf>
      <font>
        <b val="0"/>
        <i val="0"/>
        <condense val="0"/>
        <extend val="0"/>
      </font>
      <fill>
        <patternFill>
          <bgColor indexed="42"/>
        </patternFill>
      </fill>
    </dxf>
    <dxf>
      <font>
        <condense val="0"/>
        <extend val="0"/>
        <color indexed="9"/>
      </font>
    </dxf>
    <dxf>
      <font>
        <condense val="0"/>
        <extend val="0"/>
        <color indexed="43"/>
      </font>
    </dxf>
    <dxf>
      <font>
        <condense val="0"/>
        <extend val="0"/>
        <color indexed="10"/>
      </font>
    </dxf>
    <dxf>
      <font>
        <condense val="0"/>
        <extend val="0"/>
        <color indexed="57"/>
      </font>
    </dxf>
    <dxf>
      <font>
        <color theme="0"/>
      </font>
    </dxf>
    <dxf>
      <font>
        <condense val="0"/>
        <extend val="0"/>
        <color indexed="9"/>
      </font>
    </dxf>
    <dxf>
      <font>
        <condense val="0"/>
        <extend val="0"/>
        <color indexed="46"/>
      </font>
    </dxf>
    <dxf>
      <font>
        <condense val="0"/>
        <extend val="0"/>
        <color indexed="42"/>
      </font>
    </dxf>
    <dxf>
      <font>
        <condense val="0"/>
        <extend val="0"/>
        <color indexed="42"/>
      </font>
    </dxf>
    <dxf>
      <font>
        <condense val="0"/>
        <extend val="0"/>
        <color indexed="43"/>
      </font>
    </dxf>
    <dxf>
      <font>
        <color rgb="FF00B050"/>
      </font>
    </dxf>
    <dxf>
      <font>
        <condense val="0"/>
        <extend val="0"/>
        <color indexed="8"/>
      </font>
    </dxf>
    <dxf>
      <font>
        <condense val="0"/>
        <extend val="0"/>
        <color indexed="10"/>
      </font>
    </dxf>
    <dxf>
      <font>
        <condense val="0"/>
        <extend val="0"/>
        <color indexed="57"/>
      </font>
    </dxf>
    <dxf>
      <font>
        <b/>
        <i val="0"/>
        <condense val="0"/>
        <extend val="0"/>
      </font>
    </dxf>
    <dxf>
      <font>
        <b val="0"/>
        <i val="0"/>
        <condense val="0"/>
        <extend val="0"/>
      </font>
      <fill>
        <patternFill>
          <bgColor indexed="13"/>
        </patternFill>
      </fill>
    </dxf>
    <dxf>
      <font>
        <b val="0"/>
        <i val="0"/>
        <condense val="0"/>
        <extend val="0"/>
      </font>
      <fill>
        <patternFill>
          <bgColor indexed="40"/>
        </patternFill>
      </fill>
    </dxf>
    <dxf>
      <font>
        <b val="0"/>
        <i val="0"/>
        <condense val="0"/>
        <extend val="0"/>
      </font>
      <fill>
        <patternFill>
          <bgColor indexed="42"/>
        </patternFill>
      </fill>
    </dxf>
    <dxf>
      <font>
        <condense val="0"/>
        <extend val="0"/>
        <color indexed="9"/>
      </font>
    </dxf>
    <dxf>
      <font>
        <condense val="0"/>
        <extend val="0"/>
        <color indexed="43"/>
      </font>
    </dxf>
    <dxf>
      <font>
        <color theme="0"/>
      </font>
    </dxf>
    <dxf>
      <font>
        <condense val="0"/>
        <extend val="0"/>
        <color indexed="9"/>
      </font>
    </dxf>
    <dxf>
      <font>
        <condense val="0"/>
        <extend val="0"/>
        <color indexed="46"/>
      </font>
    </dxf>
    <dxf>
      <font>
        <condense val="0"/>
        <extend val="0"/>
        <color indexed="42"/>
      </font>
    </dxf>
    <dxf>
      <font>
        <condense val="0"/>
        <extend val="0"/>
        <color indexed="42"/>
      </font>
    </dxf>
    <dxf>
      <font>
        <condense val="0"/>
        <extend val="0"/>
        <color indexed="43"/>
      </font>
    </dxf>
    <dxf>
      <font>
        <color rgb="FF00B050"/>
      </font>
    </dxf>
    <dxf>
      <font>
        <condense val="0"/>
        <extend val="0"/>
        <color indexed="8"/>
      </font>
    </dxf>
    <dxf>
      <font>
        <condense val="0"/>
        <extend val="0"/>
        <color indexed="10"/>
      </font>
    </dxf>
    <dxf>
      <font>
        <condense val="0"/>
        <extend val="0"/>
        <color indexed="57"/>
      </font>
    </dxf>
    <dxf>
      <font>
        <b/>
        <i val="0"/>
        <condense val="0"/>
        <extend val="0"/>
      </font>
    </dxf>
    <dxf>
      <font>
        <b val="0"/>
        <i val="0"/>
        <condense val="0"/>
        <extend val="0"/>
      </font>
      <fill>
        <patternFill>
          <bgColor indexed="13"/>
        </patternFill>
      </fill>
    </dxf>
    <dxf>
      <font>
        <b val="0"/>
        <i val="0"/>
        <condense val="0"/>
        <extend val="0"/>
      </font>
      <fill>
        <patternFill>
          <bgColor indexed="40"/>
        </patternFill>
      </fill>
    </dxf>
    <dxf>
      <font>
        <b val="0"/>
        <i val="0"/>
        <condense val="0"/>
        <extend val="0"/>
      </font>
      <fill>
        <patternFill>
          <bgColor indexed="42"/>
        </patternFill>
      </fill>
    </dxf>
    <dxf>
      <font>
        <condense val="0"/>
        <extend val="0"/>
        <color indexed="9"/>
      </font>
    </dxf>
    <dxf>
      <font>
        <condense val="0"/>
        <extend val="0"/>
        <color indexed="43"/>
      </font>
    </dxf>
    <dxf>
      <font>
        <condense val="0"/>
        <extend val="0"/>
        <color indexed="10"/>
      </font>
    </dxf>
    <dxf>
      <font>
        <condense val="0"/>
        <extend val="0"/>
        <color indexed="57"/>
      </font>
    </dxf>
    <dxf>
      <font>
        <condense val="0"/>
        <extend val="0"/>
        <color indexed="8"/>
      </font>
    </dxf>
    <dxf>
      <font>
        <color theme="0"/>
      </font>
    </dxf>
    <dxf>
      <font>
        <condense val="0"/>
        <extend val="0"/>
        <color indexed="9"/>
      </font>
    </dxf>
    <dxf>
      <font>
        <condense val="0"/>
        <extend val="0"/>
        <color indexed="46"/>
      </font>
    </dxf>
    <dxf>
      <font>
        <condense val="0"/>
        <extend val="0"/>
        <color indexed="42"/>
      </font>
    </dxf>
    <dxf>
      <font>
        <condense val="0"/>
        <extend val="0"/>
        <color indexed="42"/>
      </font>
    </dxf>
    <dxf>
      <font>
        <condense val="0"/>
        <extend val="0"/>
        <color indexed="43"/>
      </font>
    </dxf>
    <dxf>
      <font>
        <color rgb="FF00B050"/>
      </font>
    </dxf>
    <dxf>
      <font>
        <condense val="0"/>
        <extend val="0"/>
        <color indexed="8"/>
      </font>
    </dxf>
    <dxf>
      <font>
        <condense val="0"/>
        <extend val="0"/>
        <color indexed="10"/>
      </font>
    </dxf>
    <dxf>
      <font>
        <condense val="0"/>
        <extend val="0"/>
        <color indexed="57"/>
      </font>
    </dxf>
    <dxf>
      <font>
        <b/>
        <i val="0"/>
        <condense val="0"/>
        <extend val="0"/>
      </font>
    </dxf>
    <dxf>
      <font>
        <b val="0"/>
        <i val="0"/>
        <condense val="0"/>
        <extend val="0"/>
      </font>
      <fill>
        <patternFill>
          <bgColor indexed="13"/>
        </patternFill>
      </fill>
    </dxf>
    <dxf>
      <font>
        <b val="0"/>
        <i val="0"/>
        <condense val="0"/>
        <extend val="0"/>
      </font>
      <fill>
        <patternFill>
          <bgColor indexed="40"/>
        </patternFill>
      </fill>
    </dxf>
    <dxf>
      <font>
        <b val="0"/>
        <i val="0"/>
        <condense val="0"/>
        <extend val="0"/>
      </font>
      <fill>
        <patternFill>
          <bgColor indexed="42"/>
        </patternFill>
      </fill>
    </dxf>
    <dxf>
      <font>
        <condense val="0"/>
        <extend val="0"/>
        <color indexed="9"/>
      </font>
    </dxf>
    <dxf>
      <font>
        <condense val="0"/>
        <extend val="0"/>
        <color indexed="43"/>
      </font>
    </dxf>
    <dxf>
      <font>
        <condense val="0"/>
        <extend val="0"/>
        <color indexed="10"/>
      </font>
    </dxf>
    <dxf>
      <font>
        <condense val="0"/>
        <extend val="0"/>
        <color indexed="57"/>
      </font>
    </dxf>
    <dxf>
      <font>
        <color theme="0"/>
      </font>
    </dxf>
    <dxf>
      <font>
        <condense val="0"/>
        <extend val="0"/>
        <color indexed="9"/>
      </font>
    </dxf>
    <dxf>
      <font>
        <condense val="0"/>
        <extend val="0"/>
        <color indexed="46"/>
      </font>
    </dxf>
    <dxf>
      <font>
        <condense val="0"/>
        <extend val="0"/>
        <color indexed="42"/>
      </font>
    </dxf>
    <dxf>
      <font>
        <condense val="0"/>
        <extend val="0"/>
        <color indexed="42"/>
      </font>
    </dxf>
    <dxf>
      <font>
        <condense val="0"/>
        <extend val="0"/>
        <color indexed="43"/>
      </font>
    </dxf>
    <dxf>
      <font>
        <color rgb="FF00B050"/>
      </font>
    </dxf>
    <dxf>
      <font>
        <condense val="0"/>
        <extend val="0"/>
        <color indexed="8"/>
      </font>
    </dxf>
    <dxf>
      <font>
        <condense val="0"/>
        <extend val="0"/>
        <color indexed="10"/>
      </font>
    </dxf>
    <dxf>
      <font>
        <condense val="0"/>
        <extend val="0"/>
        <color indexed="57"/>
      </font>
    </dxf>
    <dxf>
      <font>
        <b/>
        <i val="0"/>
        <condense val="0"/>
        <extend val="0"/>
      </font>
    </dxf>
    <dxf>
      <font>
        <b val="0"/>
        <i val="0"/>
        <condense val="0"/>
        <extend val="0"/>
      </font>
      <fill>
        <patternFill>
          <bgColor indexed="13"/>
        </patternFill>
      </fill>
    </dxf>
    <dxf>
      <font>
        <b val="0"/>
        <i val="0"/>
        <condense val="0"/>
        <extend val="0"/>
      </font>
      <fill>
        <patternFill>
          <bgColor indexed="40"/>
        </patternFill>
      </fill>
    </dxf>
    <dxf>
      <font>
        <b val="0"/>
        <i val="0"/>
        <condense val="0"/>
        <extend val="0"/>
      </font>
      <fill>
        <patternFill>
          <bgColor indexed="42"/>
        </patternFill>
      </fill>
    </dxf>
    <dxf>
      <font>
        <condense val="0"/>
        <extend val="0"/>
        <color indexed="9"/>
      </font>
    </dxf>
    <dxf>
      <font>
        <condense val="0"/>
        <extend val="0"/>
        <color indexed="43"/>
      </font>
    </dxf>
    <dxf>
      <font>
        <condense val="0"/>
        <extend val="0"/>
        <color indexed="10"/>
      </font>
    </dxf>
    <dxf>
      <font>
        <condense val="0"/>
        <extend val="0"/>
        <color indexed="57"/>
      </font>
    </dxf>
    <dxf>
      <font>
        <color theme="0"/>
      </font>
    </dxf>
    <dxf>
      <font>
        <condense val="0"/>
        <extend val="0"/>
        <color indexed="9"/>
      </font>
    </dxf>
    <dxf>
      <font>
        <condense val="0"/>
        <extend val="0"/>
        <color indexed="46"/>
      </font>
    </dxf>
    <dxf>
      <font>
        <condense val="0"/>
        <extend val="0"/>
        <color indexed="42"/>
      </font>
    </dxf>
    <dxf>
      <font>
        <condense val="0"/>
        <extend val="0"/>
        <color indexed="42"/>
      </font>
    </dxf>
    <dxf>
      <font>
        <condense val="0"/>
        <extend val="0"/>
        <color indexed="43"/>
      </font>
    </dxf>
    <dxf>
      <font>
        <color rgb="FF00B050"/>
      </font>
    </dxf>
    <dxf>
      <font>
        <condense val="0"/>
        <extend val="0"/>
        <color indexed="8"/>
      </font>
    </dxf>
    <dxf>
      <font>
        <condense val="0"/>
        <extend val="0"/>
        <color indexed="10"/>
      </font>
    </dxf>
    <dxf>
      <font>
        <condense val="0"/>
        <extend val="0"/>
        <color indexed="57"/>
      </font>
    </dxf>
    <dxf>
      <font>
        <b/>
        <i val="0"/>
        <condense val="0"/>
        <extend val="0"/>
      </font>
    </dxf>
    <dxf>
      <font>
        <b val="0"/>
        <i val="0"/>
        <condense val="0"/>
        <extend val="0"/>
      </font>
      <fill>
        <patternFill>
          <bgColor indexed="13"/>
        </patternFill>
      </fill>
    </dxf>
    <dxf>
      <font>
        <b val="0"/>
        <i val="0"/>
        <condense val="0"/>
        <extend val="0"/>
      </font>
      <fill>
        <patternFill>
          <bgColor indexed="40"/>
        </patternFill>
      </fill>
    </dxf>
    <dxf>
      <font>
        <b val="0"/>
        <i val="0"/>
        <condense val="0"/>
        <extend val="0"/>
      </font>
      <fill>
        <patternFill>
          <bgColor indexed="42"/>
        </patternFill>
      </fill>
    </dxf>
    <dxf>
      <font>
        <condense val="0"/>
        <extend val="0"/>
        <color indexed="9"/>
      </font>
    </dxf>
    <dxf>
      <font>
        <condense val="0"/>
        <extend val="0"/>
        <color indexed="43"/>
      </font>
    </dxf>
    <dxf>
      <font>
        <color theme="0"/>
      </font>
    </dxf>
    <dxf>
      <font>
        <condense val="0"/>
        <extend val="0"/>
        <color indexed="9"/>
      </font>
    </dxf>
    <dxf>
      <font>
        <condense val="0"/>
        <extend val="0"/>
        <color indexed="46"/>
      </font>
    </dxf>
    <dxf>
      <font>
        <condense val="0"/>
        <extend val="0"/>
        <color indexed="42"/>
      </font>
    </dxf>
    <dxf>
      <font>
        <condense val="0"/>
        <extend val="0"/>
        <color indexed="42"/>
      </font>
    </dxf>
    <dxf>
      <font>
        <condense val="0"/>
        <extend val="0"/>
        <color indexed="43"/>
      </font>
    </dxf>
    <dxf>
      <font>
        <color rgb="FF00B050"/>
      </font>
    </dxf>
    <dxf>
      <font>
        <condense val="0"/>
        <extend val="0"/>
        <color indexed="8"/>
      </font>
    </dxf>
    <dxf>
      <font>
        <condense val="0"/>
        <extend val="0"/>
        <color indexed="10"/>
      </font>
    </dxf>
    <dxf>
      <font>
        <condense val="0"/>
        <extend val="0"/>
        <color indexed="57"/>
      </font>
    </dxf>
    <dxf>
      <font>
        <b/>
        <i val="0"/>
        <condense val="0"/>
        <extend val="0"/>
      </font>
    </dxf>
    <dxf>
      <font>
        <b val="0"/>
        <i val="0"/>
        <condense val="0"/>
        <extend val="0"/>
      </font>
      <fill>
        <patternFill>
          <bgColor indexed="13"/>
        </patternFill>
      </fill>
    </dxf>
    <dxf>
      <font>
        <b val="0"/>
        <i val="0"/>
        <condense val="0"/>
        <extend val="0"/>
      </font>
      <fill>
        <patternFill>
          <bgColor indexed="40"/>
        </patternFill>
      </fill>
    </dxf>
    <dxf>
      <font>
        <b val="0"/>
        <i val="0"/>
        <condense val="0"/>
        <extend val="0"/>
      </font>
      <fill>
        <patternFill>
          <bgColor indexed="42"/>
        </patternFill>
      </fill>
    </dxf>
    <dxf>
      <font>
        <condense val="0"/>
        <extend val="0"/>
        <color indexed="9"/>
      </font>
    </dxf>
    <dxf>
      <font>
        <condense val="0"/>
        <extend val="0"/>
        <color indexed="43"/>
      </font>
    </dxf>
    <dxf>
      <font>
        <condense val="0"/>
        <extend val="0"/>
        <color indexed="10"/>
      </font>
    </dxf>
    <dxf>
      <font>
        <condense val="0"/>
        <extend val="0"/>
        <color indexed="57"/>
      </font>
    </dxf>
    <dxf>
      <font>
        <condense val="0"/>
        <extend val="0"/>
        <color indexed="8"/>
      </font>
    </dxf>
    <dxf>
      <font>
        <color theme="0"/>
      </font>
    </dxf>
    <dxf>
      <font>
        <condense val="0"/>
        <extend val="0"/>
        <color indexed="9"/>
      </font>
    </dxf>
    <dxf>
      <font>
        <condense val="0"/>
        <extend val="0"/>
        <color indexed="46"/>
      </font>
    </dxf>
    <dxf>
      <font>
        <condense val="0"/>
        <extend val="0"/>
        <color indexed="42"/>
      </font>
    </dxf>
    <dxf>
      <font>
        <condense val="0"/>
        <extend val="0"/>
        <color indexed="42"/>
      </font>
    </dxf>
    <dxf>
      <font>
        <condense val="0"/>
        <extend val="0"/>
        <color indexed="43"/>
      </font>
    </dxf>
    <dxf>
      <font>
        <color rgb="FF00B050"/>
      </font>
    </dxf>
    <dxf>
      <font>
        <condense val="0"/>
        <extend val="0"/>
        <color indexed="8"/>
      </font>
    </dxf>
    <dxf>
      <font>
        <condense val="0"/>
        <extend val="0"/>
        <color indexed="10"/>
      </font>
    </dxf>
    <dxf>
      <font>
        <condense val="0"/>
        <extend val="0"/>
        <color indexed="57"/>
      </font>
    </dxf>
    <dxf>
      <font>
        <b/>
        <i val="0"/>
        <condense val="0"/>
        <extend val="0"/>
      </font>
    </dxf>
    <dxf>
      <font>
        <b val="0"/>
        <i val="0"/>
        <condense val="0"/>
        <extend val="0"/>
      </font>
      <fill>
        <patternFill>
          <bgColor indexed="13"/>
        </patternFill>
      </fill>
    </dxf>
    <dxf>
      <font>
        <b val="0"/>
        <i val="0"/>
        <condense val="0"/>
        <extend val="0"/>
      </font>
      <fill>
        <patternFill>
          <bgColor indexed="40"/>
        </patternFill>
      </fill>
    </dxf>
    <dxf>
      <font>
        <b val="0"/>
        <i val="0"/>
        <condense val="0"/>
        <extend val="0"/>
      </font>
      <fill>
        <patternFill>
          <bgColor indexed="42"/>
        </patternFill>
      </fill>
    </dxf>
    <dxf>
      <font>
        <condense val="0"/>
        <extend val="0"/>
        <color indexed="9"/>
      </font>
    </dxf>
    <dxf>
      <font>
        <condense val="0"/>
        <extend val="0"/>
        <color indexed="43"/>
      </font>
    </dxf>
    <dxf>
      <font>
        <color theme="0"/>
      </font>
    </dxf>
    <dxf>
      <font>
        <condense val="0"/>
        <extend val="0"/>
        <color indexed="9"/>
      </font>
    </dxf>
    <dxf>
      <font>
        <condense val="0"/>
        <extend val="0"/>
        <color indexed="46"/>
      </font>
    </dxf>
    <dxf>
      <font>
        <condense val="0"/>
        <extend val="0"/>
        <color indexed="42"/>
      </font>
    </dxf>
    <dxf>
      <font>
        <condense val="0"/>
        <extend val="0"/>
        <color indexed="42"/>
      </font>
    </dxf>
    <dxf>
      <font>
        <condense val="0"/>
        <extend val="0"/>
        <color indexed="43"/>
      </font>
    </dxf>
    <dxf>
      <font>
        <color rgb="FF00B050"/>
      </font>
    </dxf>
    <dxf>
      <font>
        <condense val="0"/>
        <extend val="0"/>
        <color indexed="8"/>
      </font>
    </dxf>
    <dxf>
      <font>
        <condense val="0"/>
        <extend val="0"/>
        <color indexed="10"/>
      </font>
    </dxf>
    <dxf>
      <font>
        <condense val="0"/>
        <extend val="0"/>
        <color indexed="57"/>
      </font>
    </dxf>
    <dxf>
      <font>
        <b/>
        <i val="0"/>
        <condense val="0"/>
        <extend val="0"/>
      </font>
    </dxf>
    <dxf>
      <font>
        <b val="0"/>
        <i val="0"/>
        <condense val="0"/>
        <extend val="0"/>
      </font>
      <fill>
        <patternFill>
          <bgColor indexed="13"/>
        </patternFill>
      </fill>
    </dxf>
    <dxf>
      <font>
        <b val="0"/>
        <i val="0"/>
        <condense val="0"/>
        <extend val="0"/>
      </font>
      <fill>
        <patternFill>
          <bgColor indexed="40"/>
        </patternFill>
      </fill>
    </dxf>
    <dxf>
      <font>
        <b val="0"/>
        <i val="0"/>
        <condense val="0"/>
        <extend val="0"/>
      </font>
      <fill>
        <patternFill>
          <bgColor indexed="42"/>
        </patternFill>
      </fill>
    </dxf>
    <dxf>
      <font>
        <condense val="0"/>
        <extend val="0"/>
        <color indexed="9"/>
      </font>
    </dxf>
    <dxf>
      <font>
        <condense val="0"/>
        <extend val="0"/>
        <color indexed="43"/>
      </font>
    </dxf>
    <dxf>
      <font>
        <color theme="0"/>
      </font>
    </dxf>
    <dxf>
      <font>
        <condense val="0"/>
        <extend val="0"/>
        <color indexed="10"/>
      </font>
    </dxf>
    <dxf>
      <font>
        <condense val="0"/>
        <extend val="0"/>
        <color indexed="9"/>
      </font>
    </dxf>
    <dxf>
      <font>
        <condense val="0"/>
        <extend val="0"/>
        <color indexed="46"/>
      </font>
    </dxf>
    <dxf>
      <font>
        <condense val="0"/>
        <extend val="0"/>
        <color indexed="42"/>
      </font>
    </dxf>
    <dxf>
      <font>
        <condense val="0"/>
        <extend val="0"/>
        <color indexed="42"/>
      </font>
    </dxf>
    <dxf>
      <font>
        <condense val="0"/>
        <extend val="0"/>
        <color indexed="43"/>
      </font>
    </dxf>
    <dxf>
      <font>
        <color rgb="FF00B050"/>
      </font>
    </dxf>
    <dxf>
      <font>
        <condense val="0"/>
        <extend val="0"/>
        <color indexed="8"/>
      </font>
    </dxf>
    <dxf>
      <font>
        <condense val="0"/>
        <extend val="0"/>
        <color indexed="10"/>
      </font>
    </dxf>
    <dxf>
      <font>
        <condense val="0"/>
        <extend val="0"/>
        <color indexed="57"/>
      </font>
    </dxf>
    <dxf>
      <font>
        <b/>
        <i val="0"/>
        <condense val="0"/>
        <extend val="0"/>
      </font>
    </dxf>
    <dxf>
      <font>
        <b val="0"/>
        <i val="0"/>
        <condense val="0"/>
        <extend val="0"/>
      </font>
      <fill>
        <patternFill>
          <bgColor indexed="13"/>
        </patternFill>
      </fill>
    </dxf>
    <dxf>
      <font>
        <b val="0"/>
        <i val="0"/>
        <condense val="0"/>
        <extend val="0"/>
      </font>
      <fill>
        <patternFill>
          <bgColor indexed="40"/>
        </patternFill>
      </fill>
    </dxf>
    <dxf>
      <font>
        <b val="0"/>
        <i val="0"/>
        <condense val="0"/>
        <extend val="0"/>
      </font>
      <fill>
        <patternFill>
          <bgColor indexed="42"/>
        </patternFill>
      </fill>
    </dxf>
    <dxf>
      <font>
        <condense val="0"/>
        <extend val="0"/>
        <color indexed="9"/>
      </font>
    </dxf>
    <dxf>
      <font>
        <condense val="0"/>
        <extend val="0"/>
        <color indexed="43"/>
      </font>
    </dxf>
    <dxf>
      <font>
        <color theme="0"/>
      </font>
    </dxf>
    <dxf>
      <font>
        <condense val="0"/>
        <extend val="0"/>
        <color indexed="8"/>
      </font>
    </dxf>
    <dxf>
      <font>
        <condense val="0"/>
        <extend val="0"/>
        <color indexed="10"/>
      </font>
    </dxf>
    <dxf>
      <font>
        <condense val="0"/>
        <extend val="0"/>
        <color indexed="57"/>
      </font>
    </dxf>
    <dxf>
      <font>
        <condense val="0"/>
        <extend val="0"/>
        <color indexed="9"/>
      </font>
    </dxf>
    <dxf>
      <font>
        <condense val="0"/>
        <extend val="0"/>
        <color indexed="46"/>
      </font>
    </dxf>
    <dxf>
      <font>
        <condense val="0"/>
        <extend val="0"/>
        <color indexed="42"/>
      </font>
    </dxf>
    <dxf>
      <font>
        <condense val="0"/>
        <extend val="0"/>
        <color indexed="42"/>
      </font>
    </dxf>
    <dxf>
      <font>
        <condense val="0"/>
        <extend val="0"/>
        <color indexed="43"/>
      </font>
    </dxf>
    <dxf>
      <font>
        <color rgb="FF00B050"/>
      </font>
    </dxf>
    <dxf>
      <font>
        <condense val="0"/>
        <extend val="0"/>
        <color indexed="10"/>
      </font>
    </dxf>
    <dxf>
      <font>
        <condense val="0"/>
        <extend val="0"/>
        <color indexed="57"/>
      </font>
    </dxf>
    <dxf>
      <font>
        <condense val="0"/>
        <extend val="0"/>
        <color indexed="8"/>
      </font>
    </dxf>
    <dxf>
      <font>
        <b/>
        <i val="0"/>
        <condense val="0"/>
        <extend val="0"/>
      </font>
    </dxf>
    <dxf>
      <font>
        <b val="0"/>
        <i val="0"/>
        <condense val="0"/>
        <extend val="0"/>
      </font>
      <fill>
        <patternFill>
          <bgColor indexed="13"/>
        </patternFill>
      </fill>
    </dxf>
    <dxf>
      <font>
        <b val="0"/>
        <i val="0"/>
        <condense val="0"/>
        <extend val="0"/>
      </font>
      <fill>
        <patternFill>
          <bgColor indexed="40"/>
        </patternFill>
      </fill>
    </dxf>
    <dxf>
      <font>
        <b val="0"/>
        <i val="0"/>
        <condense val="0"/>
        <extend val="0"/>
      </font>
      <fill>
        <patternFill>
          <bgColor indexed="42"/>
        </patternFill>
      </fill>
    </dxf>
    <dxf>
      <font>
        <condense val="0"/>
        <extend val="0"/>
        <color indexed="9"/>
      </font>
    </dxf>
    <dxf>
      <font>
        <condense val="0"/>
        <extend val="0"/>
        <color indexed="43"/>
      </font>
    </dxf>
    <dxf>
      <font>
        <condense val="0"/>
        <extend val="0"/>
        <color indexed="10"/>
      </font>
    </dxf>
    <dxf>
      <font>
        <condense val="0"/>
        <extend val="0"/>
        <color indexed="57"/>
      </font>
    </dxf>
    <dxf>
      <font>
        <color theme="0"/>
      </font>
    </dxf>
    <dxf>
      <font>
        <condense val="0"/>
        <extend val="0"/>
        <color indexed="9"/>
      </font>
    </dxf>
    <dxf>
      <font>
        <condense val="0"/>
        <extend val="0"/>
        <color indexed="4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25" b="1" i="0" u="none" strike="noStrike" baseline="0">
                <a:solidFill>
                  <a:srgbClr val="000000"/>
                </a:solidFill>
                <a:latin typeface="Arial"/>
                <a:ea typeface="Arial"/>
                <a:cs typeface="Arial"/>
              </a:defRPr>
            </a:pPr>
            <a:r>
              <a:rPr lang="de-DE"/>
              <a:t>Übersicht Soll - Ist - Vergleich</a:t>
            </a:r>
          </a:p>
        </c:rich>
      </c:tx>
      <c:layout>
        <c:manualLayout>
          <c:xMode val="edge"/>
          <c:yMode val="edge"/>
          <c:x val="0.18612003941147734"/>
          <c:y val="1.1037527593818985E-2"/>
        </c:manualLayout>
      </c:layout>
      <c:overlay val="0"/>
      <c:spPr>
        <a:noFill/>
        <a:ln w="25400">
          <a:noFill/>
        </a:ln>
      </c:spPr>
    </c:title>
    <c:autoTitleDeleted val="0"/>
    <c:plotArea>
      <c:layout>
        <c:manualLayout>
          <c:layoutTarget val="inner"/>
          <c:xMode val="edge"/>
          <c:yMode val="edge"/>
          <c:x val="0.12145119763776434"/>
          <c:y val="0.20971347637597523"/>
          <c:w val="0.85646753658839025"/>
          <c:h val="0.51214238441290771"/>
        </c:manualLayout>
      </c:layout>
      <c:lineChart>
        <c:grouping val="standard"/>
        <c:varyColors val="0"/>
        <c:ser>
          <c:idx val="0"/>
          <c:order val="0"/>
          <c:tx>
            <c:strRef>
              <c:f>Zusammen!$B$2</c:f>
              <c:strCache>
                <c:ptCount val="1"/>
                <c:pt idx="0">
                  <c:v>Soll</c:v>
                </c:pt>
              </c:strCache>
            </c:strRef>
          </c:tx>
          <c:spPr>
            <a:ln w="12700">
              <a:solidFill>
                <a:srgbClr val="000080"/>
              </a:solidFill>
              <a:prstDash val="solid"/>
            </a:ln>
          </c:spPr>
          <c:marker>
            <c:symbol val="none"/>
          </c:marker>
          <c:cat>
            <c:numRef>
              <c:f>Zusammen!$A$4:$A$15</c:f>
              <c:numCache>
                <c:formatCode>mmm\-yy</c:formatCode>
                <c:ptCount val="12"/>
                <c:pt idx="0">
                  <c:v>46023</c:v>
                </c:pt>
                <c:pt idx="1">
                  <c:v>46054</c:v>
                </c:pt>
                <c:pt idx="2">
                  <c:v>46082</c:v>
                </c:pt>
                <c:pt idx="3">
                  <c:v>46113</c:v>
                </c:pt>
                <c:pt idx="4">
                  <c:v>46143</c:v>
                </c:pt>
                <c:pt idx="5">
                  <c:v>46023</c:v>
                </c:pt>
                <c:pt idx="6">
                  <c:v>46023</c:v>
                </c:pt>
                <c:pt idx="7">
                  <c:v>46023</c:v>
                </c:pt>
                <c:pt idx="8">
                  <c:v>46023</c:v>
                </c:pt>
                <c:pt idx="9">
                  <c:v>46023</c:v>
                </c:pt>
                <c:pt idx="10">
                  <c:v>46023</c:v>
                </c:pt>
                <c:pt idx="11">
                  <c:v>46023</c:v>
                </c:pt>
              </c:numCache>
            </c:numRef>
          </c:cat>
          <c:val>
            <c:numRef>
              <c:f>Zusammen!$B$4:$B$15</c:f>
              <c:numCache>
                <c:formatCode>0.00</c:formatCode>
                <c:ptCount val="12"/>
                <c:pt idx="0">
                  <c:v>168</c:v>
                </c:pt>
                <c:pt idx="1">
                  <c:v>160</c:v>
                </c:pt>
                <c:pt idx="2">
                  <c:v>176</c:v>
                </c:pt>
                <c:pt idx="3">
                  <c:v>152</c:v>
                </c:pt>
                <c:pt idx="4">
                  <c:v>144</c:v>
                </c:pt>
                <c:pt idx="5">
                  <c:v>176</c:v>
                </c:pt>
                <c:pt idx="6">
                  <c:v>176</c:v>
                </c:pt>
                <c:pt idx="7">
                  <c:v>176</c:v>
                </c:pt>
                <c:pt idx="8">
                  <c:v>176</c:v>
                </c:pt>
                <c:pt idx="9">
                  <c:v>176</c:v>
                </c:pt>
                <c:pt idx="10">
                  <c:v>176</c:v>
                </c:pt>
                <c:pt idx="11">
                  <c:v>168</c:v>
                </c:pt>
              </c:numCache>
            </c:numRef>
          </c:val>
          <c:smooth val="0"/>
          <c:extLst>
            <c:ext xmlns:c16="http://schemas.microsoft.com/office/drawing/2014/chart" uri="{C3380CC4-5D6E-409C-BE32-E72D297353CC}">
              <c16:uniqueId val="{00000000-3D59-4A43-9861-79DC86E159CC}"/>
            </c:ext>
          </c:extLst>
        </c:ser>
        <c:ser>
          <c:idx val="1"/>
          <c:order val="1"/>
          <c:tx>
            <c:strRef>
              <c:f>Zusammen!$C$2</c:f>
              <c:strCache>
                <c:ptCount val="1"/>
                <c:pt idx="0">
                  <c:v>Ist</c:v>
                </c:pt>
              </c:strCache>
            </c:strRef>
          </c:tx>
          <c:spPr>
            <a:ln w="12700">
              <a:solidFill>
                <a:srgbClr val="FF00FF"/>
              </a:solidFill>
              <a:prstDash val="solid"/>
            </a:ln>
          </c:spPr>
          <c:marker>
            <c:symbol val="none"/>
          </c:marker>
          <c:cat>
            <c:numRef>
              <c:f>Zusammen!$A$4:$A$15</c:f>
              <c:numCache>
                <c:formatCode>mmm\-yy</c:formatCode>
                <c:ptCount val="12"/>
                <c:pt idx="0">
                  <c:v>46023</c:v>
                </c:pt>
                <c:pt idx="1">
                  <c:v>46054</c:v>
                </c:pt>
                <c:pt idx="2">
                  <c:v>46082</c:v>
                </c:pt>
                <c:pt idx="3">
                  <c:v>46113</c:v>
                </c:pt>
                <c:pt idx="4">
                  <c:v>46143</c:v>
                </c:pt>
                <c:pt idx="5">
                  <c:v>46023</c:v>
                </c:pt>
                <c:pt idx="6">
                  <c:v>46023</c:v>
                </c:pt>
                <c:pt idx="7">
                  <c:v>46023</c:v>
                </c:pt>
                <c:pt idx="8">
                  <c:v>46023</c:v>
                </c:pt>
                <c:pt idx="9">
                  <c:v>46023</c:v>
                </c:pt>
                <c:pt idx="10">
                  <c:v>46023</c:v>
                </c:pt>
                <c:pt idx="11">
                  <c:v>46023</c:v>
                </c:pt>
              </c:numCache>
            </c:numRef>
          </c:cat>
          <c:val>
            <c:numRef>
              <c:f>Zusammen!$C$4:$C$15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3D59-4A43-9861-79DC86E159CC}"/>
            </c:ext>
          </c:extLst>
        </c:ser>
        <c:dLbls>
          <c:showLegendKey val="0"/>
          <c:showVal val="0"/>
          <c:showCatName val="0"/>
          <c:showSerName val="0"/>
          <c:showPercent val="0"/>
          <c:showBubbleSize val="0"/>
        </c:dLbls>
        <c:smooth val="0"/>
        <c:axId val="424826832"/>
        <c:axId val="424837416"/>
      </c:lineChart>
      <c:dateAx>
        <c:axId val="424826832"/>
        <c:scaling>
          <c:orientation val="minMax"/>
        </c:scaling>
        <c:delete val="1"/>
        <c:axPos val="b"/>
        <c:minorGridlines>
          <c:spPr>
            <a:ln w="3175">
              <a:solidFill>
                <a:srgbClr val="000000"/>
              </a:solidFill>
              <a:prstDash val="solid"/>
            </a:ln>
          </c:spPr>
        </c:minorGridlines>
        <c:numFmt formatCode="mmm\-yy" sourceLinked="1"/>
        <c:majorTickMark val="out"/>
        <c:minorTickMark val="none"/>
        <c:tickLblPos val="nextTo"/>
        <c:crossAx val="424837416"/>
        <c:crosses val="autoZero"/>
        <c:auto val="0"/>
        <c:lblOffset val="100"/>
        <c:baseTimeUnit val="months"/>
        <c:minorUnit val="1"/>
        <c:minorTimeUnit val="months"/>
      </c:dateAx>
      <c:valAx>
        <c:axId val="424837416"/>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de-DE"/>
          </a:p>
        </c:txPr>
        <c:crossAx val="424826832"/>
        <c:crosses val="autoZero"/>
        <c:crossBetween val="between"/>
        <c:majorUnit val="25"/>
      </c:valAx>
      <c:dTable>
        <c:showHorzBorder val="1"/>
        <c:showVertBorder val="0"/>
        <c:showOutline val="0"/>
        <c:showKeys val="1"/>
        <c:spPr>
          <a:ln w="3175">
            <a:solidFill>
              <a:srgbClr val="000000"/>
            </a:solidFill>
            <a:prstDash val="solid"/>
          </a:ln>
        </c:spPr>
        <c:txPr>
          <a:bodyPr/>
          <a:lstStyle/>
          <a:p>
            <a:pPr rtl="0">
              <a:defRPr sz="1100" b="0" i="0" u="none" strike="noStrike" baseline="0">
                <a:solidFill>
                  <a:srgbClr val="000000"/>
                </a:solidFill>
                <a:latin typeface="Arial"/>
                <a:ea typeface="Arial"/>
                <a:cs typeface="Arial"/>
              </a:defRPr>
            </a:pPr>
            <a:endParaRPr lang="de-DE"/>
          </a:p>
        </c:txPr>
      </c:dTable>
      <c:spPr>
        <a:solidFill>
          <a:srgbClr val="FFFFCC"/>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00" b="0" i="0" u="none" strike="noStrike" baseline="0">
          <a:solidFill>
            <a:srgbClr val="000000"/>
          </a:solidFill>
          <a:latin typeface="Arial"/>
          <a:ea typeface="Arial"/>
          <a:cs typeface="Arial"/>
        </a:defRPr>
      </a:pPr>
      <a:endParaRPr lang="de-DE"/>
    </a:p>
  </c:txPr>
  <c:printSettings>
    <c:headerFooter alignWithMargins="0"/>
    <c:pageMargins b="0.98425196899999989" l="0.78740157499999996" r="0.78740157499999996" t="0.98425196899999989" header="0.49212598450000006" footer="0.49212598450000006"/>
    <c:pageSetup paperSize="9" orientation="landscape" horizontalDpi="300" verticalDpi="300" copies="0"/>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47625</xdr:colOff>
      <xdr:row>19</xdr:row>
      <xdr:rowOff>114300</xdr:rowOff>
    </xdr:from>
    <xdr:to>
      <xdr:col>13</xdr:col>
      <xdr:colOff>170447</xdr:colOff>
      <xdr:row>43</xdr:row>
      <xdr:rowOff>120315</xdr:rowOff>
    </xdr:to>
    <xdr:graphicFrame macro="">
      <xdr:nvGraphicFramePr>
        <xdr:cNvPr id="16389" name="Diagramm 1">
          <a:extLst>
            <a:ext uri="{FF2B5EF4-FFF2-40B4-BE49-F238E27FC236}">
              <a16:creationId xmlns:a16="http://schemas.microsoft.com/office/drawing/2014/main" id="{00000000-0008-0000-0100-0000054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coaching-moderation.de/stempeluhr-1.html"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7D8B5-2867-4DD4-A07F-78F575CA557A}">
  <dimension ref="A1:B32"/>
  <sheetViews>
    <sheetView topLeftCell="A13" workbookViewId="0">
      <selection activeCell="A26" sqref="A26"/>
    </sheetView>
  </sheetViews>
  <sheetFormatPr baseColWidth="10" defaultColWidth="11.42578125" defaultRowHeight="12.75" x14ac:dyDescent="0.2"/>
  <cols>
    <col min="1" max="1" width="10.5703125" style="694" customWidth="1"/>
    <col min="2" max="2" width="144.5703125" style="694" customWidth="1"/>
    <col min="3" max="16384" width="11.42578125" style="697"/>
  </cols>
  <sheetData>
    <row r="1" spans="1:2" s="693" customFormat="1" ht="18.75" x14ac:dyDescent="0.3">
      <c r="A1" s="794" t="s">
        <v>299</v>
      </c>
      <c r="B1" s="795"/>
    </row>
    <row r="2" spans="1:2" s="693" customFormat="1" ht="18.75" x14ac:dyDescent="0.3">
      <c r="A2" s="691"/>
      <c r="B2" s="691"/>
    </row>
    <row r="3" spans="1:2" s="693" customFormat="1" ht="18.75" x14ac:dyDescent="0.3">
      <c r="A3" s="796" t="s">
        <v>276</v>
      </c>
      <c r="B3" s="793"/>
    </row>
    <row r="4" spans="1:2" s="693" customFormat="1" ht="18.75" x14ac:dyDescent="0.3">
      <c r="A4" s="691"/>
      <c r="B4" s="691"/>
    </row>
    <row r="5" spans="1:2" s="693" customFormat="1" ht="18.75" x14ac:dyDescent="0.3">
      <c r="A5" s="792" t="s">
        <v>296</v>
      </c>
      <c r="B5" s="793"/>
    </row>
    <row r="6" spans="1:2" s="693" customFormat="1" ht="37.5" x14ac:dyDescent="0.3">
      <c r="A6" s="691"/>
      <c r="B6" s="691" t="s">
        <v>300</v>
      </c>
    </row>
    <row r="7" spans="1:2" s="693" customFormat="1" ht="37.5" x14ac:dyDescent="0.3">
      <c r="A7" s="691"/>
      <c r="B7" s="691" t="s">
        <v>282</v>
      </c>
    </row>
    <row r="8" spans="1:2" s="693" customFormat="1" ht="18.75" x14ac:dyDescent="0.3">
      <c r="A8" s="691"/>
      <c r="B8" s="691"/>
    </row>
    <row r="9" spans="1:2" s="693" customFormat="1" ht="18.75" x14ac:dyDescent="0.3">
      <c r="A9" s="690" t="s">
        <v>287</v>
      </c>
      <c r="B9" s="690"/>
    </row>
    <row r="10" spans="1:2" s="693" customFormat="1" ht="35.25" customHeight="1" x14ac:dyDescent="0.3">
      <c r="A10" s="792" t="s">
        <v>288</v>
      </c>
      <c r="B10" s="793"/>
    </row>
    <row r="11" spans="1:2" s="693" customFormat="1" ht="18.75" x14ac:dyDescent="0.3">
      <c r="A11" s="692"/>
      <c r="B11" s="692" t="s">
        <v>289</v>
      </c>
    </row>
    <row r="12" spans="1:2" s="693" customFormat="1" ht="18.75" x14ac:dyDescent="0.3">
      <c r="A12" s="692"/>
      <c r="B12" s="692"/>
    </row>
    <row r="13" spans="1:2" s="693" customFormat="1" ht="18.75" x14ac:dyDescent="0.3">
      <c r="A13" s="792" t="s">
        <v>298</v>
      </c>
      <c r="B13" s="797"/>
    </row>
    <row r="14" spans="1:2" s="693" customFormat="1" ht="30.75" x14ac:dyDescent="0.3">
      <c r="A14" s="692"/>
      <c r="B14" s="692" t="s">
        <v>297</v>
      </c>
    </row>
    <row r="15" spans="1:2" s="693" customFormat="1" ht="18.75" x14ac:dyDescent="0.3">
      <c r="A15" s="691"/>
      <c r="B15" s="691"/>
    </row>
    <row r="16" spans="1:2" s="693" customFormat="1" ht="18.75" x14ac:dyDescent="0.3">
      <c r="A16" s="792" t="s">
        <v>285</v>
      </c>
      <c r="B16" s="793"/>
    </row>
    <row r="17" spans="1:2" s="693" customFormat="1" ht="18.75" x14ac:dyDescent="0.3">
      <c r="A17" s="691"/>
      <c r="B17" s="691" t="s">
        <v>277</v>
      </c>
    </row>
    <row r="18" spans="1:2" s="693" customFormat="1" ht="18.75" x14ac:dyDescent="0.3">
      <c r="A18" s="691"/>
      <c r="B18" s="691" t="s">
        <v>301</v>
      </c>
    </row>
    <row r="19" spans="1:2" s="693" customFormat="1" ht="18.75" x14ac:dyDescent="0.3">
      <c r="A19" s="691"/>
      <c r="B19" s="691" t="s">
        <v>278</v>
      </c>
    </row>
    <row r="20" spans="1:2" s="693" customFormat="1" ht="18.75" x14ac:dyDescent="0.3">
      <c r="A20" s="691"/>
      <c r="B20" s="691"/>
    </row>
    <row r="21" spans="1:2" s="693" customFormat="1" ht="18.75" x14ac:dyDescent="0.3">
      <c r="A21" s="792" t="s">
        <v>290</v>
      </c>
      <c r="B21" s="793"/>
    </row>
    <row r="22" spans="1:2" s="694" customFormat="1" ht="22.5" customHeight="1" x14ac:dyDescent="0.2"/>
    <row r="23" spans="1:2" s="691" customFormat="1" ht="18.75" x14ac:dyDescent="0.3">
      <c r="A23" s="695" t="s">
        <v>284</v>
      </c>
      <c r="B23" s="695"/>
    </row>
    <row r="24" spans="1:2" s="691" customFormat="1" ht="18.75" x14ac:dyDescent="0.3">
      <c r="A24" s="695"/>
      <c r="B24" s="695"/>
    </row>
    <row r="25" spans="1:2" s="691" customFormat="1" ht="18.75" x14ac:dyDescent="0.3">
      <c r="A25" s="695" t="s">
        <v>302</v>
      </c>
      <c r="B25" s="695"/>
    </row>
    <row r="26" spans="1:2" s="691" customFormat="1" ht="81" customHeight="1" x14ac:dyDescent="0.3">
      <c r="A26" s="696"/>
      <c r="B26" s="696" t="s">
        <v>286</v>
      </c>
    </row>
    <row r="27" spans="1:2" s="693" customFormat="1" ht="18.75" x14ac:dyDescent="0.3">
      <c r="A27" s="691"/>
      <c r="B27" s="691"/>
    </row>
    <row r="28" spans="1:2" s="693" customFormat="1" ht="57" customHeight="1" x14ac:dyDescent="0.3">
      <c r="A28" s="792" t="s">
        <v>283</v>
      </c>
      <c r="B28" s="793"/>
    </row>
    <row r="29" spans="1:2" s="693" customFormat="1" ht="18.75" x14ac:dyDescent="0.3">
      <c r="A29" s="691"/>
      <c r="B29" s="691"/>
    </row>
    <row r="30" spans="1:2" s="693" customFormat="1" ht="18.75" x14ac:dyDescent="0.3">
      <c r="A30" s="792" t="s">
        <v>279</v>
      </c>
      <c r="B30" s="793"/>
    </row>
    <row r="31" spans="1:2" s="693" customFormat="1" ht="18.75" x14ac:dyDescent="0.3">
      <c r="A31" s="691"/>
      <c r="B31" s="691" t="s">
        <v>280</v>
      </c>
    </row>
    <row r="32" spans="1:2" s="693" customFormat="1" ht="37.5" x14ac:dyDescent="0.3">
      <c r="A32" s="691"/>
      <c r="B32" s="691" t="s">
        <v>281</v>
      </c>
    </row>
  </sheetData>
  <mergeCells count="9">
    <mergeCell ref="A28:B28"/>
    <mergeCell ref="A30:B30"/>
    <mergeCell ref="A1:B1"/>
    <mergeCell ref="A3:B3"/>
    <mergeCell ref="A5:B5"/>
    <mergeCell ref="A10:B10"/>
    <mergeCell ref="A16:B16"/>
    <mergeCell ref="A21:B21"/>
    <mergeCell ref="A13:B13"/>
  </mergeCells>
  <pageMargins left="0.7" right="0.7" top="0.78740157499999996" bottom="0.78740157499999996"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S94"/>
  <sheetViews>
    <sheetView showGridLines="0" showOutlineSymbols="0" workbookViewId="0">
      <pane ySplit="2" topLeftCell="A3" activePane="bottomLeft" state="frozen"/>
      <selection pane="bottomLeft" activeCell="D3" sqref="D3"/>
    </sheetView>
  </sheetViews>
  <sheetFormatPr baseColWidth="10" defaultColWidth="11.42578125" defaultRowHeight="12" x14ac:dyDescent="0.2"/>
  <cols>
    <col min="1" max="1" width="11.7109375" style="2" customWidth="1"/>
    <col min="2" max="2" width="9.85546875" style="2" customWidth="1"/>
    <col min="3" max="3" width="3.7109375" style="2" customWidth="1"/>
    <col min="4" max="8" width="8.28515625" style="2" customWidth="1"/>
    <col min="9" max="9" width="7.7109375" style="2" customWidth="1"/>
    <col min="10" max="13" width="3.42578125" style="2" customWidth="1"/>
    <col min="14" max="14" width="2.28515625" style="2" hidden="1" customWidth="1"/>
    <col min="15" max="15" width="2.28515625" style="57" hidden="1" customWidth="1"/>
    <col min="16" max="16" width="2.28515625" style="2" hidden="1" customWidth="1"/>
    <col min="17" max="17" width="2.28515625" style="67" hidden="1" customWidth="1"/>
    <col min="18" max="18" width="7.7109375" style="2" customWidth="1"/>
    <col min="19" max="20" width="9.7109375" style="2" customWidth="1"/>
    <col min="21" max="21" width="8" style="2" customWidth="1"/>
    <col min="22" max="22" width="35" style="2" customWidth="1"/>
    <col min="23" max="24" width="8.7109375" style="2" customWidth="1"/>
    <col min="25" max="25" width="7.140625" style="2" customWidth="1"/>
    <col min="26" max="26" width="8.5703125" style="57" hidden="1" customWidth="1"/>
    <col min="27" max="28" width="4.5703125" style="57" hidden="1" customWidth="1"/>
    <col min="29" max="29" width="8" style="57" hidden="1" customWidth="1"/>
    <col min="30" max="30" width="8.5703125" style="2" hidden="1" customWidth="1"/>
    <col min="31" max="31" width="5.140625" style="2" hidden="1" customWidth="1"/>
    <col min="32" max="32" width="4.7109375" style="2" hidden="1" customWidth="1"/>
    <col min="33" max="36" width="8.5703125" style="57" hidden="1" customWidth="1"/>
    <col min="37" max="37" width="10.28515625" style="57" hidden="1" customWidth="1"/>
    <col min="38" max="38" width="5.28515625" style="57" hidden="1" customWidth="1"/>
    <col min="39" max="39" width="10.42578125" style="57" hidden="1" customWidth="1"/>
    <col min="40" max="40" width="10.28515625" style="57" hidden="1" customWidth="1"/>
    <col min="41" max="41" width="10.42578125" style="57" hidden="1" customWidth="1"/>
    <col min="42" max="42" width="19" style="57" hidden="1" customWidth="1"/>
    <col min="43" max="43" width="13.140625" style="2" hidden="1" customWidth="1"/>
    <col min="44" max="44" width="19" style="2" hidden="1" customWidth="1"/>
    <col min="45" max="45" width="20.28515625" style="2" hidden="1" customWidth="1"/>
    <col min="46" max="46" width="10.28515625" style="2" hidden="1" customWidth="1"/>
    <col min="47" max="47" width="13.42578125" style="2" hidden="1" customWidth="1"/>
    <col min="48" max="48" width="13.140625" style="57" hidden="1" customWidth="1"/>
    <col min="49" max="49" width="14.5703125" style="57" hidden="1" customWidth="1"/>
    <col min="50" max="86" width="11.42578125" style="2" hidden="1" customWidth="1"/>
    <col min="87" max="89" width="0" style="2" hidden="1" customWidth="1"/>
    <col min="90" max="90" width="11.42578125" style="2" hidden="1" customWidth="1"/>
    <col min="91" max="16384" width="11.42578125" style="2"/>
  </cols>
  <sheetData>
    <row r="1" spans="1:97" ht="12.75" x14ac:dyDescent="0.2">
      <c r="A1" s="889">
        <f>B3</f>
        <v>46023</v>
      </c>
      <c r="B1" s="890"/>
      <c r="C1" s="377"/>
      <c r="D1" s="377"/>
      <c r="E1" s="306"/>
      <c r="F1" s="866" t="s">
        <v>0</v>
      </c>
      <c r="G1" s="866"/>
      <c r="H1" s="378"/>
      <c r="I1" s="379" t="str">
        <f>IF(Einstellungen!A71="Arbeitszeit",Einstellungen!A59,"nicht registrierte Version")</f>
        <v>nicht registrierte Version</v>
      </c>
      <c r="J1" s="213"/>
      <c r="K1" s="213"/>
      <c r="L1" s="213"/>
      <c r="M1" s="378"/>
      <c r="N1" s="213"/>
      <c r="O1" s="213"/>
      <c r="P1" s="213"/>
      <c r="Q1" s="214"/>
      <c r="R1" s="213"/>
      <c r="S1" s="1"/>
      <c r="T1" s="1"/>
      <c r="U1" s="1"/>
      <c r="V1" s="1"/>
      <c r="Z1" s="2"/>
      <c r="AA1" s="3"/>
      <c r="AB1" s="3"/>
      <c r="AC1" s="2"/>
      <c r="AE1" s="2" t="s">
        <v>216</v>
      </c>
      <c r="AF1" s="2" t="s">
        <v>217</v>
      </c>
      <c r="AG1" s="2"/>
      <c r="AH1" s="2"/>
      <c r="AI1" s="2"/>
      <c r="AJ1" s="2"/>
      <c r="AK1" s="2"/>
      <c r="AL1" s="2"/>
      <c r="AM1" s="2"/>
      <c r="AN1" s="2"/>
      <c r="AO1" s="2"/>
      <c r="AP1" s="2"/>
      <c r="AV1" s="2"/>
      <c r="AW1" s="2"/>
      <c r="AX1" s="377" t="s">
        <v>205</v>
      </c>
      <c r="AY1" s="306" t="s">
        <v>206</v>
      </c>
      <c r="AZ1" s="306" t="s">
        <v>207</v>
      </c>
      <c r="BA1" s="306" t="s">
        <v>208</v>
      </c>
      <c r="BB1" s="378" t="s">
        <v>209</v>
      </c>
      <c r="BN1" s="561" t="s">
        <v>243</v>
      </c>
      <c r="BO1" s="561" t="s">
        <v>244</v>
      </c>
      <c r="BP1" s="566"/>
      <c r="BQ1" s="563" t="s">
        <v>246</v>
      </c>
      <c r="BR1" s="561" t="s">
        <v>247</v>
      </c>
      <c r="BS1" s="566"/>
      <c r="BT1" s="562"/>
      <c r="BU1" s="581"/>
      <c r="BV1" s="562"/>
      <c r="BW1" s="571" t="s">
        <v>243</v>
      </c>
      <c r="BX1" s="571" t="s">
        <v>244</v>
      </c>
      <c r="BY1" s="572"/>
      <c r="BZ1" s="573" t="s">
        <v>246</v>
      </c>
      <c r="CA1" s="571" t="s">
        <v>247</v>
      </c>
      <c r="CB1" s="572"/>
      <c r="CC1" s="574"/>
      <c r="CD1" s="574"/>
      <c r="CE1" s="571" t="s">
        <v>243</v>
      </c>
      <c r="CF1" s="571" t="s">
        <v>244</v>
      </c>
      <c r="CG1" s="572"/>
      <c r="CH1" s="586"/>
    </row>
    <row r="2" spans="1:97" ht="12.75" x14ac:dyDescent="0.2">
      <c r="A2" s="261"/>
      <c r="B2" s="59"/>
      <c r="C2" s="51" t="s">
        <v>211</v>
      </c>
      <c r="D2" s="60" t="s">
        <v>1</v>
      </c>
      <c r="E2" s="60" t="s">
        <v>2</v>
      </c>
      <c r="F2" s="61" t="s">
        <v>1</v>
      </c>
      <c r="G2" s="61" t="s">
        <v>2</v>
      </c>
      <c r="H2" s="61" t="s">
        <v>3</v>
      </c>
      <c r="I2" s="542" t="s">
        <v>4</v>
      </c>
      <c r="J2" s="225" t="s">
        <v>5</v>
      </c>
      <c r="K2" s="226" t="s">
        <v>213</v>
      </c>
      <c r="L2" s="337" t="s">
        <v>16</v>
      </c>
      <c r="M2" s="338" t="s">
        <v>223</v>
      </c>
      <c r="N2" s="538" t="e">
        <f>Einstellungen!#REF!</f>
        <v>#REF!</v>
      </c>
      <c r="O2" s="539" t="str">
        <f>Einstellungen!A43</f>
        <v>HO</v>
      </c>
      <c r="P2" s="539" t="str">
        <f>Einstellungen!A44</f>
        <v>y</v>
      </c>
      <c r="Q2" s="539" t="str">
        <f>Einstellungen!A45</f>
        <v>b</v>
      </c>
      <c r="R2" s="540" t="s">
        <v>11</v>
      </c>
      <c r="S2" s="262" t="s">
        <v>9</v>
      </c>
      <c r="T2" s="234" t="s">
        <v>10</v>
      </c>
      <c r="U2" s="236" t="s">
        <v>238</v>
      </c>
      <c r="V2" s="551" t="s">
        <v>12</v>
      </c>
      <c r="W2" s="550" t="s">
        <v>13</v>
      </c>
      <c r="X2" s="550" t="s">
        <v>14</v>
      </c>
      <c r="Y2" s="6" t="s">
        <v>15</v>
      </c>
      <c r="Z2" s="1" t="s">
        <v>16</v>
      </c>
      <c r="AA2" s="1" t="s">
        <v>17</v>
      </c>
      <c r="AB2" s="1" t="s">
        <v>18</v>
      </c>
      <c r="AC2" s="1" t="s">
        <v>221</v>
      </c>
      <c r="AD2" s="388" t="s">
        <v>222</v>
      </c>
      <c r="AE2" s="389" t="s">
        <v>104</v>
      </c>
      <c r="AF2" s="389" t="s">
        <v>18</v>
      </c>
      <c r="AG2" s="7" t="s">
        <v>6</v>
      </c>
      <c r="AH2" s="301" t="s">
        <v>200</v>
      </c>
      <c r="AI2" s="7" t="s">
        <v>7</v>
      </c>
      <c r="AJ2" s="2" t="s">
        <v>8</v>
      </c>
      <c r="AK2" s="2" t="s">
        <v>19</v>
      </c>
      <c r="AL2" s="2" t="s">
        <v>176</v>
      </c>
      <c r="AM2" s="2" t="s">
        <v>20</v>
      </c>
      <c r="AN2" s="8" t="s">
        <v>177</v>
      </c>
      <c r="AO2" s="2" t="s">
        <v>21</v>
      </c>
      <c r="AP2" s="2" t="s">
        <v>258</v>
      </c>
      <c r="AQ2" s="2" t="s">
        <v>180</v>
      </c>
      <c r="AR2" s="2" t="s">
        <v>22</v>
      </c>
      <c r="AS2" s="2" t="s">
        <v>23</v>
      </c>
      <c r="AT2" s="2" t="s">
        <v>179</v>
      </c>
      <c r="AU2" s="2" t="s">
        <v>24</v>
      </c>
      <c r="AV2" s="2" t="s">
        <v>25</v>
      </c>
      <c r="AW2" s="2" t="s">
        <v>181</v>
      </c>
      <c r="AX2" s="60" t="s">
        <v>1</v>
      </c>
      <c r="AY2" s="60" t="s">
        <v>2</v>
      </c>
      <c r="AZ2" s="61" t="s">
        <v>1</v>
      </c>
      <c r="BA2" s="61" t="s">
        <v>2</v>
      </c>
      <c r="BB2" s="61" t="s">
        <v>3</v>
      </c>
      <c r="BD2" s="367"/>
      <c r="BE2" s="367"/>
      <c r="BF2" s="367"/>
      <c r="BG2" s="367"/>
      <c r="BH2" s="2" t="s">
        <v>226</v>
      </c>
      <c r="BI2" s="2" t="s">
        <v>235</v>
      </c>
      <c r="BJ2" s="2" t="s">
        <v>227</v>
      </c>
      <c r="BK2" s="2" t="s">
        <v>235</v>
      </c>
      <c r="BL2" s="2" t="s">
        <v>228</v>
      </c>
      <c r="BM2" s="2" t="s">
        <v>235</v>
      </c>
      <c r="BN2" s="562" t="s">
        <v>226</v>
      </c>
      <c r="BO2" s="562" t="s">
        <v>226</v>
      </c>
      <c r="BP2" s="567" t="s">
        <v>245</v>
      </c>
      <c r="BQ2" s="562" t="s">
        <v>226</v>
      </c>
      <c r="BR2" s="562" t="s">
        <v>226</v>
      </c>
      <c r="BS2" s="567" t="s">
        <v>245</v>
      </c>
      <c r="BT2" s="566" t="s">
        <v>248</v>
      </c>
      <c r="BU2" s="562"/>
      <c r="BV2" s="562" t="s">
        <v>237</v>
      </c>
      <c r="BW2" s="574" t="s">
        <v>227</v>
      </c>
      <c r="BX2" s="574" t="s">
        <v>227</v>
      </c>
      <c r="BY2" s="575" t="s">
        <v>245</v>
      </c>
      <c r="BZ2" s="574" t="s">
        <v>227</v>
      </c>
      <c r="CA2" s="574" t="s">
        <v>227</v>
      </c>
      <c r="CB2" s="575" t="s">
        <v>245</v>
      </c>
      <c r="CC2" s="572" t="s">
        <v>248</v>
      </c>
      <c r="CD2" s="574" t="s">
        <v>237</v>
      </c>
      <c r="CE2" s="571" t="s">
        <v>228</v>
      </c>
      <c r="CF2" s="571" t="s">
        <v>228</v>
      </c>
      <c r="CG2" s="575" t="s">
        <v>245</v>
      </c>
      <c r="CH2" s="587" t="s">
        <v>237</v>
      </c>
    </row>
    <row r="3" spans="1:97" ht="12.75" x14ac:dyDescent="0.2">
      <c r="A3" s="259">
        <f>WEEKDAY(B3)</f>
        <v>5</v>
      </c>
      <c r="B3" s="263">
        <f>IF(Einstellungen!A71="Arbeitszeit",Juni!B32+1,Jan!B3)</f>
        <v>46023</v>
      </c>
      <c r="C3" s="600">
        <f>TRUNC((B3-DATE(YEAR(B3-MOD(B3-2,7)+3),1,MOD(B3-2,7)-9))/7)</f>
        <v>1</v>
      </c>
      <c r="D3" s="307"/>
      <c r="E3" s="307"/>
      <c r="F3" s="307"/>
      <c r="G3" s="307"/>
      <c r="H3" s="547"/>
      <c r="I3" s="232">
        <f t="shared" ref="I3:I33" si="0">IF(L3="J",$AO3,IF(L3="J/2",$AO3/2+AN3,AN3))</f>
        <v>0</v>
      </c>
      <c r="J3" s="229">
        <f t="shared" ref="J3:J33" si="1">IF(SUM(K3:M3)&gt;1,1,AS3)</f>
        <v>1</v>
      </c>
      <c r="K3" s="313"/>
      <c r="L3" s="328"/>
      <c r="M3" s="332"/>
      <c r="N3" s="419"/>
      <c r="O3" s="420"/>
      <c r="P3" s="420"/>
      <c r="Q3" s="420"/>
      <c r="R3" s="260" t="str">
        <f>IF(I$36=0,"",IF(CL3&gt;E$35,Juni!I39+AW3,CL3))</f>
        <v/>
      </c>
      <c r="S3" s="231">
        <f>SUM(AP$3:AP3)</f>
        <v>8</v>
      </c>
      <c r="T3" s="232">
        <f>SUM(I$3:I3)</f>
        <v>0</v>
      </c>
      <c r="U3" s="373" t="str">
        <f>IF(H$65="Ja",BV3+CD3+CH3,"")</f>
        <v/>
      </c>
      <c r="V3" s="611"/>
      <c r="W3" s="607"/>
      <c r="X3" s="607"/>
      <c r="Y3" s="13">
        <f t="shared" ref="Y3:Y33" si="2">B3</f>
        <v>46023</v>
      </c>
      <c r="Z3" s="2">
        <f>IF(AS3=1,IF(L3="J",1,IF(L3="J/2",0.5,0)))</f>
        <v>0</v>
      </c>
      <c r="AA3" s="2">
        <f>IF(M3=Einstellungen!A$43,I3,IF(M3=Einstellungen!A$45,I3,0))</f>
        <v>0</v>
      </c>
      <c r="AB3" s="2">
        <f>IF(M3=Einstellungen!A$44,I3,IF(M3=Einstellungen!A$45,I3,0))</f>
        <v>0</v>
      </c>
      <c r="AC3" s="661">
        <f t="shared" ref="AC3:AC21" si="3">IF(K3="gz",AO3,IF(K3="G/F",AO3/2,0))</f>
        <v>0</v>
      </c>
      <c r="AD3" s="2">
        <f t="shared" ref="AD3:AD33" si="4">IF(AS3=1,IF(K3="gz",1,0))</f>
        <v>0</v>
      </c>
      <c r="AE3" s="2">
        <f>IF(AA3&gt;0,1,0)</f>
        <v>0</v>
      </c>
      <c r="AF3" s="2">
        <f>IF(AB3&gt;0,1,0)</f>
        <v>0</v>
      </c>
      <c r="AG3" s="325">
        <f t="shared" ref="AG3:AG33" si="5">IF(AS3=1,IF(K3="U",1,IF(K3="U/2",0.5,IF(K3="U/F",0.5,0))))</f>
        <v>0</v>
      </c>
      <c r="AH3" s="325">
        <f t="shared" ref="AH3:AH33" si="6">IF(AS3=1,IF(K3="U",AO3,IF(K3="U/2",AO3/2,IF(K3="U/F",AO3/2,0))))</f>
        <v>0</v>
      </c>
      <c r="AI3" s="325">
        <f>IF(AR3=1,IF(K3="f",1,IF(K3="f/2",0.5,IF(K3="U/F",0.5,0))))</f>
        <v>0</v>
      </c>
      <c r="AJ3" s="7">
        <f>IF(AR3=1,IF(K3="k",1,IF(K3="k/2",0.5,0)))</f>
        <v>0</v>
      </c>
      <c r="AK3" s="2">
        <f>A3</f>
        <v>5</v>
      </c>
      <c r="AL3" s="14">
        <f>IF($AY3=$AX3,0,IF($AY3&lt;$AX3,0,IF($BA3&lt;$AZ3,0,($AY3-$AX3)+($BA3-$AZ3))))</f>
        <v>0</v>
      </c>
      <c r="AM3" s="11">
        <f>AL3*24</f>
        <v>0</v>
      </c>
      <c r="AN3" s="11">
        <f>IF(AM3=0,0,$AM3-($BB3*24))</f>
        <v>0</v>
      </c>
      <c r="AO3" s="11">
        <f>IF(AK3=6,$T$41,IF(AK3=7,$T$42,IF(AK3=1,$T$43,IF(AK3=2,$T$37,IF(AK3=3,$T$38,IF(AK3=4,$T$39,IF(AK3=5,$T$40)))))))</f>
        <v>8</v>
      </c>
      <c r="AP3" s="11">
        <f>IF(K3="U/F",0,AQ3)</f>
        <v>8</v>
      </c>
      <c r="AQ3" s="204">
        <f>IF(L3="J",$AO3,IF(K3="U",0,IF(K3="U/2",$AO3/2,IF(K3="f",0,IF(K3="f/2",AO3/2,IF(K3="k",0,IF(K3="k/2",AO3/2,AO3)))))))</f>
        <v>8</v>
      </c>
      <c r="AR3" s="2">
        <f>IF(AK3=6,$U$41,IF(AK3=7,$U$42,IF(AK3=1,$U$43,IF(AK3=2,$U$37,IF(AK3=3,$U$38,IF(AK3=4,$U$39,IF(AK3=5,$U$40,IF(AK3=5,$U$40))))))))</f>
        <v>1</v>
      </c>
      <c r="AS3" s="2">
        <f>IF(K3="f","",IF(K3="f/2",0.5,AR3))</f>
        <v>1</v>
      </c>
      <c r="AT3" s="11" t="str">
        <f>IF(L3="j",1,IF(L3="J/2",0.5,""))</f>
        <v/>
      </c>
      <c r="AU3" s="11" t="str">
        <f>IF(AR3=1,"",IF(AT3=0.5,0.5,""))</f>
        <v/>
      </c>
      <c r="AV3" s="11">
        <f>IF(AT3=1,0,IF(AT3=0.5,(AN3-AP3)/2,AN3-AP3))</f>
        <v>-8</v>
      </c>
      <c r="AW3" s="11">
        <f>SUM($AV$3:AV3)</f>
        <v>-8</v>
      </c>
      <c r="AX3" s="390">
        <f>(INT(D3/100)+(D3-100*INT(D3/100))/60)/24</f>
        <v>0</v>
      </c>
      <c r="AY3" s="390">
        <f t="shared" ref="AY3:BB18" si="7">(INT(E3/100)+(E3-100*INT(E3/100))/60)/24</f>
        <v>0</v>
      </c>
      <c r="AZ3" s="390">
        <f t="shared" si="7"/>
        <v>0</v>
      </c>
      <c r="BA3" s="390">
        <f t="shared" si="7"/>
        <v>0</v>
      </c>
      <c r="BB3" s="390">
        <f t="shared" si="7"/>
        <v>0</v>
      </c>
      <c r="BD3" s="368">
        <f>AX3*24</f>
        <v>0</v>
      </c>
      <c r="BE3" s="368">
        <f>AY3*24</f>
        <v>0</v>
      </c>
      <c r="BF3" s="368">
        <f>AZ3*24</f>
        <v>0</v>
      </c>
      <c r="BG3" s="368">
        <f>BA3*24</f>
        <v>0</v>
      </c>
      <c r="BH3" s="372">
        <f>IF($AK3=6,V$72,IF($AK3=7,V$73,IF($AK3=1,V$74,IF($AK3=2,V$68,IF($AK3=3,V$69,IF($AK3=4,V$70,IF($AK3=5,V$71)))))))</f>
        <v>18</v>
      </c>
      <c r="BI3" s="372">
        <f t="shared" ref="BI3:BI33" si="8">IF($AK3=6,E$72,IF($AK3=7,E$73,IF($AK3=1,E$74,IF($AK3=2,E$68,IF($AK3=3,E$69,IF($AK3=4,E$70,IF($AK3=5,E$71)))))))</f>
        <v>1.5</v>
      </c>
      <c r="BJ3" s="372">
        <f>IF($AK3=6,W$72,IF($AK3=7,W$73,IF($AK3=1,W$74,IF($AK3=2,W$68,IF($AK3=3,W$69,IF($AK3=4,W$70,IF($AK3=5,W$71)))))))</f>
        <v>22</v>
      </c>
      <c r="BK3" s="372">
        <f t="shared" ref="BK3:BK33" si="9">IF($AK3=6,G$72,IF($AK3=7,G$73,IF($AK3=1,G$74,IF($AK3=2,G$68,IF($AK3=3,G$69,IF($AK3=4,G$70,IF($AK3=5,G$71)))))))</f>
        <v>2</v>
      </c>
      <c r="BL3" s="372">
        <f>IF($AK3=6,X$72,IF($AK3=7,X$73,IF($AK3=1,X$74,IF($AK3=2,X$68,IF($AK3=3,X$69,IF($AK3=4,X$70,IF($AK3=5,X$71)))))))</f>
        <v>6</v>
      </c>
      <c r="BM3" s="372">
        <f t="shared" ref="BM3:BM33" si="10">IF($AK3=6,I$72,IF($AK3=7,I$73,IF($AK3=1,I$74,IF($AK3=2,I$68,IF($AK3=3,I$69,IF($AK3=4,I$70,IF($AK3=5,I$71)))))))</f>
        <v>2</v>
      </c>
      <c r="BN3" s="564">
        <f t="shared" ref="BN3:BN34" si="11">IF(BD3&lt;BH3,0,BD3-BH3)</f>
        <v>0</v>
      </c>
      <c r="BO3" s="565">
        <f t="shared" ref="BO3:BO34" si="12">IF(BE3&lt;BH3,0,BE3-BH3)</f>
        <v>0</v>
      </c>
      <c r="BP3" s="570">
        <f t="shared" ref="BP3:BP34" si="13">BO3-BN3</f>
        <v>0</v>
      </c>
      <c r="BQ3" s="564">
        <f t="shared" ref="BQ3:BQ34" si="14">IF(BF3&lt;BH3,0,BF3-BH3)</f>
        <v>0</v>
      </c>
      <c r="BR3" s="565">
        <f t="shared" ref="BR3:BR34" si="15">IF(BG3&lt;BH3,0,BG3-BH3)</f>
        <v>0</v>
      </c>
      <c r="BS3" s="570">
        <f t="shared" ref="BS3:BS34" si="16">BR3-BQ3</f>
        <v>0</v>
      </c>
      <c r="BT3" s="568">
        <f>BS3+BP3</f>
        <v>0</v>
      </c>
      <c r="BU3" s="564">
        <f>IF(CC3=0,BT3,BT3-CC3)</f>
        <v>0</v>
      </c>
      <c r="BV3" s="582">
        <f>BU3*(BI3-1)</f>
        <v>0</v>
      </c>
      <c r="BW3" s="576">
        <f>IF(BD3&lt;BJ3,0,BD3-BJ3)</f>
        <v>0</v>
      </c>
      <c r="BX3" s="577">
        <f>IF(BE3&lt;BJ3,0,BE3-BJ3)</f>
        <v>0</v>
      </c>
      <c r="BY3" s="578">
        <f t="shared" ref="BY3:BY34" si="17">BX3-BW3</f>
        <v>0</v>
      </c>
      <c r="BZ3" s="576">
        <f>IF(BF3&lt;BJ3,0,BF3-BJ3)</f>
        <v>0</v>
      </c>
      <c r="CA3" s="577">
        <f>IF(BG3&lt;BJ3,0,BG3-BJ3)</f>
        <v>0</v>
      </c>
      <c r="CB3" s="578">
        <f t="shared" ref="CB3:CB34" si="18">CA3-BZ3</f>
        <v>0</v>
      </c>
      <c r="CC3" s="579">
        <f>CB3+BY3</f>
        <v>0</v>
      </c>
      <c r="CD3" s="576">
        <f>CC3*(BK3-1)</f>
        <v>0</v>
      </c>
      <c r="CE3" s="560">
        <f>IF(BD3&gt;BL3,0,BD3-BL3)</f>
        <v>-6</v>
      </c>
      <c r="CF3" s="560">
        <f>IF(BE3&gt;BL3,0,BE3-BL3)</f>
        <v>-6</v>
      </c>
      <c r="CG3" s="560">
        <f>IF(CF3-CE3&lt;0,0,CF3-CE3)</f>
        <v>0</v>
      </c>
      <c r="CH3" s="588">
        <f>CG3*(BM3-1)</f>
        <v>0</v>
      </c>
      <c r="CI3" s="11"/>
      <c r="CJ3" s="11"/>
      <c r="CK3" s="204"/>
      <c r="CL3" s="204" t="str">
        <f>IF(I$36=0,"",SUM(E$46:E$52)+AW3)</f>
        <v/>
      </c>
      <c r="CM3" s="11"/>
      <c r="CN3" s="11"/>
      <c r="CO3" s="11"/>
      <c r="CP3" s="204"/>
      <c r="CQ3" s="11"/>
      <c r="CR3" s="204"/>
      <c r="CS3" s="11"/>
    </row>
    <row r="4" spans="1:97" ht="12.75" x14ac:dyDescent="0.2">
      <c r="A4" s="242">
        <f t="shared" ref="A4:A33" si="19">WEEKDAY(B4)</f>
        <v>6</v>
      </c>
      <c r="B4" s="243">
        <f>B3+1</f>
        <v>46024</v>
      </c>
      <c r="C4" s="600">
        <f t="shared" ref="C4:C33" si="20">TRUNC((B4-DATE(YEAR(B4-MOD(B4-2,7)+3),1,MOD(B4-2,7)-9))/7)</f>
        <v>1</v>
      </c>
      <c r="D4" s="307"/>
      <c r="E4" s="307"/>
      <c r="F4" s="308"/>
      <c r="G4" s="308"/>
      <c r="H4" s="547"/>
      <c r="I4" s="232">
        <f t="shared" si="0"/>
        <v>0</v>
      </c>
      <c r="J4" s="229">
        <f t="shared" si="1"/>
        <v>1</v>
      </c>
      <c r="K4" s="313"/>
      <c r="L4" s="328"/>
      <c r="M4" s="202"/>
      <c r="N4" s="381"/>
      <c r="O4" s="382"/>
      <c r="P4" s="382"/>
      <c r="Q4" s="382"/>
      <c r="R4" s="260" t="str">
        <f>IF(I$36=0,"",IF(Einstellungen!I$39=1,R3+AV4,CL4))</f>
        <v/>
      </c>
      <c r="S4" s="231">
        <f>SUM(AP$3:AP4)</f>
        <v>16</v>
      </c>
      <c r="T4" s="228">
        <f>SUM(I$3:I4)</f>
        <v>0</v>
      </c>
      <c r="U4" s="373" t="str">
        <f t="shared" ref="U4:U33" si="21">IF(H$65="Ja",BV4+CD4+CH4,"")</f>
        <v/>
      </c>
      <c r="V4" s="612"/>
      <c r="W4" s="609"/>
      <c r="X4" s="609"/>
      <c r="Y4" s="15">
        <f t="shared" si="2"/>
        <v>46024</v>
      </c>
      <c r="Z4" s="2">
        <f>IF(AS4=1,IF(L4="J",1,IF(L4="J/2",0.5,0)))</f>
        <v>0</v>
      </c>
      <c r="AA4" s="2">
        <f>IF(M4=Einstellungen!A$43,I4,IF(M4=Einstellungen!A$45,I4,0))</f>
        <v>0</v>
      </c>
      <c r="AB4" s="2">
        <f>IF(M4=Einstellungen!A$44,I4,IF(M4=Einstellungen!A$45,I4,0))</f>
        <v>0</v>
      </c>
      <c r="AC4" s="661">
        <f t="shared" si="3"/>
        <v>0</v>
      </c>
      <c r="AD4" s="2">
        <f t="shared" si="4"/>
        <v>0</v>
      </c>
      <c r="AE4" s="2">
        <f t="shared" ref="AE4:AF33" si="22">IF(AA4&gt;0,1,0)</f>
        <v>0</v>
      </c>
      <c r="AF4" s="2">
        <f t="shared" si="22"/>
        <v>0</v>
      </c>
      <c r="AG4" s="325">
        <f t="shared" si="5"/>
        <v>0</v>
      </c>
      <c r="AH4" s="325">
        <f t="shared" si="6"/>
        <v>0</v>
      </c>
      <c r="AI4" s="325">
        <f t="shared" ref="AI4:AI33" si="23">IF(AR4=1,IF(K4="f",1,IF(K4="f/2",0.5,IF(K4="U/F",0.5,0))))</f>
        <v>0</v>
      </c>
      <c r="AJ4" s="7">
        <f t="shared" ref="AJ4:AJ33" si="24">IF(AR4=1,IF(K4="k",1,IF(K4="k/2",0.5,0)))</f>
        <v>0</v>
      </c>
      <c r="AK4" s="2">
        <f t="shared" ref="AK4:AK33" si="25">A4</f>
        <v>6</v>
      </c>
      <c r="AL4" s="14">
        <f t="shared" ref="AL4:AL33" si="26">IF($AY4=$AX4,0,IF($AY4&lt;$AX4,0,IF($BA4&lt;$AZ4,0,($AY4-$AX4)+($BA4-$AZ4))))</f>
        <v>0</v>
      </c>
      <c r="AM4" s="11">
        <f t="shared" ref="AM4:AM33" si="27">AL4*24</f>
        <v>0</v>
      </c>
      <c r="AN4" s="11">
        <f t="shared" ref="AN4:AN33" si="28">IF(AM4=0,0,$AM4-($BB4*24))</f>
        <v>0</v>
      </c>
      <c r="AO4" s="11">
        <f t="shared" ref="AO4:AO33" si="29">IF(AK4=6,$T$41,IF(AK4=7,$T$42,IF(AK4=1,$T$43,IF(AK4=2,$T$37,IF(AK4=3,$T$38,IF(AK4=4,$T$39,IF(AK4=5,$T$40)))))))</f>
        <v>8</v>
      </c>
      <c r="AP4" s="11">
        <f t="shared" ref="AP4:AP33" si="30">IF(K4="U/F",0,AQ4)</f>
        <v>8</v>
      </c>
      <c r="AQ4" s="204">
        <f t="shared" ref="AQ4:AQ33" si="31">IF(L4="J",$AO4,IF(K4="U",0,IF(K4="U/2",$AO4/2,IF(K4="f",0,IF(K4="f/2",AO4/2,IF(K4="k",0,IF(K4="k/2",AO4/2,AO4)))))))</f>
        <v>8</v>
      </c>
      <c r="AR4" s="2">
        <f t="shared" ref="AR4:AR33" si="32">IF(AK4=6,$U$41,IF(AK4=7,$U$42,IF(AK4=1,$U$43,IF(AK4=2,$U$37,IF(AK4=3,$U$38,IF(AK4=4,$U$39,IF(AK4=5,$U$40)))))))</f>
        <v>1</v>
      </c>
      <c r="AS4" s="2">
        <f t="shared" ref="AS4:AS33" si="33">IF(K4="f","",IF(K4="f/2",0.5,AR4))</f>
        <v>1</v>
      </c>
      <c r="AT4" s="11" t="str">
        <f t="shared" ref="AT4:AT11" si="34">IF(L4="j",1,IF(L4="J/2",0.5,""))</f>
        <v/>
      </c>
      <c r="AU4" s="11" t="str">
        <f t="shared" ref="AU4:AU19" si="35">IF(AR4=1,"",IF(AT4=0.5,0.5,""))</f>
        <v/>
      </c>
      <c r="AV4" s="11">
        <f t="shared" ref="AV4:AV33" si="36">IF(AT4=1,0,IF(AT4=0.5,(AN4-AP4)/2,AN4-AP4))</f>
        <v>-8</v>
      </c>
      <c r="AW4" s="11">
        <f>SUM($AV$3:AV4)</f>
        <v>-16</v>
      </c>
      <c r="AX4" s="390">
        <f t="shared" ref="AX4:BB33" si="37">(INT(D4/100)+(D4-100*INT(D4/100))/60)/24</f>
        <v>0</v>
      </c>
      <c r="AY4" s="390">
        <f t="shared" si="7"/>
        <v>0</v>
      </c>
      <c r="AZ4" s="390">
        <f t="shared" si="7"/>
        <v>0</v>
      </c>
      <c r="BA4" s="390">
        <f t="shared" si="7"/>
        <v>0</v>
      </c>
      <c r="BB4" s="390">
        <f t="shared" si="7"/>
        <v>0</v>
      </c>
      <c r="BD4" s="368">
        <f t="shared" ref="BD4:BG33" si="38">AX4*24</f>
        <v>0</v>
      </c>
      <c r="BE4" s="368">
        <f t="shared" si="38"/>
        <v>0</v>
      </c>
      <c r="BF4" s="368">
        <f t="shared" si="38"/>
        <v>0</v>
      </c>
      <c r="BG4" s="368">
        <f t="shared" si="38"/>
        <v>0</v>
      </c>
      <c r="BH4" s="372">
        <f t="shared" ref="BH4:BH33" si="39">IF($AK4=6,V$72,IF($AK4=7,V$73,IF($AK4=1,V$74,IF($AK4=2,V$68,IF($AK4=3,V$69,IF($AK4=4,V$70,IF($AK4=5,V$71)))))))</f>
        <v>18</v>
      </c>
      <c r="BI4" s="372">
        <f t="shared" si="8"/>
        <v>1.5</v>
      </c>
      <c r="BJ4" s="372">
        <f t="shared" ref="BJ4:BJ33" si="40">IF($AK4=6,W$72,IF($AK4=7,W$73,IF($AK4=1,W$74,IF($AK4=2,W$68,IF($AK4=3,W$69,IF($AK4=4,W$70,IF($AK4=5,W$71)))))))</f>
        <v>22</v>
      </c>
      <c r="BK4" s="372">
        <f t="shared" si="9"/>
        <v>2</v>
      </c>
      <c r="BL4" s="372">
        <f t="shared" ref="BL4:BL33" si="41">IF($AK4=6,X$72,IF($AK4=7,X$73,IF($AK4=1,X$74,IF($AK4=2,X$68,IF($AK4=3,X$69,IF($AK4=4,X$70,IF($AK4=5,X$71)))))))</f>
        <v>6</v>
      </c>
      <c r="BM4" s="372">
        <f t="shared" si="10"/>
        <v>2</v>
      </c>
      <c r="BN4" s="564">
        <f t="shared" si="11"/>
        <v>0</v>
      </c>
      <c r="BO4" s="565">
        <f t="shared" si="12"/>
        <v>0</v>
      </c>
      <c r="BP4" s="570">
        <f t="shared" si="13"/>
        <v>0</v>
      </c>
      <c r="BQ4" s="564">
        <f t="shared" si="14"/>
        <v>0</v>
      </c>
      <c r="BR4" s="565">
        <f t="shared" si="15"/>
        <v>0</v>
      </c>
      <c r="BS4" s="570">
        <f t="shared" si="16"/>
        <v>0</v>
      </c>
      <c r="BT4" s="568">
        <f t="shared" ref="BT4:BT34" si="42">BS4+BP4</f>
        <v>0</v>
      </c>
      <c r="BU4" s="564">
        <f t="shared" ref="BU4:BU35" si="43">IF(CC4=0,BT4,BT4-CC4)</f>
        <v>0</v>
      </c>
      <c r="BV4" s="582">
        <f t="shared" ref="BV4:BV34" si="44">BU4*(BI4-1)</f>
        <v>0</v>
      </c>
      <c r="BW4" s="576">
        <f t="shared" ref="BW4:BW33" si="45">IF(BD4&lt;BJ4,0,BD4-BJ4)</f>
        <v>0</v>
      </c>
      <c r="BX4" s="577">
        <f t="shared" ref="BX4:BX33" si="46">IF(BE4&lt;BJ4,0,BE4-BJ4)</f>
        <v>0</v>
      </c>
      <c r="BY4" s="578">
        <f t="shared" si="17"/>
        <v>0</v>
      </c>
      <c r="BZ4" s="576">
        <f t="shared" ref="BZ4:BZ26" si="47">IF(BF4&lt;BJ4,0,BF4-BJ4)</f>
        <v>0</v>
      </c>
      <c r="CA4" s="577">
        <f t="shared" ref="CA4:CA26" si="48">IF(BG4&lt;BJ4,0,BG4-BJ4)</f>
        <v>0</v>
      </c>
      <c r="CB4" s="578">
        <f t="shared" si="18"/>
        <v>0</v>
      </c>
      <c r="CC4" s="579">
        <f t="shared" ref="CC4:CC34" si="49">CB4+BY4</f>
        <v>0</v>
      </c>
      <c r="CD4" s="576">
        <f t="shared" ref="CD4:CD34" si="50">CC4*(BK4-1)</f>
        <v>0</v>
      </c>
      <c r="CE4" s="560">
        <f t="shared" ref="CE4:CE35" si="51">IF(BD4&gt;BL4,0,BD4-BL4)</f>
        <v>-6</v>
      </c>
      <c r="CF4" s="560">
        <f t="shared" ref="CF4:CF35" si="52">IF(BE4&gt;BL4,0,BE4-BL4)</f>
        <v>-6</v>
      </c>
      <c r="CG4" s="560">
        <f t="shared" ref="CG4:CG35" si="53">IF(CF4-CE4&lt;0,0,CF4-CE4)</f>
        <v>0</v>
      </c>
      <c r="CH4" s="588">
        <f t="shared" ref="CH4:CH34" si="54">CG4*(BM4-1)</f>
        <v>0</v>
      </c>
      <c r="CI4" s="11"/>
      <c r="CJ4" s="11"/>
      <c r="CK4" s="204"/>
      <c r="CL4" s="204" t="str">
        <f t="shared" ref="CL4:CL33" si="55">IF(I$36=0,"",SUM(E$46:E$52)+AW4)</f>
        <v/>
      </c>
      <c r="CM4" s="11"/>
      <c r="CN4" s="11"/>
      <c r="CO4" s="11"/>
      <c r="CP4" s="204"/>
      <c r="CQ4" s="11"/>
      <c r="CR4" s="204"/>
      <c r="CS4" s="11"/>
    </row>
    <row r="5" spans="1:97" ht="12.75" x14ac:dyDescent="0.2">
      <c r="A5" s="242">
        <f t="shared" si="19"/>
        <v>7</v>
      </c>
      <c r="B5" s="243">
        <f t="shared" ref="B5:B33" si="56">B4+1</f>
        <v>46025</v>
      </c>
      <c r="C5" s="600">
        <f t="shared" si="20"/>
        <v>1</v>
      </c>
      <c r="D5" s="307"/>
      <c r="E5" s="307"/>
      <c r="F5" s="308"/>
      <c r="G5" s="308"/>
      <c r="H5" s="547"/>
      <c r="I5" s="232">
        <f t="shared" si="0"/>
        <v>0</v>
      </c>
      <c r="J5" s="229" t="str">
        <f t="shared" si="1"/>
        <v/>
      </c>
      <c r="K5" s="313"/>
      <c r="L5" s="328"/>
      <c r="M5" s="202"/>
      <c r="N5" s="381"/>
      <c r="O5" s="382"/>
      <c r="P5" s="382"/>
      <c r="Q5" s="382"/>
      <c r="R5" s="260" t="str">
        <f>IF(I$36=0,"",IF(Einstellungen!I$39=1,R4+AV5,CL5))</f>
        <v/>
      </c>
      <c r="S5" s="231">
        <f>SUM(AP$3:AP5)</f>
        <v>16</v>
      </c>
      <c r="T5" s="228">
        <f>SUM(I$3:I5)</f>
        <v>0</v>
      </c>
      <c r="U5" s="373" t="str">
        <f t="shared" si="21"/>
        <v/>
      </c>
      <c r="V5" s="612"/>
      <c r="W5" s="609"/>
      <c r="X5" s="609"/>
      <c r="Y5" s="15">
        <f t="shared" si="2"/>
        <v>46025</v>
      </c>
      <c r="Z5" s="2" t="b">
        <f>IF(AS5=1,IF(L5="J",1,IF(L5="J/2",0.5,0)))</f>
        <v>0</v>
      </c>
      <c r="AA5" s="2">
        <f>IF(M5=Einstellungen!A$43,I5,IF(M5=Einstellungen!A$45,I5,0))</f>
        <v>0</v>
      </c>
      <c r="AB5" s="2">
        <f>IF(M5=Einstellungen!A$44,I5,IF(M5=Einstellungen!A$45,I5,0))</f>
        <v>0</v>
      </c>
      <c r="AC5" s="661">
        <f t="shared" si="3"/>
        <v>0</v>
      </c>
      <c r="AD5" s="2" t="b">
        <f t="shared" si="4"/>
        <v>0</v>
      </c>
      <c r="AE5" s="2">
        <f t="shared" si="22"/>
        <v>0</v>
      </c>
      <c r="AF5" s="2">
        <f t="shared" si="22"/>
        <v>0</v>
      </c>
      <c r="AG5" s="325" t="b">
        <f t="shared" si="5"/>
        <v>0</v>
      </c>
      <c r="AH5" s="325" t="b">
        <f t="shared" si="6"/>
        <v>0</v>
      </c>
      <c r="AI5" s="325" t="b">
        <f t="shared" si="23"/>
        <v>0</v>
      </c>
      <c r="AJ5" s="7" t="b">
        <f t="shared" si="24"/>
        <v>0</v>
      </c>
      <c r="AK5" s="2">
        <f t="shared" si="25"/>
        <v>7</v>
      </c>
      <c r="AL5" s="14">
        <f t="shared" si="26"/>
        <v>0</v>
      </c>
      <c r="AM5" s="11">
        <f t="shared" si="27"/>
        <v>0</v>
      </c>
      <c r="AN5" s="11">
        <f t="shared" si="28"/>
        <v>0</v>
      </c>
      <c r="AO5" s="11">
        <f t="shared" si="29"/>
        <v>0</v>
      </c>
      <c r="AP5" s="11">
        <f t="shared" si="30"/>
        <v>0</v>
      </c>
      <c r="AQ5" s="204">
        <f t="shared" si="31"/>
        <v>0</v>
      </c>
      <c r="AR5" s="2" t="str">
        <f t="shared" si="32"/>
        <v/>
      </c>
      <c r="AS5" s="2" t="str">
        <f t="shared" si="33"/>
        <v/>
      </c>
      <c r="AT5" s="11" t="str">
        <f t="shared" si="34"/>
        <v/>
      </c>
      <c r="AU5" s="11" t="str">
        <f t="shared" si="35"/>
        <v/>
      </c>
      <c r="AV5" s="11">
        <f t="shared" si="36"/>
        <v>0</v>
      </c>
      <c r="AW5" s="11">
        <f>SUM($AV$3:AV5)</f>
        <v>-16</v>
      </c>
      <c r="AX5" s="390">
        <f t="shared" si="37"/>
        <v>0</v>
      </c>
      <c r="AY5" s="390">
        <f t="shared" si="7"/>
        <v>0</v>
      </c>
      <c r="AZ5" s="390">
        <f t="shared" si="7"/>
        <v>0</v>
      </c>
      <c r="BA5" s="390">
        <f t="shared" si="7"/>
        <v>0</v>
      </c>
      <c r="BB5" s="390">
        <f t="shared" si="7"/>
        <v>0</v>
      </c>
      <c r="BD5" s="368">
        <f t="shared" si="38"/>
        <v>0</v>
      </c>
      <c r="BE5" s="368">
        <f t="shared" si="38"/>
        <v>0</v>
      </c>
      <c r="BF5" s="368">
        <f t="shared" si="38"/>
        <v>0</v>
      </c>
      <c r="BG5" s="368">
        <f t="shared" si="38"/>
        <v>0</v>
      </c>
      <c r="BH5" s="372">
        <f t="shared" si="39"/>
        <v>18</v>
      </c>
      <c r="BI5" s="372">
        <f t="shared" si="8"/>
        <v>1.5</v>
      </c>
      <c r="BJ5" s="372">
        <f t="shared" si="40"/>
        <v>22</v>
      </c>
      <c r="BK5" s="372">
        <f t="shared" si="9"/>
        <v>2</v>
      </c>
      <c r="BL5" s="372">
        <f t="shared" si="41"/>
        <v>6</v>
      </c>
      <c r="BM5" s="372">
        <f t="shared" si="10"/>
        <v>2</v>
      </c>
      <c r="BN5" s="564">
        <f t="shared" si="11"/>
        <v>0</v>
      </c>
      <c r="BO5" s="565">
        <f t="shared" si="12"/>
        <v>0</v>
      </c>
      <c r="BP5" s="570">
        <f t="shared" si="13"/>
        <v>0</v>
      </c>
      <c r="BQ5" s="564">
        <f t="shared" si="14"/>
        <v>0</v>
      </c>
      <c r="BR5" s="565">
        <f t="shared" si="15"/>
        <v>0</v>
      </c>
      <c r="BS5" s="570">
        <f t="shared" si="16"/>
        <v>0</v>
      </c>
      <c r="BT5" s="568">
        <f t="shared" si="42"/>
        <v>0</v>
      </c>
      <c r="BU5" s="564">
        <f t="shared" si="43"/>
        <v>0</v>
      </c>
      <c r="BV5" s="582">
        <f t="shared" si="44"/>
        <v>0</v>
      </c>
      <c r="BW5" s="576">
        <f t="shared" si="45"/>
        <v>0</v>
      </c>
      <c r="BX5" s="577">
        <f t="shared" si="46"/>
        <v>0</v>
      </c>
      <c r="BY5" s="578">
        <f t="shared" si="17"/>
        <v>0</v>
      </c>
      <c r="BZ5" s="576">
        <f t="shared" si="47"/>
        <v>0</v>
      </c>
      <c r="CA5" s="577">
        <f t="shared" si="48"/>
        <v>0</v>
      </c>
      <c r="CB5" s="578">
        <f t="shared" si="18"/>
        <v>0</v>
      </c>
      <c r="CC5" s="579">
        <f t="shared" si="49"/>
        <v>0</v>
      </c>
      <c r="CD5" s="576">
        <f t="shared" si="50"/>
        <v>0</v>
      </c>
      <c r="CE5" s="560">
        <f t="shared" si="51"/>
        <v>-6</v>
      </c>
      <c r="CF5" s="560">
        <f t="shared" si="52"/>
        <v>-6</v>
      </c>
      <c r="CG5" s="560">
        <f t="shared" si="53"/>
        <v>0</v>
      </c>
      <c r="CH5" s="588">
        <f t="shared" si="54"/>
        <v>0</v>
      </c>
      <c r="CI5" s="11"/>
      <c r="CJ5" s="11"/>
      <c r="CK5" s="204"/>
      <c r="CL5" s="204" t="str">
        <f t="shared" si="55"/>
        <v/>
      </c>
      <c r="CM5" s="11"/>
      <c r="CN5" s="11"/>
      <c r="CO5" s="11"/>
      <c r="CP5" s="204"/>
      <c r="CQ5" s="11"/>
      <c r="CR5" s="204"/>
      <c r="CS5" s="11"/>
    </row>
    <row r="6" spans="1:97" ht="12.75" x14ac:dyDescent="0.2">
      <c r="A6" s="242">
        <f t="shared" si="19"/>
        <v>1</v>
      </c>
      <c r="B6" s="243">
        <f>B5+1</f>
        <v>46026</v>
      </c>
      <c r="C6" s="600">
        <f t="shared" si="20"/>
        <v>1</v>
      </c>
      <c r="D6" s="307"/>
      <c r="E6" s="307"/>
      <c r="F6" s="308"/>
      <c r="G6" s="308"/>
      <c r="H6" s="547"/>
      <c r="I6" s="232">
        <f t="shared" si="0"/>
        <v>0</v>
      </c>
      <c r="J6" s="229" t="str">
        <f t="shared" si="1"/>
        <v/>
      </c>
      <c r="K6" s="313"/>
      <c r="L6" s="328"/>
      <c r="M6" s="202"/>
      <c r="N6" s="381"/>
      <c r="O6" s="382"/>
      <c r="P6" s="382"/>
      <c r="Q6" s="382"/>
      <c r="R6" s="260" t="str">
        <f>IF(I$36=0,"",IF(Einstellungen!I$39=1,R5+AV6,CL6))</f>
        <v/>
      </c>
      <c r="S6" s="231">
        <f>SUM(AP$3:AP6)</f>
        <v>16</v>
      </c>
      <c r="T6" s="228">
        <f>SUM(I$3:I6)</f>
        <v>0</v>
      </c>
      <c r="U6" s="373" t="str">
        <f t="shared" si="21"/>
        <v/>
      </c>
      <c r="V6" s="612"/>
      <c r="W6" s="609"/>
      <c r="X6" s="609"/>
      <c r="Y6" s="15">
        <f t="shared" si="2"/>
        <v>46026</v>
      </c>
      <c r="Z6" s="2" t="b">
        <f t="shared" ref="Z6:Z36" si="57">IF(AS6=1,IF(L6="J",1,IF(L6="J/2",0.5,0)))</f>
        <v>0</v>
      </c>
      <c r="AA6" s="2">
        <f>IF(M6=Einstellungen!A$43,I6,IF(M6=Einstellungen!A$45,I6,0))</f>
        <v>0</v>
      </c>
      <c r="AB6" s="2">
        <f>IF(M6=Einstellungen!A$44,I6,IF(M6=Einstellungen!A$45,I6,0))</f>
        <v>0</v>
      </c>
      <c r="AC6" s="661">
        <f t="shared" si="3"/>
        <v>0</v>
      </c>
      <c r="AD6" s="2" t="b">
        <f t="shared" si="4"/>
        <v>0</v>
      </c>
      <c r="AE6" s="2">
        <f t="shared" si="22"/>
        <v>0</v>
      </c>
      <c r="AF6" s="2">
        <f t="shared" si="22"/>
        <v>0</v>
      </c>
      <c r="AG6" s="325" t="b">
        <f t="shared" si="5"/>
        <v>0</v>
      </c>
      <c r="AH6" s="325" t="b">
        <f t="shared" si="6"/>
        <v>0</v>
      </c>
      <c r="AI6" s="325" t="b">
        <f t="shared" si="23"/>
        <v>0</v>
      </c>
      <c r="AJ6" s="7" t="b">
        <f t="shared" si="24"/>
        <v>0</v>
      </c>
      <c r="AK6" s="2">
        <f t="shared" si="25"/>
        <v>1</v>
      </c>
      <c r="AL6" s="14">
        <f t="shared" si="26"/>
        <v>0</v>
      </c>
      <c r="AM6" s="11">
        <f t="shared" si="27"/>
        <v>0</v>
      </c>
      <c r="AN6" s="11">
        <f t="shared" si="28"/>
        <v>0</v>
      </c>
      <c r="AO6" s="11">
        <f t="shared" si="29"/>
        <v>0</v>
      </c>
      <c r="AP6" s="11">
        <f t="shared" si="30"/>
        <v>0</v>
      </c>
      <c r="AQ6" s="204">
        <f t="shared" si="31"/>
        <v>0</v>
      </c>
      <c r="AR6" s="2" t="str">
        <f t="shared" si="32"/>
        <v/>
      </c>
      <c r="AS6" s="2" t="str">
        <f t="shared" si="33"/>
        <v/>
      </c>
      <c r="AT6" s="11" t="str">
        <f t="shared" si="34"/>
        <v/>
      </c>
      <c r="AU6" s="11" t="str">
        <f t="shared" si="35"/>
        <v/>
      </c>
      <c r="AV6" s="11">
        <f t="shared" si="36"/>
        <v>0</v>
      </c>
      <c r="AW6" s="11">
        <f>SUM($AV$3:AV6)</f>
        <v>-16</v>
      </c>
      <c r="AX6" s="390">
        <f t="shared" si="37"/>
        <v>0</v>
      </c>
      <c r="AY6" s="390">
        <f t="shared" si="7"/>
        <v>0</v>
      </c>
      <c r="AZ6" s="390">
        <f t="shared" si="7"/>
        <v>0</v>
      </c>
      <c r="BA6" s="390">
        <f t="shared" si="7"/>
        <v>0</v>
      </c>
      <c r="BB6" s="390">
        <f t="shared" si="7"/>
        <v>0</v>
      </c>
      <c r="BD6" s="368">
        <f t="shared" si="38"/>
        <v>0</v>
      </c>
      <c r="BE6" s="368">
        <f t="shared" si="38"/>
        <v>0</v>
      </c>
      <c r="BF6" s="368">
        <f t="shared" si="38"/>
        <v>0</v>
      </c>
      <c r="BG6" s="368">
        <f t="shared" si="38"/>
        <v>0</v>
      </c>
      <c r="BH6" s="372">
        <f t="shared" si="39"/>
        <v>8</v>
      </c>
      <c r="BI6" s="372">
        <f t="shared" si="8"/>
        <v>2</v>
      </c>
      <c r="BJ6" s="372">
        <f t="shared" si="40"/>
        <v>22</v>
      </c>
      <c r="BK6" s="372">
        <f t="shared" si="9"/>
        <v>3</v>
      </c>
      <c r="BL6" s="372">
        <f t="shared" si="41"/>
        <v>6</v>
      </c>
      <c r="BM6" s="372">
        <f t="shared" si="10"/>
        <v>3</v>
      </c>
      <c r="BN6" s="564">
        <f t="shared" si="11"/>
        <v>0</v>
      </c>
      <c r="BO6" s="565">
        <f t="shared" si="12"/>
        <v>0</v>
      </c>
      <c r="BP6" s="570">
        <f t="shared" si="13"/>
        <v>0</v>
      </c>
      <c r="BQ6" s="564">
        <f t="shared" si="14"/>
        <v>0</v>
      </c>
      <c r="BR6" s="565">
        <f t="shared" si="15"/>
        <v>0</v>
      </c>
      <c r="BS6" s="570">
        <f t="shared" si="16"/>
        <v>0</v>
      </c>
      <c r="BT6" s="568">
        <f t="shared" si="42"/>
        <v>0</v>
      </c>
      <c r="BU6" s="564">
        <f t="shared" si="43"/>
        <v>0</v>
      </c>
      <c r="BV6" s="582">
        <f t="shared" si="44"/>
        <v>0</v>
      </c>
      <c r="BW6" s="576">
        <f t="shared" si="45"/>
        <v>0</v>
      </c>
      <c r="BX6" s="577">
        <f t="shared" si="46"/>
        <v>0</v>
      </c>
      <c r="BY6" s="578">
        <f t="shared" si="17"/>
        <v>0</v>
      </c>
      <c r="BZ6" s="576">
        <f t="shared" si="47"/>
        <v>0</v>
      </c>
      <c r="CA6" s="577">
        <f t="shared" si="48"/>
        <v>0</v>
      </c>
      <c r="CB6" s="578">
        <f t="shared" si="18"/>
        <v>0</v>
      </c>
      <c r="CC6" s="579">
        <f t="shared" si="49"/>
        <v>0</v>
      </c>
      <c r="CD6" s="576">
        <f t="shared" si="50"/>
        <v>0</v>
      </c>
      <c r="CE6" s="560">
        <f t="shared" si="51"/>
        <v>-6</v>
      </c>
      <c r="CF6" s="560">
        <f t="shared" si="52"/>
        <v>-6</v>
      </c>
      <c r="CG6" s="560">
        <f t="shared" si="53"/>
        <v>0</v>
      </c>
      <c r="CH6" s="588">
        <f t="shared" si="54"/>
        <v>0</v>
      </c>
      <c r="CI6" s="11"/>
      <c r="CJ6" s="11"/>
      <c r="CK6" s="204"/>
      <c r="CL6" s="204" t="str">
        <f t="shared" si="55"/>
        <v/>
      </c>
      <c r="CM6" s="11"/>
      <c r="CN6" s="11"/>
      <c r="CO6" s="11"/>
      <c r="CP6" s="204"/>
      <c r="CQ6" s="11"/>
      <c r="CR6" s="204"/>
      <c r="CS6" s="11"/>
    </row>
    <row r="7" spans="1:97" ht="12.75" x14ac:dyDescent="0.2">
      <c r="A7" s="242">
        <f t="shared" si="19"/>
        <v>2</v>
      </c>
      <c r="B7" s="243">
        <f t="shared" si="56"/>
        <v>46027</v>
      </c>
      <c r="C7" s="600">
        <f t="shared" si="20"/>
        <v>2</v>
      </c>
      <c r="D7" s="307"/>
      <c r="E7" s="307"/>
      <c r="F7" s="308"/>
      <c r="G7" s="308"/>
      <c r="H7" s="547"/>
      <c r="I7" s="232">
        <f t="shared" si="0"/>
        <v>0</v>
      </c>
      <c r="J7" s="229">
        <f t="shared" si="1"/>
        <v>1</v>
      </c>
      <c r="K7" s="313"/>
      <c r="L7" s="328"/>
      <c r="M7" s="202"/>
      <c r="N7" s="381"/>
      <c r="O7" s="382"/>
      <c r="P7" s="382"/>
      <c r="Q7" s="382"/>
      <c r="R7" s="260" t="str">
        <f>IF(I$36=0,"",IF(Einstellungen!I$39=1,R6+AV7,CL7))</f>
        <v/>
      </c>
      <c r="S7" s="231">
        <f>SUM(AP$3:AP7)</f>
        <v>24</v>
      </c>
      <c r="T7" s="228">
        <f>SUM(I$3:I7)</f>
        <v>0</v>
      </c>
      <c r="U7" s="373" t="str">
        <f t="shared" si="21"/>
        <v/>
      </c>
      <c r="V7" s="612"/>
      <c r="W7" s="609"/>
      <c r="X7" s="609"/>
      <c r="Y7" s="15">
        <f t="shared" si="2"/>
        <v>46027</v>
      </c>
      <c r="Z7" s="2">
        <f t="shared" si="57"/>
        <v>0</v>
      </c>
      <c r="AA7" s="2">
        <f>IF(M7=Einstellungen!A$43,I7,IF(M7=Einstellungen!A$45,I7,0))</f>
        <v>0</v>
      </c>
      <c r="AB7" s="2">
        <f>IF(M7=Einstellungen!A$44,I7,IF(M7=Einstellungen!A$45,I7,0))</f>
        <v>0</v>
      </c>
      <c r="AC7" s="661">
        <f t="shared" si="3"/>
        <v>0</v>
      </c>
      <c r="AD7" s="2">
        <f t="shared" si="4"/>
        <v>0</v>
      </c>
      <c r="AE7" s="2">
        <f t="shared" si="22"/>
        <v>0</v>
      </c>
      <c r="AF7" s="2">
        <f t="shared" si="22"/>
        <v>0</v>
      </c>
      <c r="AG7" s="325">
        <f t="shared" si="5"/>
        <v>0</v>
      </c>
      <c r="AH7" s="325">
        <f t="shared" si="6"/>
        <v>0</v>
      </c>
      <c r="AI7" s="325">
        <f t="shared" si="23"/>
        <v>0</v>
      </c>
      <c r="AJ7" s="7">
        <f t="shared" si="24"/>
        <v>0</v>
      </c>
      <c r="AK7" s="2">
        <f t="shared" si="25"/>
        <v>2</v>
      </c>
      <c r="AL7" s="14">
        <f t="shared" si="26"/>
        <v>0</v>
      </c>
      <c r="AM7" s="11">
        <f t="shared" si="27"/>
        <v>0</v>
      </c>
      <c r="AN7" s="11">
        <f t="shared" si="28"/>
        <v>0</v>
      </c>
      <c r="AO7" s="11">
        <f t="shared" si="29"/>
        <v>8</v>
      </c>
      <c r="AP7" s="11">
        <f t="shared" si="30"/>
        <v>8</v>
      </c>
      <c r="AQ7" s="204">
        <f t="shared" si="31"/>
        <v>8</v>
      </c>
      <c r="AR7" s="2">
        <f t="shared" si="32"/>
        <v>1</v>
      </c>
      <c r="AS7" s="2">
        <f t="shared" si="33"/>
        <v>1</v>
      </c>
      <c r="AT7" s="11" t="str">
        <f t="shared" si="34"/>
        <v/>
      </c>
      <c r="AU7" s="11" t="str">
        <f t="shared" si="35"/>
        <v/>
      </c>
      <c r="AV7" s="11">
        <f t="shared" si="36"/>
        <v>-8</v>
      </c>
      <c r="AW7" s="11">
        <f>SUM($AV$3:AV7)</f>
        <v>-24</v>
      </c>
      <c r="AX7" s="390">
        <f t="shared" si="37"/>
        <v>0</v>
      </c>
      <c r="AY7" s="390">
        <f t="shared" si="7"/>
        <v>0</v>
      </c>
      <c r="AZ7" s="390">
        <f t="shared" si="7"/>
        <v>0</v>
      </c>
      <c r="BA7" s="390">
        <f t="shared" si="7"/>
        <v>0</v>
      </c>
      <c r="BB7" s="390">
        <f t="shared" si="7"/>
        <v>0</v>
      </c>
      <c r="BD7" s="368">
        <f t="shared" si="38"/>
        <v>0</v>
      </c>
      <c r="BE7" s="368">
        <f t="shared" si="38"/>
        <v>0</v>
      </c>
      <c r="BF7" s="368">
        <f t="shared" si="38"/>
        <v>0</v>
      </c>
      <c r="BG7" s="368">
        <f t="shared" si="38"/>
        <v>0</v>
      </c>
      <c r="BH7" s="372">
        <f t="shared" si="39"/>
        <v>18</v>
      </c>
      <c r="BI7" s="372">
        <f t="shared" si="8"/>
        <v>1.5</v>
      </c>
      <c r="BJ7" s="372">
        <f t="shared" si="40"/>
        <v>22</v>
      </c>
      <c r="BK7" s="372">
        <f t="shared" si="9"/>
        <v>2</v>
      </c>
      <c r="BL7" s="372">
        <f t="shared" si="41"/>
        <v>6</v>
      </c>
      <c r="BM7" s="372">
        <f t="shared" si="10"/>
        <v>2</v>
      </c>
      <c r="BN7" s="564">
        <f t="shared" si="11"/>
        <v>0</v>
      </c>
      <c r="BO7" s="565">
        <f t="shared" si="12"/>
        <v>0</v>
      </c>
      <c r="BP7" s="570">
        <f t="shared" si="13"/>
        <v>0</v>
      </c>
      <c r="BQ7" s="564">
        <f t="shared" si="14"/>
        <v>0</v>
      </c>
      <c r="BR7" s="565">
        <f t="shared" si="15"/>
        <v>0</v>
      </c>
      <c r="BS7" s="570">
        <f t="shared" si="16"/>
        <v>0</v>
      </c>
      <c r="BT7" s="568">
        <f t="shared" si="42"/>
        <v>0</v>
      </c>
      <c r="BU7" s="564">
        <f t="shared" si="43"/>
        <v>0</v>
      </c>
      <c r="BV7" s="582">
        <f t="shared" si="44"/>
        <v>0</v>
      </c>
      <c r="BW7" s="576">
        <f t="shared" si="45"/>
        <v>0</v>
      </c>
      <c r="BX7" s="577">
        <f t="shared" si="46"/>
        <v>0</v>
      </c>
      <c r="BY7" s="578">
        <f t="shared" si="17"/>
        <v>0</v>
      </c>
      <c r="BZ7" s="576">
        <f t="shared" si="47"/>
        <v>0</v>
      </c>
      <c r="CA7" s="577">
        <f t="shared" si="48"/>
        <v>0</v>
      </c>
      <c r="CB7" s="578">
        <f t="shared" si="18"/>
        <v>0</v>
      </c>
      <c r="CC7" s="579">
        <f t="shared" si="49"/>
        <v>0</v>
      </c>
      <c r="CD7" s="576">
        <f t="shared" si="50"/>
        <v>0</v>
      </c>
      <c r="CE7" s="560">
        <f t="shared" si="51"/>
        <v>-6</v>
      </c>
      <c r="CF7" s="560">
        <f t="shared" si="52"/>
        <v>-6</v>
      </c>
      <c r="CG7" s="560">
        <f t="shared" si="53"/>
        <v>0</v>
      </c>
      <c r="CH7" s="588">
        <f t="shared" si="54"/>
        <v>0</v>
      </c>
      <c r="CI7" s="11"/>
      <c r="CJ7" s="11"/>
      <c r="CK7" s="204"/>
      <c r="CL7" s="204" t="str">
        <f t="shared" si="55"/>
        <v/>
      </c>
      <c r="CM7" s="11"/>
      <c r="CN7" s="11"/>
      <c r="CO7" s="11"/>
      <c r="CP7" s="204"/>
      <c r="CQ7" s="11"/>
      <c r="CR7" s="204"/>
      <c r="CS7" s="11"/>
    </row>
    <row r="8" spans="1:97" ht="12.75" x14ac:dyDescent="0.2">
      <c r="A8" s="242">
        <f t="shared" si="19"/>
        <v>3</v>
      </c>
      <c r="B8" s="243">
        <f t="shared" si="56"/>
        <v>46028</v>
      </c>
      <c r="C8" s="600">
        <f t="shared" si="20"/>
        <v>2</v>
      </c>
      <c r="D8" s="307"/>
      <c r="E8" s="307"/>
      <c r="F8" s="308"/>
      <c r="G8" s="308"/>
      <c r="H8" s="547"/>
      <c r="I8" s="232">
        <f t="shared" si="0"/>
        <v>0</v>
      </c>
      <c r="J8" s="229">
        <f t="shared" si="1"/>
        <v>1</v>
      </c>
      <c r="K8" s="313"/>
      <c r="L8" s="328"/>
      <c r="M8" s="202"/>
      <c r="N8" s="381"/>
      <c r="O8" s="382"/>
      <c r="P8" s="382"/>
      <c r="Q8" s="382"/>
      <c r="R8" s="260" t="str">
        <f>IF(I$36=0,"",IF(Einstellungen!I$39=1,R7+AV8,CL8))</f>
        <v/>
      </c>
      <c r="S8" s="231">
        <f>SUM(AP$3:AP8)</f>
        <v>32</v>
      </c>
      <c r="T8" s="228">
        <f>SUM(I$3:I8)</f>
        <v>0</v>
      </c>
      <c r="U8" s="373" t="str">
        <f t="shared" si="21"/>
        <v/>
      </c>
      <c r="V8" s="612"/>
      <c r="W8" s="609"/>
      <c r="X8" s="609"/>
      <c r="Y8" s="15">
        <f t="shared" si="2"/>
        <v>46028</v>
      </c>
      <c r="Z8" s="2">
        <f t="shared" si="57"/>
        <v>0</v>
      </c>
      <c r="AA8" s="2">
        <f>IF(M8=Einstellungen!A$43,I8,IF(M8=Einstellungen!A$45,I8,0))</f>
        <v>0</v>
      </c>
      <c r="AB8" s="2">
        <f>IF(M8=Einstellungen!A$44,I8,IF(M8=Einstellungen!A$45,I8,0))</f>
        <v>0</v>
      </c>
      <c r="AC8" s="661">
        <f t="shared" si="3"/>
        <v>0</v>
      </c>
      <c r="AD8" s="2">
        <f t="shared" si="4"/>
        <v>0</v>
      </c>
      <c r="AE8" s="2">
        <f t="shared" si="22"/>
        <v>0</v>
      </c>
      <c r="AF8" s="2">
        <f t="shared" si="22"/>
        <v>0</v>
      </c>
      <c r="AG8" s="325">
        <f t="shared" si="5"/>
        <v>0</v>
      </c>
      <c r="AH8" s="325">
        <f t="shared" si="6"/>
        <v>0</v>
      </c>
      <c r="AI8" s="325">
        <f t="shared" si="23"/>
        <v>0</v>
      </c>
      <c r="AJ8" s="7">
        <f t="shared" si="24"/>
        <v>0</v>
      </c>
      <c r="AK8" s="2">
        <f t="shared" si="25"/>
        <v>3</v>
      </c>
      <c r="AL8" s="14">
        <f t="shared" si="26"/>
        <v>0</v>
      </c>
      <c r="AM8" s="11">
        <f t="shared" si="27"/>
        <v>0</v>
      </c>
      <c r="AN8" s="11">
        <f t="shared" si="28"/>
        <v>0</v>
      </c>
      <c r="AO8" s="11">
        <f t="shared" si="29"/>
        <v>8</v>
      </c>
      <c r="AP8" s="11">
        <f t="shared" si="30"/>
        <v>8</v>
      </c>
      <c r="AQ8" s="204">
        <f t="shared" si="31"/>
        <v>8</v>
      </c>
      <c r="AR8" s="2">
        <f t="shared" si="32"/>
        <v>1</v>
      </c>
      <c r="AS8" s="2">
        <f t="shared" si="33"/>
        <v>1</v>
      </c>
      <c r="AT8" s="11" t="str">
        <f t="shared" si="34"/>
        <v/>
      </c>
      <c r="AU8" s="11" t="str">
        <f t="shared" si="35"/>
        <v/>
      </c>
      <c r="AV8" s="11">
        <f t="shared" si="36"/>
        <v>-8</v>
      </c>
      <c r="AW8" s="11">
        <f>SUM($AV$3:AV8)</f>
        <v>-32</v>
      </c>
      <c r="AX8" s="390">
        <f t="shared" si="37"/>
        <v>0</v>
      </c>
      <c r="AY8" s="390">
        <f t="shared" si="7"/>
        <v>0</v>
      </c>
      <c r="AZ8" s="390">
        <f t="shared" si="7"/>
        <v>0</v>
      </c>
      <c r="BA8" s="390">
        <f t="shared" si="7"/>
        <v>0</v>
      </c>
      <c r="BB8" s="390">
        <f t="shared" si="7"/>
        <v>0</v>
      </c>
      <c r="BD8" s="368">
        <f t="shared" si="38"/>
        <v>0</v>
      </c>
      <c r="BE8" s="368">
        <f t="shared" si="38"/>
        <v>0</v>
      </c>
      <c r="BF8" s="368">
        <f t="shared" si="38"/>
        <v>0</v>
      </c>
      <c r="BG8" s="368">
        <f t="shared" si="38"/>
        <v>0</v>
      </c>
      <c r="BH8" s="372">
        <f t="shared" si="39"/>
        <v>18</v>
      </c>
      <c r="BI8" s="372">
        <f t="shared" si="8"/>
        <v>1.5</v>
      </c>
      <c r="BJ8" s="372">
        <f t="shared" si="40"/>
        <v>22</v>
      </c>
      <c r="BK8" s="372">
        <f t="shared" si="9"/>
        <v>2</v>
      </c>
      <c r="BL8" s="372">
        <f t="shared" si="41"/>
        <v>6</v>
      </c>
      <c r="BM8" s="372">
        <f t="shared" si="10"/>
        <v>2</v>
      </c>
      <c r="BN8" s="564">
        <f t="shared" si="11"/>
        <v>0</v>
      </c>
      <c r="BO8" s="565">
        <f t="shared" si="12"/>
        <v>0</v>
      </c>
      <c r="BP8" s="570">
        <f t="shared" si="13"/>
        <v>0</v>
      </c>
      <c r="BQ8" s="564">
        <f t="shared" si="14"/>
        <v>0</v>
      </c>
      <c r="BR8" s="565">
        <f t="shared" si="15"/>
        <v>0</v>
      </c>
      <c r="BS8" s="570">
        <f t="shared" si="16"/>
        <v>0</v>
      </c>
      <c r="BT8" s="568">
        <f t="shared" si="42"/>
        <v>0</v>
      </c>
      <c r="BU8" s="564">
        <f t="shared" si="43"/>
        <v>0</v>
      </c>
      <c r="BV8" s="582">
        <f t="shared" si="44"/>
        <v>0</v>
      </c>
      <c r="BW8" s="576">
        <f t="shared" si="45"/>
        <v>0</v>
      </c>
      <c r="BX8" s="577">
        <f t="shared" si="46"/>
        <v>0</v>
      </c>
      <c r="BY8" s="578">
        <f t="shared" si="17"/>
        <v>0</v>
      </c>
      <c r="BZ8" s="576">
        <f t="shared" si="47"/>
        <v>0</v>
      </c>
      <c r="CA8" s="577">
        <f t="shared" si="48"/>
        <v>0</v>
      </c>
      <c r="CB8" s="578">
        <f t="shared" si="18"/>
        <v>0</v>
      </c>
      <c r="CC8" s="579">
        <f t="shared" si="49"/>
        <v>0</v>
      </c>
      <c r="CD8" s="576">
        <f t="shared" si="50"/>
        <v>0</v>
      </c>
      <c r="CE8" s="560">
        <f t="shared" si="51"/>
        <v>-6</v>
      </c>
      <c r="CF8" s="560">
        <f t="shared" si="52"/>
        <v>-6</v>
      </c>
      <c r="CG8" s="560">
        <f t="shared" si="53"/>
        <v>0</v>
      </c>
      <c r="CH8" s="588">
        <f t="shared" si="54"/>
        <v>0</v>
      </c>
      <c r="CI8" s="11"/>
      <c r="CJ8" s="11"/>
      <c r="CK8" s="204"/>
      <c r="CL8" s="204" t="str">
        <f t="shared" si="55"/>
        <v/>
      </c>
      <c r="CM8" s="11"/>
      <c r="CN8" s="11"/>
      <c r="CO8" s="11"/>
      <c r="CP8" s="204"/>
      <c r="CQ8" s="11"/>
      <c r="CR8" s="204"/>
      <c r="CS8" s="11"/>
    </row>
    <row r="9" spans="1:97" ht="12.75" x14ac:dyDescent="0.2">
      <c r="A9" s="242">
        <f t="shared" si="19"/>
        <v>4</v>
      </c>
      <c r="B9" s="243">
        <f t="shared" si="56"/>
        <v>46029</v>
      </c>
      <c r="C9" s="600">
        <f t="shared" si="20"/>
        <v>2</v>
      </c>
      <c r="D9" s="307"/>
      <c r="E9" s="307"/>
      <c r="F9" s="308"/>
      <c r="G9" s="308"/>
      <c r="H9" s="547"/>
      <c r="I9" s="232">
        <f t="shared" si="0"/>
        <v>0</v>
      </c>
      <c r="J9" s="229">
        <f t="shared" si="1"/>
        <v>1</v>
      </c>
      <c r="K9" s="313"/>
      <c r="L9" s="328"/>
      <c r="M9" s="202"/>
      <c r="N9" s="381"/>
      <c r="O9" s="382"/>
      <c r="P9" s="382"/>
      <c r="Q9" s="382"/>
      <c r="R9" s="260" t="str">
        <f>IF(I$36=0,"",IF(Einstellungen!I$39=1,R8+AV9,CL9))</f>
        <v/>
      </c>
      <c r="S9" s="231">
        <f>SUM(AP$3:AP9)</f>
        <v>40</v>
      </c>
      <c r="T9" s="228">
        <f>SUM(I$3:I9)</f>
        <v>0</v>
      </c>
      <c r="U9" s="373" t="str">
        <f t="shared" si="21"/>
        <v/>
      </c>
      <c r="V9" s="612"/>
      <c r="W9" s="609"/>
      <c r="X9" s="609"/>
      <c r="Y9" s="15">
        <f t="shared" si="2"/>
        <v>46029</v>
      </c>
      <c r="Z9" s="2">
        <f t="shared" si="57"/>
        <v>0</v>
      </c>
      <c r="AA9" s="2">
        <f>IF(M9=Einstellungen!A$43,I9,IF(M9=Einstellungen!A$45,I9,0))</f>
        <v>0</v>
      </c>
      <c r="AB9" s="2">
        <f>IF(M9=Einstellungen!A$44,I9,IF(M9=Einstellungen!A$45,I9,0))</f>
        <v>0</v>
      </c>
      <c r="AC9" s="661">
        <f t="shared" si="3"/>
        <v>0</v>
      </c>
      <c r="AD9" s="2">
        <f t="shared" si="4"/>
        <v>0</v>
      </c>
      <c r="AE9" s="2">
        <f t="shared" si="22"/>
        <v>0</v>
      </c>
      <c r="AF9" s="2">
        <f t="shared" si="22"/>
        <v>0</v>
      </c>
      <c r="AG9" s="325">
        <f t="shared" si="5"/>
        <v>0</v>
      </c>
      <c r="AH9" s="325">
        <f t="shared" si="6"/>
        <v>0</v>
      </c>
      <c r="AI9" s="325">
        <f t="shared" si="23"/>
        <v>0</v>
      </c>
      <c r="AJ9" s="7">
        <f t="shared" si="24"/>
        <v>0</v>
      </c>
      <c r="AK9" s="2">
        <f t="shared" si="25"/>
        <v>4</v>
      </c>
      <c r="AL9" s="14">
        <f t="shared" si="26"/>
        <v>0</v>
      </c>
      <c r="AM9" s="11">
        <f t="shared" si="27"/>
        <v>0</v>
      </c>
      <c r="AN9" s="11">
        <f t="shared" si="28"/>
        <v>0</v>
      </c>
      <c r="AO9" s="11">
        <f t="shared" si="29"/>
        <v>8</v>
      </c>
      <c r="AP9" s="11">
        <f t="shared" si="30"/>
        <v>8</v>
      </c>
      <c r="AQ9" s="204">
        <f t="shared" si="31"/>
        <v>8</v>
      </c>
      <c r="AR9" s="2">
        <f t="shared" si="32"/>
        <v>1</v>
      </c>
      <c r="AS9" s="2">
        <f t="shared" si="33"/>
        <v>1</v>
      </c>
      <c r="AT9" s="11" t="str">
        <f t="shared" si="34"/>
        <v/>
      </c>
      <c r="AU9" s="11" t="str">
        <f t="shared" si="35"/>
        <v/>
      </c>
      <c r="AV9" s="11">
        <f t="shared" si="36"/>
        <v>-8</v>
      </c>
      <c r="AW9" s="11">
        <f>SUM($AV$3:AV9)</f>
        <v>-40</v>
      </c>
      <c r="AX9" s="390">
        <f t="shared" si="37"/>
        <v>0</v>
      </c>
      <c r="AY9" s="390">
        <f t="shared" si="7"/>
        <v>0</v>
      </c>
      <c r="AZ9" s="390">
        <f t="shared" si="7"/>
        <v>0</v>
      </c>
      <c r="BA9" s="390">
        <f t="shared" si="7"/>
        <v>0</v>
      </c>
      <c r="BB9" s="390">
        <f t="shared" si="7"/>
        <v>0</v>
      </c>
      <c r="BD9" s="368">
        <f t="shared" si="38"/>
        <v>0</v>
      </c>
      <c r="BE9" s="368">
        <f t="shared" si="38"/>
        <v>0</v>
      </c>
      <c r="BF9" s="368">
        <f t="shared" si="38"/>
        <v>0</v>
      </c>
      <c r="BG9" s="368">
        <f t="shared" si="38"/>
        <v>0</v>
      </c>
      <c r="BH9" s="372">
        <f t="shared" si="39"/>
        <v>18</v>
      </c>
      <c r="BI9" s="372">
        <f t="shared" si="8"/>
        <v>1.5</v>
      </c>
      <c r="BJ9" s="372">
        <f t="shared" si="40"/>
        <v>22</v>
      </c>
      <c r="BK9" s="372">
        <f t="shared" si="9"/>
        <v>2</v>
      </c>
      <c r="BL9" s="372">
        <f t="shared" si="41"/>
        <v>6</v>
      </c>
      <c r="BM9" s="372">
        <f t="shared" si="10"/>
        <v>2</v>
      </c>
      <c r="BN9" s="564">
        <f t="shared" si="11"/>
        <v>0</v>
      </c>
      <c r="BO9" s="565">
        <f t="shared" si="12"/>
        <v>0</v>
      </c>
      <c r="BP9" s="570">
        <f t="shared" si="13"/>
        <v>0</v>
      </c>
      <c r="BQ9" s="564">
        <f t="shared" si="14"/>
        <v>0</v>
      </c>
      <c r="BR9" s="565">
        <f t="shared" si="15"/>
        <v>0</v>
      </c>
      <c r="BS9" s="570">
        <f t="shared" si="16"/>
        <v>0</v>
      </c>
      <c r="BT9" s="568">
        <f t="shared" si="42"/>
        <v>0</v>
      </c>
      <c r="BU9" s="564">
        <f t="shared" si="43"/>
        <v>0</v>
      </c>
      <c r="BV9" s="582">
        <f t="shared" si="44"/>
        <v>0</v>
      </c>
      <c r="BW9" s="576">
        <f t="shared" si="45"/>
        <v>0</v>
      </c>
      <c r="BX9" s="577">
        <f t="shared" si="46"/>
        <v>0</v>
      </c>
      <c r="BY9" s="578">
        <f t="shared" si="17"/>
        <v>0</v>
      </c>
      <c r="BZ9" s="576">
        <f t="shared" si="47"/>
        <v>0</v>
      </c>
      <c r="CA9" s="577">
        <f t="shared" si="48"/>
        <v>0</v>
      </c>
      <c r="CB9" s="578">
        <f t="shared" si="18"/>
        <v>0</v>
      </c>
      <c r="CC9" s="579">
        <f t="shared" si="49"/>
        <v>0</v>
      </c>
      <c r="CD9" s="576">
        <f t="shared" si="50"/>
        <v>0</v>
      </c>
      <c r="CE9" s="560">
        <f t="shared" si="51"/>
        <v>-6</v>
      </c>
      <c r="CF9" s="560">
        <f t="shared" si="52"/>
        <v>-6</v>
      </c>
      <c r="CG9" s="560">
        <f t="shared" si="53"/>
        <v>0</v>
      </c>
      <c r="CH9" s="588">
        <f t="shared" si="54"/>
        <v>0</v>
      </c>
      <c r="CI9" s="11"/>
      <c r="CJ9" s="11"/>
      <c r="CK9" s="204"/>
      <c r="CL9" s="204" t="str">
        <f t="shared" si="55"/>
        <v/>
      </c>
      <c r="CM9" s="11"/>
      <c r="CN9" s="11"/>
      <c r="CO9" s="11"/>
      <c r="CP9" s="204"/>
      <c r="CQ9" s="11"/>
      <c r="CR9" s="204"/>
      <c r="CS9" s="11"/>
    </row>
    <row r="10" spans="1:97" ht="12.75" x14ac:dyDescent="0.2">
      <c r="A10" s="242">
        <f t="shared" si="19"/>
        <v>5</v>
      </c>
      <c r="B10" s="243">
        <f t="shared" si="56"/>
        <v>46030</v>
      </c>
      <c r="C10" s="600">
        <f t="shared" si="20"/>
        <v>2</v>
      </c>
      <c r="D10" s="307"/>
      <c r="E10" s="307"/>
      <c r="F10" s="308"/>
      <c r="G10" s="308"/>
      <c r="H10" s="547"/>
      <c r="I10" s="232">
        <f t="shared" si="0"/>
        <v>0</v>
      </c>
      <c r="J10" s="229">
        <f t="shared" si="1"/>
        <v>1</v>
      </c>
      <c r="K10" s="313"/>
      <c r="L10" s="328"/>
      <c r="M10" s="202"/>
      <c r="N10" s="381"/>
      <c r="O10" s="382"/>
      <c r="P10" s="382"/>
      <c r="Q10" s="382"/>
      <c r="R10" s="260" t="str">
        <f>IF(I$36=0,"",IF(Einstellungen!I$39=1,R9+AV10,CL10))</f>
        <v/>
      </c>
      <c r="S10" s="231">
        <f>SUM(AP$3:AP10)</f>
        <v>48</v>
      </c>
      <c r="T10" s="228">
        <f>SUM(I$3:I10)</f>
        <v>0</v>
      </c>
      <c r="U10" s="373" t="str">
        <f t="shared" si="21"/>
        <v/>
      </c>
      <c r="V10" s="612"/>
      <c r="W10" s="609"/>
      <c r="X10" s="609"/>
      <c r="Y10" s="15">
        <f t="shared" si="2"/>
        <v>46030</v>
      </c>
      <c r="Z10" s="2">
        <f t="shared" si="57"/>
        <v>0</v>
      </c>
      <c r="AA10" s="2">
        <f>IF(M10=Einstellungen!A$43,I10,IF(M10=Einstellungen!A$45,I10,0))</f>
        <v>0</v>
      </c>
      <c r="AB10" s="2">
        <f>IF(M10=Einstellungen!A$44,I10,IF(M10=Einstellungen!A$45,I10,0))</f>
        <v>0</v>
      </c>
      <c r="AC10" s="661">
        <f t="shared" si="3"/>
        <v>0</v>
      </c>
      <c r="AD10" s="2">
        <f t="shared" si="4"/>
        <v>0</v>
      </c>
      <c r="AE10" s="2">
        <f t="shared" si="22"/>
        <v>0</v>
      </c>
      <c r="AF10" s="2">
        <f t="shared" si="22"/>
        <v>0</v>
      </c>
      <c r="AG10" s="325">
        <f t="shared" si="5"/>
        <v>0</v>
      </c>
      <c r="AH10" s="325">
        <f t="shared" si="6"/>
        <v>0</v>
      </c>
      <c r="AI10" s="325">
        <f t="shared" si="23"/>
        <v>0</v>
      </c>
      <c r="AJ10" s="7">
        <f t="shared" si="24"/>
        <v>0</v>
      </c>
      <c r="AK10" s="2">
        <f t="shared" si="25"/>
        <v>5</v>
      </c>
      <c r="AL10" s="14">
        <f t="shared" si="26"/>
        <v>0</v>
      </c>
      <c r="AM10" s="11">
        <f t="shared" si="27"/>
        <v>0</v>
      </c>
      <c r="AN10" s="11">
        <f t="shared" si="28"/>
        <v>0</v>
      </c>
      <c r="AO10" s="11">
        <f t="shared" si="29"/>
        <v>8</v>
      </c>
      <c r="AP10" s="11">
        <f t="shared" si="30"/>
        <v>8</v>
      </c>
      <c r="AQ10" s="204">
        <f t="shared" si="31"/>
        <v>8</v>
      </c>
      <c r="AR10" s="2">
        <f t="shared" si="32"/>
        <v>1</v>
      </c>
      <c r="AS10" s="2">
        <f t="shared" si="33"/>
        <v>1</v>
      </c>
      <c r="AT10" s="11" t="str">
        <f t="shared" si="34"/>
        <v/>
      </c>
      <c r="AU10" s="11" t="str">
        <f t="shared" si="35"/>
        <v/>
      </c>
      <c r="AV10" s="11">
        <f t="shared" si="36"/>
        <v>-8</v>
      </c>
      <c r="AW10" s="11">
        <f>SUM($AV$3:AV10)</f>
        <v>-48</v>
      </c>
      <c r="AX10" s="390">
        <f t="shared" si="37"/>
        <v>0</v>
      </c>
      <c r="AY10" s="390">
        <f t="shared" si="7"/>
        <v>0</v>
      </c>
      <c r="AZ10" s="390">
        <f t="shared" si="7"/>
        <v>0</v>
      </c>
      <c r="BA10" s="390">
        <f t="shared" si="7"/>
        <v>0</v>
      </c>
      <c r="BB10" s="390">
        <f t="shared" si="7"/>
        <v>0</v>
      </c>
      <c r="BD10" s="368">
        <f t="shared" si="38"/>
        <v>0</v>
      </c>
      <c r="BE10" s="368">
        <f t="shared" si="38"/>
        <v>0</v>
      </c>
      <c r="BF10" s="368">
        <f t="shared" si="38"/>
        <v>0</v>
      </c>
      <c r="BG10" s="368">
        <f t="shared" si="38"/>
        <v>0</v>
      </c>
      <c r="BH10" s="372">
        <f t="shared" si="39"/>
        <v>18</v>
      </c>
      <c r="BI10" s="372">
        <f t="shared" si="8"/>
        <v>1.5</v>
      </c>
      <c r="BJ10" s="372">
        <f t="shared" si="40"/>
        <v>22</v>
      </c>
      <c r="BK10" s="372">
        <f t="shared" si="9"/>
        <v>2</v>
      </c>
      <c r="BL10" s="372">
        <f t="shared" si="41"/>
        <v>6</v>
      </c>
      <c r="BM10" s="372">
        <f t="shared" si="10"/>
        <v>2</v>
      </c>
      <c r="BN10" s="564">
        <f t="shared" si="11"/>
        <v>0</v>
      </c>
      <c r="BO10" s="565">
        <f t="shared" si="12"/>
        <v>0</v>
      </c>
      <c r="BP10" s="570">
        <f t="shared" si="13"/>
        <v>0</v>
      </c>
      <c r="BQ10" s="564">
        <f t="shared" si="14"/>
        <v>0</v>
      </c>
      <c r="BR10" s="565">
        <f t="shared" si="15"/>
        <v>0</v>
      </c>
      <c r="BS10" s="570">
        <f t="shared" si="16"/>
        <v>0</v>
      </c>
      <c r="BT10" s="568">
        <f t="shared" si="42"/>
        <v>0</v>
      </c>
      <c r="BU10" s="564">
        <f t="shared" si="43"/>
        <v>0</v>
      </c>
      <c r="BV10" s="582">
        <f t="shared" si="44"/>
        <v>0</v>
      </c>
      <c r="BW10" s="576">
        <f t="shared" si="45"/>
        <v>0</v>
      </c>
      <c r="BX10" s="577">
        <f t="shared" si="46"/>
        <v>0</v>
      </c>
      <c r="BY10" s="578">
        <f t="shared" si="17"/>
        <v>0</v>
      </c>
      <c r="BZ10" s="576">
        <f t="shared" si="47"/>
        <v>0</v>
      </c>
      <c r="CA10" s="577">
        <f t="shared" si="48"/>
        <v>0</v>
      </c>
      <c r="CB10" s="578">
        <f t="shared" si="18"/>
        <v>0</v>
      </c>
      <c r="CC10" s="579">
        <f t="shared" si="49"/>
        <v>0</v>
      </c>
      <c r="CD10" s="576">
        <f t="shared" si="50"/>
        <v>0</v>
      </c>
      <c r="CE10" s="560">
        <f t="shared" si="51"/>
        <v>-6</v>
      </c>
      <c r="CF10" s="560">
        <f t="shared" si="52"/>
        <v>-6</v>
      </c>
      <c r="CG10" s="560">
        <f t="shared" si="53"/>
        <v>0</v>
      </c>
      <c r="CH10" s="588">
        <f t="shared" si="54"/>
        <v>0</v>
      </c>
      <c r="CI10" s="11"/>
      <c r="CJ10" s="11"/>
      <c r="CK10" s="204"/>
      <c r="CL10" s="204" t="str">
        <f t="shared" si="55"/>
        <v/>
      </c>
      <c r="CM10" s="11"/>
      <c r="CN10" s="11"/>
      <c r="CO10" s="11"/>
      <c r="CP10" s="204"/>
      <c r="CQ10" s="11"/>
      <c r="CR10" s="204"/>
      <c r="CS10" s="11"/>
    </row>
    <row r="11" spans="1:97" ht="12.75" x14ac:dyDescent="0.2">
      <c r="A11" s="242">
        <f t="shared" si="19"/>
        <v>6</v>
      </c>
      <c r="B11" s="243">
        <f t="shared" si="56"/>
        <v>46031</v>
      </c>
      <c r="C11" s="600">
        <f t="shared" si="20"/>
        <v>2</v>
      </c>
      <c r="D11" s="307"/>
      <c r="E11" s="307"/>
      <c r="F11" s="308"/>
      <c r="G11" s="308"/>
      <c r="H11" s="547"/>
      <c r="I11" s="232">
        <f t="shared" si="0"/>
        <v>0</v>
      </c>
      <c r="J11" s="229">
        <f t="shared" si="1"/>
        <v>1</v>
      </c>
      <c r="K11" s="313"/>
      <c r="L11" s="328"/>
      <c r="M11" s="202"/>
      <c r="N11" s="381"/>
      <c r="O11" s="382"/>
      <c r="P11" s="382"/>
      <c r="Q11" s="382"/>
      <c r="R11" s="260" t="str">
        <f>IF(I$36=0,"",IF(Einstellungen!I$39=1,R10+AV11,CL11))</f>
        <v/>
      </c>
      <c r="S11" s="231">
        <f>SUM(AP$3:AP11)</f>
        <v>56</v>
      </c>
      <c r="T11" s="228">
        <f>SUM(I$3:I11)</f>
        <v>0</v>
      </c>
      <c r="U11" s="373" t="str">
        <f t="shared" si="21"/>
        <v/>
      </c>
      <c r="V11" s="612"/>
      <c r="W11" s="609"/>
      <c r="X11" s="609"/>
      <c r="Y11" s="15">
        <f t="shared" si="2"/>
        <v>46031</v>
      </c>
      <c r="Z11" s="2">
        <f t="shared" si="57"/>
        <v>0</v>
      </c>
      <c r="AA11" s="2">
        <f>IF(M11=Einstellungen!A$43,I11,IF(M11=Einstellungen!A$45,I11,0))</f>
        <v>0</v>
      </c>
      <c r="AB11" s="2">
        <f>IF(M11=Einstellungen!A$44,I11,IF(M11=Einstellungen!A$45,I11,0))</f>
        <v>0</v>
      </c>
      <c r="AC11" s="661">
        <f t="shared" si="3"/>
        <v>0</v>
      </c>
      <c r="AD11" s="2">
        <f t="shared" si="4"/>
        <v>0</v>
      </c>
      <c r="AE11" s="2">
        <f t="shared" si="22"/>
        <v>0</v>
      </c>
      <c r="AF11" s="2">
        <f t="shared" si="22"/>
        <v>0</v>
      </c>
      <c r="AG11" s="325">
        <f t="shared" si="5"/>
        <v>0</v>
      </c>
      <c r="AH11" s="325">
        <f t="shared" si="6"/>
        <v>0</v>
      </c>
      <c r="AI11" s="325">
        <f t="shared" si="23"/>
        <v>0</v>
      </c>
      <c r="AJ11" s="7">
        <f t="shared" si="24"/>
        <v>0</v>
      </c>
      <c r="AK11" s="2">
        <f t="shared" si="25"/>
        <v>6</v>
      </c>
      <c r="AL11" s="14">
        <f t="shared" si="26"/>
        <v>0</v>
      </c>
      <c r="AM11" s="11">
        <f t="shared" si="27"/>
        <v>0</v>
      </c>
      <c r="AN11" s="11">
        <f t="shared" si="28"/>
        <v>0</v>
      </c>
      <c r="AO11" s="11">
        <f t="shared" si="29"/>
        <v>8</v>
      </c>
      <c r="AP11" s="11">
        <f t="shared" si="30"/>
        <v>8</v>
      </c>
      <c r="AQ11" s="204">
        <f t="shared" si="31"/>
        <v>8</v>
      </c>
      <c r="AR11" s="2">
        <f t="shared" si="32"/>
        <v>1</v>
      </c>
      <c r="AS11" s="2">
        <f t="shared" si="33"/>
        <v>1</v>
      </c>
      <c r="AT11" s="11" t="str">
        <f t="shared" si="34"/>
        <v/>
      </c>
      <c r="AU11" s="11" t="str">
        <f t="shared" si="35"/>
        <v/>
      </c>
      <c r="AV11" s="11">
        <f t="shared" si="36"/>
        <v>-8</v>
      </c>
      <c r="AW11" s="11">
        <f>SUM($AV$3:AV11)</f>
        <v>-56</v>
      </c>
      <c r="AX11" s="390">
        <f t="shared" si="37"/>
        <v>0</v>
      </c>
      <c r="AY11" s="390">
        <f t="shared" si="7"/>
        <v>0</v>
      </c>
      <c r="AZ11" s="390">
        <f t="shared" si="7"/>
        <v>0</v>
      </c>
      <c r="BA11" s="390">
        <f t="shared" si="7"/>
        <v>0</v>
      </c>
      <c r="BB11" s="390">
        <f t="shared" si="7"/>
        <v>0</v>
      </c>
      <c r="BD11" s="368">
        <f t="shared" si="38"/>
        <v>0</v>
      </c>
      <c r="BE11" s="368">
        <f t="shared" si="38"/>
        <v>0</v>
      </c>
      <c r="BF11" s="368">
        <f t="shared" si="38"/>
        <v>0</v>
      </c>
      <c r="BG11" s="368">
        <f t="shared" si="38"/>
        <v>0</v>
      </c>
      <c r="BH11" s="372">
        <f t="shared" si="39"/>
        <v>18</v>
      </c>
      <c r="BI11" s="372">
        <f t="shared" si="8"/>
        <v>1.5</v>
      </c>
      <c r="BJ11" s="372">
        <f t="shared" si="40"/>
        <v>22</v>
      </c>
      <c r="BK11" s="372">
        <f t="shared" si="9"/>
        <v>2</v>
      </c>
      <c r="BL11" s="372">
        <f t="shared" si="41"/>
        <v>6</v>
      </c>
      <c r="BM11" s="372">
        <f t="shared" si="10"/>
        <v>2</v>
      </c>
      <c r="BN11" s="564">
        <f t="shared" si="11"/>
        <v>0</v>
      </c>
      <c r="BO11" s="565">
        <f t="shared" si="12"/>
        <v>0</v>
      </c>
      <c r="BP11" s="570">
        <f t="shared" si="13"/>
        <v>0</v>
      </c>
      <c r="BQ11" s="564">
        <f t="shared" si="14"/>
        <v>0</v>
      </c>
      <c r="BR11" s="565">
        <f t="shared" si="15"/>
        <v>0</v>
      </c>
      <c r="BS11" s="570">
        <f t="shared" si="16"/>
        <v>0</v>
      </c>
      <c r="BT11" s="568">
        <f t="shared" si="42"/>
        <v>0</v>
      </c>
      <c r="BU11" s="564">
        <f t="shared" si="43"/>
        <v>0</v>
      </c>
      <c r="BV11" s="582">
        <f t="shared" si="44"/>
        <v>0</v>
      </c>
      <c r="BW11" s="576">
        <f t="shared" si="45"/>
        <v>0</v>
      </c>
      <c r="BX11" s="577">
        <f t="shared" si="46"/>
        <v>0</v>
      </c>
      <c r="BY11" s="578">
        <f t="shared" si="17"/>
        <v>0</v>
      </c>
      <c r="BZ11" s="576">
        <f t="shared" si="47"/>
        <v>0</v>
      </c>
      <c r="CA11" s="577">
        <f t="shared" si="48"/>
        <v>0</v>
      </c>
      <c r="CB11" s="578">
        <f t="shared" si="18"/>
        <v>0</v>
      </c>
      <c r="CC11" s="579">
        <f t="shared" si="49"/>
        <v>0</v>
      </c>
      <c r="CD11" s="576">
        <f t="shared" si="50"/>
        <v>0</v>
      </c>
      <c r="CE11" s="560">
        <f t="shared" si="51"/>
        <v>-6</v>
      </c>
      <c r="CF11" s="560">
        <f t="shared" si="52"/>
        <v>-6</v>
      </c>
      <c r="CG11" s="560">
        <f t="shared" si="53"/>
        <v>0</v>
      </c>
      <c r="CH11" s="588">
        <f t="shared" si="54"/>
        <v>0</v>
      </c>
      <c r="CI11" s="11"/>
      <c r="CJ11" s="11"/>
      <c r="CK11" s="204"/>
      <c r="CL11" s="204" t="str">
        <f t="shared" si="55"/>
        <v/>
      </c>
      <c r="CM11" s="11"/>
      <c r="CN11" s="11"/>
      <c r="CO11" s="11"/>
      <c r="CP11" s="204"/>
      <c r="CQ11" s="11"/>
      <c r="CR11" s="204"/>
      <c r="CS11" s="11"/>
    </row>
    <row r="12" spans="1:97" ht="12.75" x14ac:dyDescent="0.2">
      <c r="A12" s="242">
        <f t="shared" si="19"/>
        <v>7</v>
      </c>
      <c r="B12" s="243">
        <f t="shared" si="56"/>
        <v>46032</v>
      </c>
      <c r="C12" s="600">
        <f t="shared" si="20"/>
        <v>2</v>
      </c>
      <c r="D12" s="307"/>
      <c r="E12" s="307"/>
      <c r="F12" s="308"/>
      <c r="G12" s="308"/>
      <c r="H12" s="547"/>
      <c r="I12" s="232">
        <f t="shared" si="0"/>
        <v>0</v>
      </c>
      <c r="J12" s="229" t="str">
        <f t="shared" si="1"/>
        <v/>
      </c>
      <c r="K12" s="313"/>
      <c r="L12" s="328"/>
      <c r="M12" s="202"/>
      <c r="N12" s="381"/>
      <c r="O12" s="382"/>
      <c r="P12" s="382"/>
      <c r="Q12" s="382"/>
      <c r="R12" s="260" t="str">
        <f>IF(I$36=0,"",IF(Einstellungen!I$39=1,R11+AV12,CL12))</f>
        <v/>
      </c>
      <c r="S12" s="231">
        <f>SUM(AP$3:AP12)</f>
        <v>56</v>
      </c>
      <c r="T12" s="228">
        <f>SUM(I$3:I12)</f>
        <v>0</v>
      </c>
      <c r="U12" s="373" t="str">
        <f t="shared" si="21"/>
        <v/>
      </c>
      <c r="V12" s="612"/>
      <c r="W12" s="609"/>
      <c r="X12" s="609"/>
      <c r="Y12" s="15">
        <f t="shared" si="2"/>
        <v>46032</v>
      </c>
      <c r="Z12" s="2" t="b">
        <f t="shared" si="57"/>
        <v>0</v>
      </c>
      <c r="AA12" s="2">
        <f>IF(M12=Einstellungen!A$43,I12,IF(M12=Einstellungen!A$45,I12,0))</f>
        <v>0</v>
      </c>
      <c r="AB12" s="2">
        <f>IF(M12=Einstellungen!A$44,I12,IF(M12=Einstellungen!A$45,I12,0))</f>
        <v>0</v>
      </c>
      <c r="AC12" s="661">
        <f t="shared" si="3"/>
        <v>0</v>
      </c>
      <c r="AD12" s="2" t="b">
        <f t="shared" si="4"/>
        <v>0</v>
      </c>
      <c r="AE12" s="2">
        <f t="shared" si="22"/>
        <v>0</v>
      </c>
      <c r="AF12" s="2">
        <f t="shared" si="22"/>
        <v>0</v>
      </c>
      <c r="AG12" s="325" t="b">
        <f t="shared" si="5"/>
        <v>0</v>
      </c>
      <c r="AH12" s="325" t="b">
        <f t="shared" si="6"/>
        <v>0</v>
      </c>
      <c r="AI12" s="325" t="b">
        <f t="shared" si="23"/>
        <v>0</v>
      </c>
      <c r="AJ12" s="7" t="b">
        <f t="shared" si="24"/>
        <v>0</v>
      </c>
      <c r="AK12" s="2">
        <f t="shared" si="25"/>
        <v>7</v>
      </c>
      <c r="AL12" s="14">
        <f t="shared" si="26"/>
        <v>0</v>
      </c>
      <c r="AM12" s="11">
        <f t="shared" si="27"/>
        <v>0</v>
      </c>
      <c r="AN12" s="11">
        <f t="shared" si="28"/>
        <v>0</v>
      </c>
      <c r="AO12" s="11">
        <f t="shared" si="29"/>
        <v>0</v>
      </c>
      <c r="AP12" s="11">
        <f t="shared" si="30"/>
        <v>0</v>
      </c>
      <c r="AQ12" s="204">
        <f t="shared" si="31"/>
        <v>0</v>
      </c>
      <c r="AR12" s="2" t="str">
        <f t="shared" si="32"/>
        <v/>
      </c>
      <c r="AS12" s="2" t="str">
        <f t="shared" si="33"/>
        <v/>
      </c>
      <c r="AT12" s="11" t="str">
        <f t="shared" ref="AT12:AT33" si="58">IF(L12="j",1,IF(L12="J/2",0.5,""))</f>
        <v/>
      </c>
      <c r="AU12" s="11" t="str">
        <f t="shared" si="35"/>
        <v/>
      </c>
      <c r="AV12" s="11">
        <f t="shared" si="36"/>
        <v>0</v>
      </c>
      <c r="AW12" s="11">
        <f>SUM($AV$3:AV12)</f>
        <v>-56</v>
      </c>
      <c r="AX12" s="390">
        <f t="shared" si="37"/>
        <v>0</v>
      </c>
      <c r="AY12" s="390">
        <f t="shared" si="7"/>
        <v>0</v>
      </c>
      <c r="AZ12" s="390">
        <f t="shared" si="7"/>
        <v>0</v>
      </c>
      <c r="BA12" s="390">
        <f t="shared" si="7"/>
        <v>0</v>
      </c>
      <c r="BB12" s="390">
        <f t="shared" si="7"/>
        <v>0</v>
      </c>
      <c r="BD12" s="368">
        <f t="shared" si="38"/>
        <v>0</v>
      </c>
      <c r="BE12" s="368">
        <f t="shared" si="38"/>
        <v>0</v>
      </c>
      <c r="BF12" s="368">
        <f t="shared" si="38"/>
        <v>0</v>
      </c>
      <c r="BG12" s="368">
        <f t="shared" si="38"/>
        <v>0</v>
      </c>
      <c r="BH12" s="372">
        <f t="shared" si="39"/>
        <v>18</v>
      </c>
      <c r="BI12" s="372">
        <f t="shared" si="8"/>
        <v>1.5</v>
      </c>
      <c r="BJ12" s="372">
        <f t="shared" si="40"/>
        <v>22</v>
      </c>
      <c r="BK12" s="372">
        <f t="shared" si="9"/>
        <v>2</v>
      </c>
      <c r="BL12" s="372">
        <f t="shared" si="41"/>
        <v>6</v>
      </c>
      <c r="BM12" s="372">
        <f t="shared" si="10"/>
        <v>2</v>
      </c>
      <c r="BN12" s="564">
        <f t="shared" si="11"/>
        <v>0</v>
      </c>
      <c r="BO12" s="565">
        <f t="shared" si="12"/>
        <v>0</v>
      </c>
      <c r="BP12" s="570">
        <f t="shared" si="13"/>
        <v>0</v>
      </c>
      <c r="BQ12" s="564">
        <f t="shared" si="14"/>
        <v>0</v>
      </c>
      <c r="BR12" s="565">
        <f t="shared" si="15"/>
        <v>0</v>
      </c>
      <c r="BS12" s="570">
        <f t="shared" si="16"/>
        <v>0</v>
      </c>
      <c r="BT12" s="568">
        <f t="shared" si="42"/>
        <v>0</v>
      </c>
      <c r="BU12" s="564">
        <f t="shared" si="43"/>
        <v>0</v>
      </c>
      <c r="BV12" s="582">
        <f t="shared" si="44"/>
        <v>0</v>
      </c>
      <c r="BW12" s="576">
        <f t="shared" si="45"/>
        <v>0</v>
      </c>
      <c r="BX12" s="577">
        <f t="shared" si="46"/>
        <v>0</v>
      </c>
      <c r="BY12" s="578">
        <f t="shared" si="17"/>
        <v>0</v>
      </c>
      <c r="BZ12" s="576">
        <f t="shared" si="47"/>
        <v>0</v>
      </c>
      <c r="CA12" s="577">
        <f t="shared" si="48"/>
        <v>0</v>
      </c>
      <c r="CB12" s="578">
        <f t="shared" si="18"/>
        <v>0</v>
      </c>
      <c r="CC12" s="579">
        <f t="shared" si="49"/>
        <v>0</v>
      </c>
      <c r="CD12" s="576">
        <f t="shared" si="50"/>
        <v>0</v>
      </c>
      <c r="CE12" s="560">
        <f t="shared" si="51"/>
        <v>-6</v>
      </c>
      <c r="CF12" s="560">
        <f t="shared" si="52"/>
        <v>-6</v>
      </c>
      <c r="CG12" s="560">
        <f t="shared" si="53"/>
        <v>0</v>
      </c>
      <c r="CH12" s="588">
        <f t="shared" si="54"/>
        <v>0</v>
      </c>
      <c r="CI12" s="11"/>
      <c r="CJ12" s="11"/>
      <c r="CK12" s="204"/>
      <c r="CL12" s="204" t="str">
        <f t="shared" si="55"/>
        <v/>
      </c>
      <c r="CM12" s="11"/>
      <c r="CN12" s="11"/>
      <c r="CO12" s="11"/>
      <c r="CP12" s="204"/>
      <c r="CQ12" s="11"/>
      <c r="CR12" s="204"/>
      <c r="CS12" s="11"/>
    </row>
    <row r="13" spans="1:97" ht="12.75" x14ac:dyDescent="0.2">
      <c r="A13" s="242">
        <f t="shared" si="19"/>
        <v>1</v>
      </c>
      <c r="B13" s="243">
        <f t="shared" si="56"/>
        <v>46033</v>
      </c>
      <c r="C13" s="600">
        <f t="shared" si="20"/>
        <v>2</v>
      </c>
      <c r="D13" s="307"/>
      <c r="E13" s="307"/>
      <c r="F13" s="308"/>
      <c r="G13" s="308"/>
      <c r="H13" s="547"/>
      <c r="I13" s="232">
        <f t="shared" si="0"/>
        <v>0</v>
      </c>
      <c r="J13" s="229" t="str">
        <f t="shared" si="1"/>
        <v/>
      </c>
      <c r="K13" s="313"/>
      <c r="L13" s="328"/>
      <c r="M13" s="202"/>
      <c r="N13" s="381"/>
      <c r="O13" s="382"/>
      <c r="P13" s="382"/>
      <c r="Q13" s="382"/>
      <c r="R13" s="260" t="str">
        <f>IF(I$36=0,"",IF(Einstellungen!I$39=1,R12+AV13,CL13))</f>
        <v/>
      </c>
      <c r="S13" s="231">
        <f>SUM(AP$3:AP13)</f>
        <v>56</v>
      </c>
      <c r="T13" s="228">
        <f>SUM(I$3:I13)</f>
        <v>0</v>
      </c>
      <c r="U13" s="373" t="str">
        <f t="shared" si="21"/>
        <v/>
      </c>
      <c r="V13" s="612"/>
      <c r="W13" s="609"/>
      <c r="X13" s="609"/>
      <c r="Y13" s="15">
        <f t="shared" si="2"/>
        <v>46033</v>
      </c>
      <c r="Z13" s="2" t="b">
        <f t="shared" si="57"/>
        <v>0</v>
      </c>
      <c r="AA13" s="2">
        <f>IF(M13=Einstellungen!A$43,I13,IF(M13=Einstellungen!A$45,I13,0))</f>
        <v>0</v>
      </c>
      <c r="AB13" s="2">
        <f>IF(M13=Einstellungen!A$44,I13,IF(M13=Einstellungen!A$45,I13,0))</f>
        <v>0</v>
      </c>
      <c r="AC13" s="661">
        <f t="shared" si="3"/>
        <v>0</v>
      </c>
      <c r="AD13" s="2" t="b">
        <f t="shared" si="4"/>
        <v>0</v>
      </c>
      <c r="AE13" s="2">
        <f t="shared" si="22"/>
        <v>0</v>
      </c>
      <c r="AF13" s="2">
        <f t="shared" si="22"/>
        <v>0</v>
      </c>
      <c r="AG13" s="325" t="b">
        <f t="shared" si="5"/>
        <v>0</v>
      </c>
      <c r="AH13" s="325" t="b">
        <f t="shared" si="6"/>
        <v>0</v>
      </c>
      <c r="AI13" s="325" t="b">
        <f t="shared" si="23"/>
        <v>0</v>
      </c>
      <c r="AJ13" s="7" t="b">
        <f t="shared" si="24"/>
        <v>0</v>
      </c>
      <c r="AK13" s="2">
        <f t="shared" si="25"/>
        <v>1</v>
      </c>
      <c r="AL13" s="14">
        <f t="shared" si="26"/>
        <v>0</v>
      </c>
      <c r="AM13" s="11">
        <f t="shared" si="27"/>
        <v>0</v>
      </c>
      <c r="AN13" s="11">
        <f t="shared" si="28"/>
        <v>0</v>
      </c>
      <c r="AO13" s="11">
        <f t="shared" si="29"/>
        <v>0</v>
      </c>
      <c r="AP13" s="11">
        <f t="shared" si="30"/>
        <v>0</v>
      </c>
      <c r="AQ13" s="204">
        <f t="shared" si="31"/>
        <v>0</v>
      </c>
      <c r="AR13" s="2" t="str">
        <f t="shared" si="32"/>
        <v/>
      </c>
      <c r="AS13" s="2" t="str">
        <f t="shared" si="33"/>
        <v/>
      </c>
      <c r="AT13" s="11" t="str">
        <f t="shared" si="58"/>
        <v/>
      </c>
      <c r="AU13" s="11" t="str">
        <f t="shared" si="35"/>
        <v/>
      </c>
      <c r="AV13" s="11">
        <f t="shared" si="36"/>
        <v>0</v>
      </c>
      <c r="AW13" s="11">
        <f>SUM($AV$3:AV13)</f>
        <v>-56</v>
      </c>
      <c r="AX13" s="390">
        <f t="shared" si="37"/>
        <v>0</v>
      </c>
      <c r="AY13" s="390">
        <f t="shared" si="7"/>
        <v>0</v>
      </c>
      <c r="AZ13" s="390">
        <f t="shared" si="7"/>
        <v>0</v>
      </c>
      <c r="BA13" s="390">
        <f t="shared" si="7"/>
        <v>0</v>
      </c>
      <c r="BB13" s="390">
        <f t="shared" si="7"/>
        <v>0</v>
      </c>
      <c r="BD13" s="368">
        <f t="shared" si="38"/>
        <v>0</v>
      </c>
      <c r="BE13" s="368">
        <f t="shared" si="38"/>
        <v>0</v>
      </c>
      <c r="BF13" s="368">
        <f t="shared" si="38"/>
        <v>0</v>
      </c>
      <c r="BG13" s="368">
        <f t="shared" si="38"/>
        <v>0</v>
      </c>
      <c r="BH13" s="372">
        <f t="shared" si="39"/>
        <v>8</v>
      </c>
      <c r="BI13" s="372">
        <f t="shared" si="8"/>
        <v>2</v>
      </c>
      <c r="BJ13" s="372">
        <f t="shared" si="40"/>
        <v>22</v>
      </c>
      <c r="BK13" s="372">
        <f t="shared" si="9"/>
        <v>3</v>
      </c>
      <c r="BL13" s="372">
        <f t="shared" si="41"/>
        <v>6</v>
      </c>
      <c r="BM13" s="372">
        <f t="shared" si="10"/>
        <v>3</v>
      </c>
      <c r="BN13" s="564">
        <f t="shared" si="11"/>
        <v>0</v>
      </c>
      <c r="BO13" s="565">
        <f t="shared" si="12"/>
        <v>0</v>
      </c>
      <c r="BP13" s="570">
        <f t="shared" si="13"/>
        <v>0</v>
      </c>
      <c r="BQ13" s="564">
        <f t="shared" si="14"/>
        <v>0</v>
      </c>
      <c r="BR13" s="565">
        <f t="shared" si="15"/>
        <v>0</v>
      </c>
      <c r="BS13" s="570">
        <f t="shared" si="16"/>
        <v>0</v>
      </c>
      <c r="BT13" s="568">
        <f t="shared" si="42"/>
        <v>0</v>
      </c>
      <c r="BU13" s="564">
        <f t="shared" si="43"/>
        <v>0</v>
      </c>
      <c r="BV13" s="582">
        <f t="shared" si="44"/>
        <v>0</v>
      </c>
      <c r="BW13" s="576">
        <f t="shared" si="45"/>
        <v>0</v>
      </c>
      <c r="BX13" s="577">
        <f t="shared" si="46"/>
        <v>0</v>
      </c>
      <c r="BY13" s="578">
        <f t="shared" si="17"/>
        <v>0</v>
      </c>
      <c r="BZ13" s="576">
        <f t="shared" si="47"/>
        <v>0</v>
      </c>
      <c r="CA13" s="577">
        <f t="shared" si="48"/>
        <v>0</v>
      </c>
      <c r="CB13" s="578">
        <f t="shared" si="18"/>
        <v>0</v>
      </c>
      <c r="CC13" s="579">
        <f t="shared" si="49"/>
        <v>0</v>
      </c>
      <c r="CD13" s="576">
        <f t="shared" si="50"/>
        <v>0</v>
      </c>
      <c r="CE13" s="560">
        <f t="shared" si="51"/>
        <v>-6</v>
      </c>
      <c r="CF13" s="560">
        <f t="shared" si="52"/>
        <v>-6</v>
      </c>
      <c r="CG13" s="560">
        <f t="shared" si="53"/>
        <v>0</v>
      </c>
      <c r="CH13" s="588">
        <f t="shared" si="54"/>
        <v>0</v>
      </c>
      <c r="CI13" s="11"/>
      <c r="CJ13" s="11"/>
      <c r="CK13" s="204"/>
      <c r="CL13" s="204" t="str">
        <f t="shared" si="55"/>
        <v/>
      </c>
      <c r="CM13" s="11"/>
      <c r="CN13" s="11"/>
      <c r="CO13" s="11"/>
      <c r="CP13" s="204"/>
      <c r="CQ13" s="11"/>
      <c r="CR13" s="204"/>
      <c r="CS13" s="11"/>
    </row>
    <row r="14" spans="1:97" ht="12.75" x14ac:dyDescent="0.2">
      <c r="A14" s="242">
        <f t="shared" si="19"/>
        <v>2</v>
      </c>
      <c r="B14" s="243">
        <f t="shared" si="56"/>
        <v>46034</v>
      </c>
      <c r="C14" s="600">
        <f t="shared" si="20"/>
        <v>3</v>
      </c>
      <c r="D14" s="307"/>
      <c r="E14" s="307"/>
      <c r="F14" s="308"/>
      <c r="G14" s="308"/>
      <c r="H14" s="547"/>
      <c r="I14" s="232">
        <f t="shared" si="0"/>
        <v>0</v>
      </c>
      <c r="J14" s="229">
        <f t="shared" si="1"/>
        <v>1</v>
      </c>
      <c r="K14" s="313"/>
      <c r="L14" s="328"/>
      <c r="M14" s="202"/>
      <c r="N14" s="381"/>
      <c r="O14" s="382"/>
      <c r="P14" s="382"/>
      <c r="Q14" s="382"/>
      <c r="R14" s="260" t="str">
        <f>IF(I$36=0,"",IF(Einstellungen!I$39=1,R13+AV14,CL14))</f>
        <v/>
      </c>
      <c r="S14" s="231">
        <f>SUM(AP$3:AP14)</f>
        <v>64</v>
      </c>
      <c r="T14" s="228">
        <f>SUM(I$3:I14)</f>
        <v>0</v>
      </c>
      <c r="U14" s="373" t="str">
        <f t="shared" si="21"/>
        <v/>
      </c>
      <c r="V14" s="612"/>
      <c r="W14" s="609"/>
      <c r="X14" s="609"/>
      <c r="Y14" s="15">
        <f t="shared" si="2"/>
        <v>46034</v>
      </c>
      <c r="Z14" s="2">
        <f t="shared" si="57"/>
        <v>0</v>
      </c>
      <c r="AA14" s="2">
        <f>IF(M14=Einstellungen!A$43,I14,IF(M14=Einstellungen!A$45,I14,0))</f>
        <v>0</v>
      </c>
      <c r="AB14" s="2">
        <f>IF(M14=Einstellungen!A$44,I14,IF(M14=Einstellungen!A$45,I14,0))</f>
        <v>0</v>
      </c>
      <c r="AC14" s="661">
        <f t="shared" si="3"/>
        <v>0</v>
      </c>
      <c r="AD14" s="2">
        <f t="shared" si="4"/>
        <v>0</v>
      </c>
      <c r="AE14" s="2">
        <f t="shared" si="22"/>
        <v>0</v>
      </c>
      <c r="AF14" s="2">
        <f t="shared" si="22"/>
        <v>0</v>
      </c>
      <c r="AG14" s="325">
        <f t="shared" si="5"/>
        <v>0</v>
      </c>
      <c r="AH14" s="325">
        <f t="shared" si="6"/>
        <v>0</v>
      </c>
      <c r="AI14" s="325">
        <f t="shared" si="23"/>
        <v>0</v>
      </c>
      <c r="AJ14" s="7">
        <f t="shared" si="24"/>
        <v>0</v>
      </c>
      <c r="AK14" s="2">
        <f t="shared" si="25"/>
        <v>2</v>
      </c>
      <c r="AL14" s="14">
        <f t="shared" si="26"/>
        <v>0</v>
      </c>
      <c r="AM14" s="11">
        <f t="shared" si="27"/>
        <v>0</v>
      </c>
      <c r="AN14" s="11">
        <f t="shared" si="28"/>
        <v>0</v>
      </c>
      <c r="AO14" s="11">
        <f t="shared" si="29"/>
        <v>8</v>
      </c>
      <c r="AP14" s="11">
        <f t="shared" si="30"/>
        <v>8</v>
      </c>
      <c r="AQ14" s="204">
        <f t="shared" si="31"/>
        <v>8</v>
      </c>
      <c r="AR14" s="2">
        <f t="shared" si="32"/>
        <v>1</v>
      </c>
      <c r="AS14" s="2">
        <f t="shared" si="33"/>
        <v>1</v>
      </c>
      <c r="AT14" s="11" t="str">
        <f t="shared" si="58"/>
        <v/>
      </c>
      <c r="AU14" s="11" t="str">
        <f t="shared" si="35"/>
        <v/>
      </c>
      <c r="AV14" s="11">
        <f t="shared" si="36"/>
        <v>-8</v>
      </c>
      <c r="AW14" s="11">
        <f>SUM($AV$3:AV14)</f>
        <v>-64</v>
      </c>
      <c r="AX14" s="390">
        <f t="shared" si="37"/>
        <v>0</v>
      </c>
      <c r="AY14" s="390">
        <f t="shared" si="7"/>
        <v>0</v>
      </c>
      <c r="AZ14" s="390">
        <f t="shared" si="7"/>
        <v>0</v>
      </c>
      <c r="BA14" s="390">
        <f t="shared" si="7"/>
        <v>0</v>
      </c>
      <c r="BB14" s="390">
        <f t="shared" si="7"/>
        <v>0</v>
      </c>
      <c r="BD14" s="368">
        <f t="shared" si="38"/>
        <v>0</v>
      </c>
      <c r="BE14" s="368">
        <f t="shared" si="38"/>
        <v>0</v>
      </c>
      <c r="BF14" s="368">
        <f t="shared" si="38"/>
        <v>0</v>
      </c>
      <c r="BG14" s="368">
        <f t="shared" si="38"/>
        <v>0</v>
      </c>
      <c r="BH14" s="372">
        <f t="shared" si="39"/>
        <v>18</v>
      </c>
      <c r="BI14" s="372">
        <f t="shared" si="8"/>
        <v>1.5</v>
      </c>
      <c r="BJ14" s="372">
        <f t="shared" si="40"/>
        <v>22</v>
      </c>
      <c r="BK14" s="372">
        <f t="shared" si="9"/>
        <v>2</v>
      </c>
      <c r="BL14" s="372">
        <f t="shared" si="41"/>
        <v>6</v>
      </c>
      <c r="BM14" s="372">
        <f t="shared" si="10"/>
        <v>2</v>
      </c>
      <c r="BN14" s="564">
        <f t="shared" si="11"/>
        <v>0</v>
      </c>
      <c r="BO14" s="565">
        <f t="shared" si="12"/>
        <v>0</v>
      </c>
      <c r="BP14" s="570">
        <f t="shared" si="13"/>
        <v>0</v>
      </c>
      <c r="BQ14" s="564">
        <f t="shared" si="14"/>
        <v>0</v>
      </c>
      <c r="BR14" s="565">
        <f t="shared" si="15"/>
        <v>0</v>
      </c>
      <c r="BS14" s="570">
        <f t="shared" si="16"/>
        <v>0</v>
      </c>
      <c r="BT14" s="568">
        <f t="shared" si="42"/>
        <v>0</v>
      </c>
      <c r="BU14" s="564">
        <f t="shared" si="43"/>
        <v>0</v>
      </c>
      <c r="BV14" s="582">
        <f t="shared" si="44"/>
        <v>0</v>
      </c>
      <c r="BW14" s="576">
        <f t="shared" si="45"/>
        <v>0</v>
      </c>
      <c r="BX14" s="577">
        <f t="shared" si="46"/>
        <v>0</v>
      </c>
      <c r="BY14" s="578">
        <f t="shared" si="17"/>
        <v>0</v>
      </c>
      <c r="BZ14" s="576">
        <f t="shared" si="47"/>
        <v>0</v>
      </c>
      <c r="CA14" s="577">
        <f t="shared" si="48"/>
        <v>0</v>
      </c>
      <c r="CB14" s="578">
        <f t="shared" si="18"/>
        <v>0</v>
      </c>
      <c r="CC14" s="579">
        <f t="shared" si="49"/>
        <v>0</v>
      </c>
      <c r="CD14" s="576">
        <f t="shared" si="50"/>
        <v>0</v>
      </c>
      <c r="CE14" s="560">
        <f t="shared" si="51"/>
        <v>-6</v>
      </c>
      <c r="CF14" s="560">
        <f t="shared" si="52"/>
        <v>-6</v>
      </c>
      <c r="CG14" s="560">
        <f t="shared" si="53"/>
        <v>0</v>
      </c>
      <c r="CH14" s="588">
        <f t="shared" si="54"/>
        <v>0</v>
      </c>
      <c r="CI14" s="11"/>
      <c r="CJ14" s="11"/>
      <c r="CK14" s="204"/>
      <c r="CL14" s="204" t="str">
        <f t="shared" si="55"/>
        <v/>
      </c>
      <c r="CM14" s="11"/>
      <c r="CN14" s="11"/>
      <c r="CO14" s="11"/>
      <c r="CP14" s="204"/>
      <c r="CQ14" s="11"/>
      <c r="CR14" s="204"/>
      <c r="CS14" s="11"/>
    </row>
    <row r="15" spans="1:97" ht="12.75" x14ac:dyDescent="0.2">
      <c r="A15" s="242">
        <f t="shared" si="19"/>
        <v>3</v>
      </c>
      <c r="B15" s="243">
        <f t="shared" si="56"/>
        <v>46035</v>
      </c>
      <c r="C15" s="600">
        <f t="shared" si="20"/>
        <v>3</v>
      </c>
      <c r="D15" s="307"/>
      <c r="E15" s="307"/>
      <c r="F15" s="308"/>
      <c r="G15" s="308"/>
      <c r="H15" s="547"/>
      <c r="I15" s="232">
        <f t="shared" si="0"/>
        <v>0</v>
      </c>
      <c r="J15" s="229">
        <f t="shared" si="1"/>
        <v>1</v>
      </c>
      <c r="K15" s="313"/>
      <c r="L15" s="328"/>
      <c r="M15" s="202"/>
      <c r="N15" s="381"/>
      <c r="O15" s="382"/>
      <c r="P15" s="382"/>
      <c r="Q15" s="382"/>
      <c r="R15" s="260" t="str">
        <f>IF(I$36=0,"",IF(Einstellungen!I$39=1,R14+AV15,CL15))</f>
        <v/>
      </c>
      <c r="S15" s="231">
        <f>SUM(AP$3:AP15)</f>
        <v>72</v>
      </c>
      <c r="T15" s="228">
        <f>SUM(I$3:I15)</f>
        <v>0</v>
      </c>
      <c r="U15" s="373" t="str">
        <f t="shared" si="21"/>
        <v/>
      </c>
      <c r="V15" s="612"/>
      <c r="W15" s="609"/>
      <c r="X15" s="609"/>
      <c r="Y15" s="15">
        <f t="shared" si="2"/>
        <v>46035</v>
      </c>
      <c r="Z15" s="2">
        <f t="shared" si="57"/>
        <v>0</v>
      </c>
      <c r="AA15" s="2">
        <f>IF(M15=Einstellungen!A$43,I15,IF(M15=Einstellungen!A$45,I15,0))</f>
        <v>0</v>
      </c>
      <c r="AB15" s="2">
        <f>IF(M15=Einstellungen!A$44,I15,IF(M15=Einstellungen!A$45,I15,0))</f>
        <v>0</v>
      </c>
      <c r="AC15" s="661">
        <f t="shared" si="3"/>
        <v>0</v>
      </c>
      <c r="AD15" s="2">
        <f t="shared" si="4"/>
        <v>0</v>
      </c>
      <c r="AE15" s="2">
        <f t="shared" si="22"/>
        <v>0</v>
      </c>
      <c r="AF15" s="2">
        <f t="shared" si="22"/>
        <v>0</v>
      </c>
      <c r="AG15" s="325">
        <f t="shared" si="5"/>
        <v>0</v>
      </c>
      <c r="AH15" s="325">
        <f t="shared" si="6"/>
        <v>0</v>
      </c>
      <c r="AI15" s="325">
        <f t="shared" si="23"/>
        <v>0</v>
      </c>
      <c r="AJ15" s="7">
        <f t="shared" si="24"/>
        <v>0</v>
      </c>
      <c r="AK15" s="2">
        <f t="shared" si="25"/>
        <v>3</v>
      </c>
      <c r="AL15" s="14">
        <f t="shared" si="26"/>
        <v>0</v>
      </c>
      <c r="AM15" s="11">
        <f t="shared" si="27"/>
        <v>0</v>
      </c>
      <c r="AN15" s="11">
        <f t="shared" si="28"/>
        <v>0</v>
      </c>
      <c r="AO15" s="11">
        <f t="shared" si="29"/>
        <v>8</v>
      </c>
      <c r="AP15" s="11">
        <f t="shared" si="30"/>
        <v>8</v>
      </c>
      <c r="AQ15" s="204">
        <f t="shared" si="31"/>
        <v>8</v>
      </c>
      <c r="AR15" s="2">
        <f t="shared" si="32"/>
        <v>1</v>
      </c>
      <c r="AS15" s="2">
        <f t="shared" si="33"/>
        <v>1</v>
      </c>
      <c r="AT15" s="11" t="str">
        <f t="shared" si="58"/>
        <v/>
      </c>
      <c r="AU15" s="11" t="str">
        <f t="shared" si="35"/>
        <v/>
      </c>
      <c r="AV15" s="11">
        <f t="shared" si="36"/>
        <v>-8</v>
      </c>
      <c r="AW15" s="11">
        <f>SUM($AV$3:AV15)</f>
        <v>-72</v>
      </c>
      <c r="AX15" s="390">
        <f t="shared" si="37"/>
        <v>0</v>
      </c>
      <c r="AY15" s="390">
        <f t="shared" si="7"/>
        <v>0</v>
      </c>
      <c r="AZ15" s="390">
        <f t="shared" si="7"/>
        <v>0</v>
      </c>
      <c r="BA15" s="390">
        <f t="shared" si="7"/>
        <v>0</v>
      </c>
      <c r="BB15" s="390">
        <f t="shared" si="7"/>
        <v>0</v>
      </c>
      <c r="BD15" s="368">
        <f t="shared" si="38"/>
        <v>0</v>
      </c>
      <c r="BE15" s="368">
        <f t="shared" si="38"/>
        <v>0</v>
      </c>
      <c r="BF15" s="368">
        <f t="shared" si="38"/>
        <v>0</v>
      </c>
      <c r="BG15" s="368">
        <f t="shared" si="38"/>
        <v>0</v>
      </c>
      <c r="BH15" s="372">
        <f t="shared" si="39"/>
        <v>18</v>
      </c>
      <c r="BI15" s="372">
        <f t="shared" si="8"/>
        <v>1.5</v>
      </c>
      <c r="BJ15" s="372">
        <f t="shared" si="40"/>
        <v>22</v>
      </c>
      <c r="BK15" s="372">
        <f t="shared" si="9"/>
        <v>2</v>
      </c>
      <c r="BL15" s="372">
        <f t="shared" si="41"/>
        <v>6</v>
      </c>
      <c r="BM15" s="372">
        <f t="shared" si="10"/>
        <v>2</v>
      </c>
      <c r="BN15" s="564">
        <f t="shared" si="11"/>
        <v>0</v>
      </c>
      <c r="BO15" s="565">
        <f t="shared" si="12"/>
        <v>0</v>
      </c>
      <c r="BP15" s="570">
        <f t="shared" si="13"/>
        <v>0</v>
      </c>
      <c r="BQ15" s="564">
        <f t="shared" si="14"/>
        <v>0</v>
      </c>
      <c r="BR15" s="565">
        <f t="shared" si="15"/>
        <v>0</v>
      </c>
      <c r="BS15" s="570">
        <f t="shared" si="16"/>
        <v>0</v>
      </c>
      <c r="BT15" s="568">
        <f t="shared" si="42"/>
        <v>0</v>
      </c>
      <c r="BU15" s="564">
        <f t="shared" si="43"/>
        <v>0</v>
      </c>
      <c r="BV15" s="582">
        <f t="shared" si="44"/>
        <v>0</v>
      </c>
      <c r="BW15" s="576">
        <f t="shared" si="45"/>
        <v>0</v>
      </c>
      <c r="BX15" s="577">
        <f t="shared" si="46"/>
        <v>0</v>
      </c>
      <c r="BY15" s="578">
        <f t="shared" si="17"/>
        <v>0</v>
      </c>
      <c r="BZ15" s="576">
        <f t="shared" si="47"/>
        <v>0</v>
      </c>
      <c r="CA15" s="577">
        <f t="shared" si="48"/>
        <v>0</v>
      </c>
      <c r="CB15" s="578">
        <f t="shared" si="18"/>
        <v>0</v>
      </c>
      <c r="CC15" s="579">
        <f t="shared" si="49"/>
        <v>0</v>
      </c>
      <c r="CD15" s="576">
        <f t="shared" si="50"/>
        <v>0</v>
      </c>
      <c r="CE15" s="560">
        <f t="shared" si="51"/>
        <v>-6</v>
      </c>
      <c r="CF15" s="560">
        <f t="shared" si="52"/>
        <v>-6</v>
      </c>
      <c r="CG15" s="560">
        <f t="shared" si="53"/>
        <v>0</v>
      </c>
      <c r="CH15" s="588">
        <f t="shared" si="54"/>
        <v>0</v>
      </c>
      <c r="CI15" s="11"/>
      <c r="CJ15" s="11"/>
      <c r="CK15" s="204"/>
      <c r="CL15" s="204" t="str">
        <f t="shared" si="55"/>
        <v/>
      </c>
      <c r="CM15" s="11"/>
      <c r="CN15" s="11"/>
      <c r="CO15" s="11"/>
      <c r="CP15" s="204"/>
      <c r="CQ15" s="11"/>
      <c r="CR15" s="204"/>
      <c r="CS15" s="11"/>
    </row>
    <row r="16" spans="1:97" ht="12.75" x14ac:dyDescent="0.2">
      <c r="A16" s="242">
        <f t="shared" si="19"/>
        <v>4</v>
      </c>
      <c r="B16" s="243">
        <f t="shared" si="56"/>
        <v>46036</v>
      </c>
      <c r="C16" s="600">
        <f t="shared" si="20"/>
        <v>3</v>
      </c>
      <c r="D16" s="307"/>
      <c r="E16" s="307"/>
      <c r="F16" s="308"/>
      <c r="G16" s="308"/>
      <c r="H16" s="547"/>
      <c r="I16" s="232">
        <f t="shared" si="0"/>
        <v>0</v>
      </c>
      <c r="J16" s="229">
        <f t="shared" si="1"/>
        <v>1</v>
      </c>
      <c r="K16" s="313"/>
      <c r="L16" s="328"/>
      <c r="M16" s="202"/>
      <c r="N16" s="381"/>
      <c r="O16" s="382"/>
      <c r="P16" s="382"/>
      <c r="Q16" s="382"/>
      <c r="R16" s="260" t="str">
        <f>IF(I$36=0,"",IF(Einstellungen!I$39=1,R15+AV16,CL16))</f>
        <v/>
      </c>
      <c r="S16" s="231">
        <f>SUM(AP$3:AP16)</f>
        <v>80</v>
      </c>
      <c r="T16" s="228">
        <f>SUM(I$3:I16)</f>
        <v>0</v>
      </c>
      <c r="U16" s="373" t="str">
        <f t="shared" si="21"/>
        <v/>
      </c>
      <c r="V16" s="612"/>
      <c r="W16" s="609"/>
      <c r="X16" s="609"/>
      <c r="Y16" s="15">
        <f t="shared" si="2"/>
        <v>46036</v>
      </c>
      <c r="Z16" s="2">
        <f t="shared" si="57"/>
        <v>0</v>
      </c>
      <c r="AA16" s="2">
        <f>IF(M16=Einstellungen!A$43,I16,IF(M16=Einstellungen!A$45,I16,0))</f>
        <v>0</v>
      </c>
      <c r="AB16" s="2">
        <f>IF(M16=Einstellungen!A$44,I16,IF(M16=Einstellungen!A$45,I16,0))</f>
        <v>0</v>
      </c>
      <c r="AC16" s="661">
        <f t="shared" si="3"/>
        <v>0</v>
      </c>
      <c r="AD16" s="2">
        <f t="shared" si="4"/>
        <v>0</v>
      </c>
      <c r="AE16" s="2">
        <f t="shared" si="22"/>
        <v>0</v>
      </c>
      <c r="AF16" s="2">
        <f t="shared" si="22"/>
        <v>0</v>
      </c>
      <c r="AG16" s="325">
        <f t="shared" si="5"/>
        <v>0</v>
      </c>
      <c r="AH16" s="325">
        <f t="shared" si="6"/>
        <v>0</v>
      </c>
      <c r="AI16" s="325">
        <f t="shared" si="23"/>
        <v>0</v>
      </c>
      <c r="AJ16" s="7">
        <f t="shared" si="24"/>
        <v>0</v>
      </c>
      <c r="AK16" s="2">
        <f t="shared" si="25"/>
        <v>4</v>
      </c>
      <c r="AL16" s="14">
        <f t="shared" si="26"/>
        <v>0</v>
      </c>
      <c r="AM16" s="11">
        <f t="shared" si="27"/>
        <v>0</v>
      </c>
      <c r="AN16" s="11">
        <f t="shared" si="28"/>
        <v>0</v>
      </c>
      <c r="AO16" s="11">
        <f t="shared" si="29"/>
        <v>8</v>
      </c>
      <c r="AP16" s="11">
        <f t="shared" si="30"/>
        <v>8</v>
      </c>
      <c r="AQ16" s="204">
        <f t="shared" si="31"/>
        <v>8</v>
      </c>
      <c r="AR16" s="2">
        <f t="shared" si="32"/>
        <v>1</v>
      </c>
      <c r="AS16" s="2">
        <f t="shared" si="33"/>
        <v>1</v>
      </c>
      <c r="AT16" s="11" t="str">
        <f t="shared" si="58"/>
        <v/>
      </c>
      <c r="AU16" s="11" t="str">
        <f t="shared" si="35"/>
        <v/>
      </c>
      <c r="AV16" s="11">
        <f t="shared" si="36"/>
        <v>-8</v>
      </c>
      <c r="AW16" s="11">
        <f>SUM($AV$3:AV16)</f>
        <v>-80</v>
      </c>
      <c r="AX16" s="390">
        <f t="shared" si="37"/>
        <v>0</v>
      </c>
      <c r="AY16" s="390">
        <f t="shared" si="7"/>
        <v>0</v>
      </c>
      <c r="AZ16" s="390">
        <f t="shared" si="7"/>
        <v>0</v>
      </c>
      <c r="BA16" s="390">
        <f t="shared" si="7"/>
        <v>0</v>
      </c>
      <c r="BB16" s="390">
        <f t="shared" si="7"/>
        <v>0</v>
      </c>
      <c r="BD16" s="368">
        <f t="shared" si="38"/>
        <v>0</v>
      </c>
      <c r="BE16" s="368">
        <f t="shared" si="38"/>
        <v>0</v>
      </c>
      <c r="BF16" s="368">
        <f t="shared" si="38"/>
        <v>0</v>
      </c>
      <c r="BG16" s="368">
        <f t="shared" si="38"/>
        <v>0</v>
      </c>
      <c r="BH16" s="372">
        <f t="shared" si="39"/>
        <v>18</v>
      </c>
      <c r="BI16" s="372">
        <f t="shared" si="8"/>
        <v>1.5</v>
      </c>
      <c r="BJ16" s="372">
        <f t="shared" si="40"/>
        <v>22</v>
      </c>
      <c r="BK16" s="372">
        <f t="shared" si="9"/>
        <v>2</v>
      </c>
      <c r="BL16" s="372">
        <f t="shared" si="41"/>
        <v>6</v>
      </c>
      <c r="BM16" s="372">
        <f t="shared" si="10"/>
        <v>2</v>
      </c>
      <c r="BN16" s="564">
        <f t="shared" si="11"/>
        <v>0</v>
      </c>
      <c r="BO16" s="565">
        <f t="shared" si="12"/>
        <v>0</v>
      </c>
      <c r="BP16" s="570">
        <f t="shared" si="13"/>
        <v>0</v>
      </c>
      <c r="BQ16" s="564">
        <f t="shared" si="14"/>
        <v>0</v>
      </c>
      <c r="BR16" s="565">
        <f t="shared" si="15"/>
        <v>0</v>
      </c>
      <c r="BS16" s="570">
        <f t="shared" si="16"/>
        <v>0</v>
      </c>
      <c r="BT16" s="568">
        <f t="shared" si="42"/>
        <v>0</v>
      </c>
      <c r="BU16" s="564">
        <f t="shared" si="43"/>
        <v>0</v>
      </c>
      <c r="BV16" s="582">
        <f t="shared" si="44"/>
        <v>0</v>
      </c>
      <c r="BW16" s="576">
        <f t="shared" si="45"/>
        <v>0</v>
      </c>
      <c r="BX16" s="577">
        <f t="shared" si="46"/>
        <v>0</v>
      </c>
      <c r="BY16" s="578">
        <f t="shared" si="17"/>
        <v>0</v>
      </c>
      <c r="BZ16" s="576">
        <f t="shared" si="47"/>
        <v>0</v>
      </c>
      <c r="CA16" s="577">
        <f t="shared" si="48"/>
        <v>0</v>
      </c>
      <c r="CB16" s="578">
        <f t="shared" si="18"/>
        <v>0</v>
      </c>
      <c r="CC16" s="579">
        <f t="shared" si="49"/>
        <v>0</v>
      </c>
      <c r="CD16" s="576">
        <f t="shared" si="50"/>
        <v>0</v>
      </c>
      <c r="CE16" s="560">
        <f t="shared" si="51"/>
        <v>-6</v>
      </c>
      <c r="CF16" s="560">
        <f t="shared" si="52"/>
        <v>-6</v>
      </c>
      <c r="CG16" s="560">
        <f t="shared" si="53"/>
        <v>0</v>
      </c>
      <c r="CH16" s="588">
        <f t="shared" si="54"/>
        <v>0</v>
      </c>
      <c r="CI16" s="11"/>
      <c r="CJ16" s="11"/>
      <c r="CK16" s="204"/>
      <c r="CL16" s="204" t="str">
        <f t="shared" si="55"/>
        <v/>
      </c>
      <c r="CM16" s="11"/>
      <c r="CN16" s="11"/>
      <c r="CO16" s="11"/>
      <c r="CP16" s="204"/>
      <c r="CQ16" s="11"/>
      <c r="CR16" s="204"/>
      <c r="CS16" s="11"/>
    </row>
    <row r="17" spans="1:97" ht="12.75" x14ac:dyDescent="0.2">
      <c r="A17" s="242">
        <f t="shared" si="19"/>
        <v>5</v>
      </c>
      <c r="B17" s="243">
        <f t="shared" si="56"/>
        <v>46037</v>
      </c>
      <c r="C17" s="600">
        <f t="shared" si="20"/>
        <v>3</v>
      </c>
      <c r="D17" s="307"/>
      <c r="E17" s="307"/>
      <c r="F17" s="308"/>
      <c r="G17" s="308"/>
      <c r="H17" s="547"/>
      <c r="I17" s="232">
        <f t="shared" si="0"/>
        <v>0</v>
      </c>
      <c r="J17" s="229">
        <f t="shared" si="1"/>
        <v>1</v>
      </c>
      <c r="K17" s="313"/>
      <c r="L17" s="328"/>
      <c r="M17" s="202"/>
      <c r="N17" s="381"/>
      <c r="O17" s="382"/>
      <c r="P17" s="382"/>
      <c r="Q17" s="382"/>
      <c r="R17" s="260" t="str">
        <f>IF(I$36=0,"",IF(Einstellungen!I$39=1,R16+AV17,CL17))</f>
        <v/>
      </c>
      <c r="S17" s="231">
        <f>SUM(AP$3:AP17)</f>
        <v>88</v>
      </c>
      <c r="T17" s="228">
        <f>SUM(I$3:I17)</f>
        <v>0</v>
      </c>
      <c r="U17" s="373" t="str">
        <f t="shared" si="21"/>
        <v/>
      </c>
      <c r="V17" s="612"/>
      <c r="W17" s="609"/>
      <c r="X17" s="609"/>
      <c r="Y17" s="15">
        <f t="shared" si="2"/>
        <v>46037</v>
      </c>
      <c r="Z17" s="2">
        <f t="shared" si="57"/>
        <v>0</v>
      </c>
      <c r="AA17" s="2">
        <f>IF(M17=Einstellungen!A$43,I17,IF(M17=Einstellungen!A$45,I17,0))</f>
        <v>0</v>
      </c>
      <c r="AB17" s="2">
        <f>IF(M17=Einstellungen!A$44,I17,IF(M17=Einstellungen!A$45,I17,0))</f>
        <v>0</v>
      </c>
      <c r="AC17" s="661">
        <f t="shared" si="3"/>
        <v>0</v>
      </c>
      <c r="AD17" s="2">
        <f t="shared" si="4"/>
        <v>0</v>
      </c>
      <c r="AE17" s="2">
        <f t="shared" si="22"/>
        <v>0</v>
      </c>
      <c r="AF17" s="2">
        <f t="shared" si="22"/>
        <v>0</v>
      </c>
      <c r="AG17" s="325">
        <f t="shared" si="5"/>
        <v>0</v>
      </c>
      <c r="AH17" s="325">
        <f t="shared" si="6"/>
        <v>0</v>
      </c>
      <c r="AI17" s="325">
        <f t="shared" si="23"/>
        <v>0</v>
      </c>
      <c r="AJ17" s="7">
        <f t="shared" si="24"/>
        <v>0</v>
      </c>
      <c r="AK17" s="2">
        <f t="shared" si="25"/>
        <v>5</v>
      </c>
      <c r="AL17" s="14">
        <f t="shared" si="26"/>
        <v>0</v>
      </c>
      <c r="AM17" s="11">
        <f t="shared" si="27"/>
        <v>0</v>
      </c>
      <c r="AN17" s="11">
        <f t="shared" si="28"/>
        <v>0</v>
      </c>
      <c r="AO17" s="11">
        <f t="shared" si="29"/>
        <v>8</v>
      </c>
      <c r="AP17" s="11">
        <f t="shared" si="30"/>
        <v>8</v>
      </c>
      <c r="AQ17" s="204">
        <f t="shared" si="31"/>
        <v>8</v>
      </c>
      <c r="AR17" s="2">
        <f t="shared" si="32"/>
        <v>1</v>
      </c>
      <c r="AS17" s="2">
        <f t="shared" si="33"/>
        <v>1</v>
      </c>
      <c r="AT17" s="11" t="str">
        <f t="shared" si="58"/>
        <v/>
      </c>
      <c r="AU17" s="11" t="str">
        <f t="shared" si="35"/>
        <v/>
      </c>
      <c r="AV17" s="11">
        <f t="shared" si="36"/>
        <v>-8</v>
      </c>
      <c r="AW17" s="11">
        <f>SUM($AV$3:AV17)</f>
        <v>-88</v>
      </c>
      <c r="AX17" s="390">
        <f t="shared" si="37"/>
        <v>0</v>
      </c>
      <c r="AY17" s="390">
        <f t="shared" si="7"/>
        <v>0</v>
      </c>
      <c r="AZ17" s="390">
        <f t="shared" si="7"/>
        <v>0</v>
      </c>
      <c r="BA17" s="390">
        <f t="shared" si="7"/>
        <v>0</v>
      </c>
      <c r="BB17" s="390">
        <f t="shared" si="7"/>
        <v>0</v>
      </c>
      <c r="BD17" s="368">
        <f t="shared" si="38"/>
        <v>0</v>
      </c>
      <c r="BE17" s="368">
        <f t="shared" si="38"/>
        <v>0</v>
      </c>
      <c r="BF17" s="368">
        <f t="shared" si="38"/>
        <v>0</v>
      </c>
      <c r="BG17" s="368">
        <f t="shared" si="38"/>
        <v>0</v>
      </c>
      <c r="BH17" s="372">
        <f t="shared" si="39"/>
        <v>18</v>
      </c>
      <c r="BI17" s="372">
        <f t="shared" si="8"/>
        <v>1.5</v>
      </c>
      <c r="BJ17" s="372">
        <f t="shared" si="40"/>
        <v>22</v>
      </c>
      <c r="BK17" s="372">
        <f t="shared" si="9"/>
        <v>2</v>
      </c>
      <c r="BL17" s="372">
        <f t="shared" si="41"/>
        <v>6</v>
      </c>
      <c r="BM17" s="372">
        <f t="shared" si="10"/>
        <v>2</v>
      </c>
      <c r="BN17" s="564">
        <f t="shared" si="11"/>
        <v>0</v>
      </c>
      <c r="BO17" s="565">
        <f t="shared" si="12"/>
        <v>0</v>
      </c>
      <c r="BP17" s="570">
        <f t="shared" si="13"/>
        <v>0</v>
      </c>
      <c r="BQ17" s="564">
        <f t="shared" si="14"/>
        <v>0</v>
      </c>
      <c r="BR17" s="565">
        <f t="shared" si="15"/>
        <v>0</v>
      </c>
      <c r="BS17" s="570">
        <f t="shared" si="16"/>
        <v>0</v>
      </c>
      <c r="BT17" s="568">
        <f t="shared" si="42"/>
        <v>0</v>
      </c>
      <c r="BU17" s="564">
        <f t="shared" si="43"/>
        <v>0</v>
      </c>
      <c r="BV17" s="582">
        <f t="shared" si="44"/>
        <v>0</v>
      </c>
      <c r="BW17" s="576">
        <f t="shared" si="45"/>
        <v>0</v>
      </c>
      <c r="BX17" s="577">
        <f t="shared" si="46"/>
        <v>0</v>
      </c>
      <c r="BY17" s="578">
        <f t="shared" si="17"/>
        <v>0</v>
      </c>
      <c r="BZ17" s="576">
        <f t="shared" si="47"/>
        <v>0</v>
      </c>
      <c r="CA17" s="577">
        <f t="shared" si="48"/>
        <v>0</v>
      </c>
      <c r="CB17" s="578">
        <f t="shared" si="18"/>
        <v>0</v>
      </c>
      <c r="CC17" s="579">
        <f t="shared" si="49"/>
        <v>0</v>
      </c>
      <c r="CD17" s="576">
        <f t="shared" si="50"/>
        <v>0</v>
      </c>
      <c r="CE17" s="560">
        <f t="shared" si="51"/>
        <v>-6</v>
      </c>
      <c r="CF17" s="560">
        <f t="shared" si="52"/>
        <v>-6</v>
      </c>
      <c r="CG17" s="560">
        <f t="shared" si="53"/>
        <v>0</v>
      </c>
      <c r="CH17" s="588">
        <f t="shared" si="54"/>
        <v>0</v>
      </c>
      <c r="CI17" s="11"/>
      <c r="CJ17" s="11"/>
      <c r="CK17" s="204"/>
      <c r="CL17" s="204" t="str">
        <f t="shared" si="55"/>
        <v/>
      </c>
      <c r="CM17" s="11"/>
      <c r="CN17" s="11"/>
      <c r="CO17" s="11"/>
      <c r="CP17" s="204"/>
      <c r="CQ17" s="11"/>
      <c r="CR17" s="204"/>
      <c r="CS17" s="11"/>
    </row>
    <row r="18" spans="1:97" ht="12.75" x14ac:dyDescent="0.2">
      <c r="A18" s="242">
        <f t="shared" si="19"/>
        <v>6</v>
      </c>
      <c r="B18" s="243">
        <f t="shared" si="56"/>
        <v>46038</v>
      </c>
      <c r="C18" s="600">
        <f t="shared" si="20"/>
        <v>3</v>
      </c>
      <c r="D18" s="307"/>
      <c r="E18" s="307"/>
      <c r="F18" s="308"/>
      <c r="G18" s="308"/>
      <c r="H18" s="547"/>
      <c r="I18" s="232">
        <f t="shared" si="0"/>
        <v>0</v>
      </c>
      <c r="J18" s="229">
        <f t="shared" si="1"/>
        <v>1</v>
      </c>
      <c r="K18" s="313"/>
      <c r="L18" s="328"/>
      <c r="M18" s="202"/>
      <c r="N18" s="381"/>
      <c r="O18" s="382"/>
      <c r="P18" s="382"/>
      <c r="Q18" s="382"/>
      <c r="R18" s="260" t="str">
        <f>IF(I$36=0,"",IF(Einstellungen!I$39=1,R17+AV18,CL18))</f>
        <v/>
      </c>
      <c r="S18" s="231">
        <f>SUM(AP$3:AP18)</f>
        <v>96</v>
      </c>
      <c r="T18" s="228">
        <f>SUM(I$3:I18)</f>
        <v>0</v>
      </c>
      <c r="U18" s="373" t="str">
        <f t="shared" si="21"/>
        <v/>
      </c>
      <c r="V18" s="612"/>
      <c r="W18" s="609"/>
      <c r="X18" s="609"/>
      <c r="Y18" s="15">
        <f t="shared" si="2"/>
        <v>46038</v>
      </c>
      <c r="Z18" s="2">
        <f t="shared" si="57"/>
        <v>0</v>
      </c>
      <c r="AA18" s="2">
        <f>IF(M18=Einstellungen!A$43,I18,IF(M18=Einstellungen!A$45,I18,0))</f>
        <v>0</v>
      </c>
      <c r="AB18" s="2">
        <f>IF(M18=Einstellungen!A$44,I18,IF(M18=Einstellungen!A$45,I18,0))</f>
        <v>0</v>
      </c>
      <c r="AC18" s="661">
        <f t="shared" si="3"/>
        <v>0</v>
      </c>
      <c r="AD18" s="2">
        <f t="shared" si="4"/>
        <v>0</v>
      </c>
      <c r="AE18" s="2">
        <f t="shared" si="22"/>
        <v>0</v>
      </c>
      <c r="AF18" s="2">
        <f t="shared" si="22"/>
        <v>0</v>
      </c>
      <c r="AG18" s="325">
        <f t="shared" si="5"/>
        <v>0</v>
      </c>
      <c r="AH18" s="325">
        <f t="shared" si="6"/>
        <v>0</v>
      </c>
      <c r="AI18" s="325">
        <f t="shared" si="23"/>
        <v>0</v>
      </c>
      <c r="AJ18" s="7">
        <f t="shared" si="24"/>
        <v>0</v>
      </c>
      <c r="AK18" s="2">
        <f t="shared" si="25"/>
        <v>6</v>
      </c>
      <c r="AL18" s="14">
        <f t="shared" si="26"/>
        <v>0</v>
      </c>
      <c r="AM18" s="11">
        <f t="shared" si="27"/>
        <v>0</v>
      </c>
      <c r="AN18" s="11">
        <f t="shared" si="28"/>
        <v>0</v>
      </c>
      <c r="AO18" s="11">
        <f t="shared" si="29"/>
        <v>8</v>
      </c>
      <c r="AP18" s="11">
        <f t="shared" si="30"/>
        <v>8</v>
      </c>
      <c r="AQ18" s="204">
        <f t="shared" si="31"/>
        <v>8</v>
      </c>
      <c r="AR18" s="2">
        <f t="shared" si="32"/>
        <v>1</v>
      </c>
      <c r="AS18" s="2">
        <f t="shared" si="33"/>
        <v>1</v>
      </c>
      <c r="AT18" s="11" t="str">
        <f t="shared" si="58"/>
        <v/>
      </c>
      <c r="AU18" s="11" t="str">
        <f t="shared" si="35"/>
        <v/>
      </c>
      <c r="AV18" s="11">
        <f t="shared" si="36"/>
        <v>-8</v>
      </c>
      <c r="AW18" s="11">
        <f>SUM($AV$3:AV18)</f>
        <v>-96</v>
      </c>
      <c r="AX18" s="390">
        <f t="shared" si="37"/>
        <v>0</v>
      </c>
      <c r="AY18" s="390">
        <f t="shared" si="7"/>
        <v>0</v>
      </c>
      <c r="AZ18" s="390">
        <f t="shared" si="7"/>
        <v>0</v>
      </c>
      <c r="BA18" s="390">
        <f t="shared" si="7"/>
        <v>0</v>
      </c>
      <c r="BB18" s="390">
        <f t="shared" si="7"/>
        <v>0</v>
      </c>
      <c r="BD18" s="368">
        <f t="shared" si="38"/>
        <v>0</v>
      </c>
      <c r="BE18" s="368">
        <f t="shared" si="38"/>
        <v>0</v>
      </c>
      <c r="BF18" s="368">
        <f t="shared" si="38"/>
        <v>0</v>
      </c>
      <c r="BG18" s="368">
        <f t="shared" si="38"/>
        <v>0</v>
      </c>
      <c r="BH18" s="372">
        <f t="shared" si="39"/>
        <v>18</v>
      </c>
      <c r="BI18" s="372">
        <f t="shared" si="8"/>
        <v>1.5</v>
      </c>
      <c r="BJ18" s="372">
        <f t="shared" si="40"/>
        <v>22</v>
      </c>
      <c r="BK18" s="372">
        <f t="shared" si="9"/>
        <v>2</v>
      </c>
      <c r="BL18" s="372">
        <f t="shared" si="41"/>
        <v>6</v>
      </c>
      <c r="BM18" s="372">
        <f t="shared" si="10"/>
        <v>2</v>
      </c>
      <c r="BN18" s="564">
        <f t="shared" si="11"/>
        <v>0</v>
      </c>
      <c r="BO18" s="565">
        <f t="shared" si="12"/>
        <v>0</v>
      </c>
      <c r="BP18" s="570">
        <f t="shared" si="13"/>
        <v>0</v>
      </c>
      <c r="BQ18" s="564">
        <f t="shared" si="14"/>
        <v>0</v>
      </c>
      <c r="BR18" s="565">
        <f t="shared" si="15"/>
        <v>0</v>
      </c>
      <c r="BS18" s="570">
        <f t="shared" si="16"/>
        <v>0</v>
      </c>
      <c r="BT18" s="568">
        <f t="shared" si="42"/>
        <v>0</v>
      </c>
      <c r="BU18" s="564">
        <f t="shared" si="43"/>
        <v>0</v>
      </c>
      <c r="BV18" s="582">
        <f t="shared" si="44"/>
        <v>0</v>
      </c>
      <c r="BW18" s="576">
        <f t="shared" si="45"/>
        <v>0</v>
      </c>
      <c r="BX18" s="577">
        <f t="shared" si="46"/>
        <v>0</v>
      </c>
      <c r="BY18" s="578">
        <f t="shared" si="17"/>
        <v>0</v>
      </c>
      <c r="BZ18" s="576">
        <f t="shared" si="47"/>
        <v>0</v>
      </c>
      <c r="CA18" s="577">
        <f t="shared" si="48"/>
        <v>0</v>
      </c>
      <c r="CB18" s="578">
        <f t="shared" si="18"/>
        <v>0</v>
      </c>
      <c r="CC18" s="579">
        <f t="shared" si="49"/>
        <v>0</v>
      </c>
      <c r="CD18" s="576">
        <f t="shared" si="50"/>
        <v>0</v>
      </c>
      <c r="CE18" s="560">
        <f t="shared" si="51"/>
        <v>-6</v>
      </c>
      <c r="CF18" s="560">
        <f t="shared" si="52"/>
        <v>-6</v>
      </c>
      <c r="CG18" s="560">
        <f t="shared" si="53"/>
        <v>0</v>
      </c>
      <c r="CH18" s="588">
        <f t="shared" si="54"/>
        <v>0</v>
      </c>
      <c r="CI18" s="11"/>
      <c r="CJ18" s="11"/>
      <c r="CK18" s="204"/>
      <c r="CL18" s="204" t="str">
        <f t="shared" si="55"/>
        <v/>
      </c>
      <c r="CM18" s="11"/>
      <c r="CN18" s="11"/>
      <c r="CO18" s="11"/>
      <c r="CP18" s="204"/>
      <c r="CQ18" s="11"/>
      <c r="CR18" s="204"/>
      <c r="CS18" s="11"/>
    </row>
    <row r="19" spans="1:97" ht="12.75" x14ac:dyDescent="0.2">
      <c r="A19" s="242">
        <f t="shared" si="19"/>
        <v>7</v>
      </c>
      <c r="B19" s="243">
        <f t="shared" si="56"/>
        <v>46039</v>
      </c>
      <c r="C19" s="600">
        <f t="shared" si="20"/>
        <v>3</v>
      </c>
      <c r="D19" s="307"/>
      <c r="E19" s="307"/>
      <c r="F19" s="308"/>
      <c r="G19" s="308"/>
      <c r="H19" s="547"/>
      <c r="I19" s="232">
        <f t="shared" si="0"/>
        <v>0</v>
      </c>
      <c r="J19" s="229" t="str">
        <f t="shared" si="1"/>
        <v/>
      </c>
      <c r="K19" s="313"/>
      <c r="L19" s="328"/>
      <c r="M19" s="202"/>
      <c r="N19" s="381"/>
      <c r="O19" s="382"/>
      <c r="P19" s="382"/>
      <c r="Q19" s="382"/>
      <c r="R19" s="260" t="str">
        <f>IF(I$36=0,"",IF(Einstellungen!I$39=1,R18+AV19,CL19))</f>
        <v/>
      </c>
      <c r="S19" s="231">
        <f>SUM(AP$3:AP19)</f>
        <v>96</v>
      </c>
      <c r="T19" s="228">
        <f>SUM(I$3:I19)</f>
        <v>0</v>
      </c>
      <c r="U19" s="373" t="str">
        <f t="shared" si="21"/>
        <v/>
      </c>
      <c r="V19" s="612"/>
      <c r="W19" s="609"/>
      <c r="X19" s="609"/>
      <c r="Y19" s="15">
        <f t="shared" si="2"/>
        <v>46039</v>
      </c>
      <c r="Z19" s="2" t="b">
        <f t="shared" si="57"/>
        <v>0</v>
      </c>
      <c r="AA19" s="2">
        <f>IF(M19=Einstellungen!A$43,I19,IF(M19=Einstellungen!A$45,I19,0))</f>
        <v>0</v>
      </c>
      <c r="AB19" s="2">
        <f>IF(M19=Einstellungen!A$44,I19,IF(M19=Einstellungen!A$45,I19,0))</f>
        <v>0</v>
      </c>
      <c r="AC19" s="661">
        <f t="shared" si="3"/>
        <v>0</v>
      </c>
      <c r="AD19" s="2" t="b">
        <f t="shared" si="4"/>
        <v>0</v>
      </c>
      <c r="AE19" s="2">
        <f t="shared" si="22"/>
        <v>0</v>
      </c>
      <c r="AF19" s="2">
        <f t="shared" si="22"/>
        <v>0</v>
      </c>
      <c r="AG19" s="325" t="b">
        <f t="shared" si="5"/>
        <v>0</v>
      </c>
      <c r="AH19" s="325" t="b">
        <f t="shared" si="6"/>
        <v>0</v>
      </c>
      <c r="AI19" s="325" t="b">
        <f t="shared" si="23"/>
        <v>0</v>
      </c>
      <c r="AJ19" s="7" t="b">
        <f t="shared" si="24"/>
        <v>0</v>
      </c>
      <c r="AK19" s="2">
        <f t="shared" si="25"/>
        <v>7</v>
      </c>
      <c r="AL19" s="14">
        <f t="shared" si="26"/>
        <v>0</v>
      </c>
      <c r="AM19" s="11">
        <f t="shared" si="27"/>
        <v>0</v>
      </c>
      <c r="AN19" s="11">
        <f t="shared" si="28"/>
        <v>0</v>
      </c>
      <c r="AO19" s="11">
        <f t="shared" si="29"/>
        <v>0</v>
      </c>
      <c r="AP19" s="11">
        <f t="shared" si="30"/>
        <v>0</v>
      </c>
      <c r="AQ19" s="204">
        <f t="shared" si="31"/>
        <v>0</v>
      </c>
      <c r="AR19" s="2" t="str">
        <f t="shared" si="32"/>
        <v/>
      </c>
      <c r="AS19" s="2" t="str">
        <f t="shared" si="33"/>
        <v/>
      </c>
      <c r="AT19" s="11" t="str">
        <f t="shared" si="58"/>
        <v/>
      </c>
      <c r="AU19" s="11" t="str">
        <f t="shared" si="35"/>
        <v/>
      </c>
      <c r="AV19" s="11">
        <f t="shared" si="36"/>
        <v>0</v>
      </c>
      <c r="AW19" s="11">
        <f>SUM($AV$3:AV19)</f>
        <v>-96</v>
      </c>
      <c r="AX19" s="390">
        <f t="shared" si="37"/>
        <v>0</v>
      </c>
      <c r="AY19" s="390">
        <f t="shared" si="37"/>
        <v>0</v>
      </c>
      <c r="AZ19" s="390">
        <f t="shared" si="37"/>
        <v>0</v>
      </c>
      <c r="BA19" s="390">
        <f t="shared" si="37"/>
        <v>0</v>
      </c>
      <c r="BB19" s="390">
        <f t="shared" si="37"/>
        <v>0</v>
      </c>
      <c r="BD19" s="368">
        <f t="shared" si="38"/>
        <v>0</v>
      </c>
      <c r="BE19" s="368">
        <f t="shared" si="38"/>
        <v>0</v>
      </c>
      <c r="BF19" s="368">
        <f t="shared" si="38"/>
        <v>0</v>
      </c>
      <c r="BG19" s="368">
        <f t="shared" si="38"/>
        <v>0</v>
      </c>
      <c r="BH19" s="372">
        <f t="shared" si="39"/>
        <v>18</v>
      </c>
      <c r="BI19" s="372">
        <f t="shared" si="8"/>
        <v>1.5</v>
      </c>
      <c r="BJ19" s="372">
        <f t="shared" si="40"/>
        <v>22</v>
      </c>
      <c r="BK19" s="372">
        <f t="shared" si="9"/>
        <v>2</v>
      </c>
      <c r="BL19" s="372">
        <f t="shared" si="41"/>
        <v>6</v>
      </c>
      <c r="BM19" s="372">
        <f t="shared" si="10"/>
        <v>2</v>
      </c>
      <c r="BN19" s="564">
        <f t="shared" si="11"/>
        <v>0</v>
      </c>
      <c r="BO19" s="565">
        <f t="shared" si="12"/>
        <v>0</v>
      </c>
      <c r="BP19" s="570">
        <f t="shared" si="13"/>
        <v>0</v>
      </c>
      <c r="BQ19" s="564">
        <f t="shared" si="14"/>
        <v>0</v>
      </c>
      <c r="BR19" s="565">
        <f t="shared" si="15"/>
        <v>0</v>
      </c>
      <c r="BS19" s="570">
        <f t="shared" si="16"/>
        <v>0</v>
      </c>
      <c r="BT19" s="568">
        <f t="shared" si="42"/>
        <v>0</v>
      </c>
      <c r="BU19" s="564">
        <f t="shared" si="43"/>
        <v>0</v>
      </c>
      <c r="BV19" s="582">
        <f t="shared" si="44"/>
        <v>0</v>
      </c>
      <c r="BW19" s="576">
        <f t="shared" si="45"/>
        <v>0</v>
      </c>
      <c r="BX19" s="577">
        <f t="shared" si="46"/>
        <v>0</v>
      </c>
      <c r="BY19" s="578">
        <f t="shared" si="17"/>
        <v>0</v>
      </c>
      <c r="BZ19" s="576">
        <f t="shared" si="47"/>
        <v>0</v>
      </c>
      <c r="CA19" s="577">
        <f t="shared" si="48"/>
        <v>0</v>
      </c>
      <c r="CB19" s="578">
        <f t="shared" si="18"/>
        <v>0</v>
      </c>
      <c r="CC19" s="579">
        <f t="shared" si="49"/>
        <v>0</v>
      </c>
      <c r="CD19" s="576">
        <f t="shared" si="50"/>
        <v>0</v>
      </c>
      <c r="CE19" s="560">
        <f t="shared" si="51"/>
        <v>-6</v>
      </c>
      <c r="CF19" s="560">
        <f t="shared" si="52"/>
        <v>-6</v>
      </c>
      <c r="CG19" s="560">
        <f t="shared" si="53"/>
        <v>0</v>
      </c>
      <c r="CH19" s="588">
        <f t="shared" si="54"/>
        <v>0</v>
      </c>
      <c r="CI19" s="11"/>
      <c r="CJ19" s="11"/>
      <c r="CK19" s="204"/>
      <c r="CL19" s="204" t="str">
        <f t="shared" si="55"/>
        <v/>
      </c>
      <c r="CM19" s="11"/>
      <c r="CN19" s="11"/>
      <c r="CO19" s="11"/>
      <c r="CP19" s="204"/>
      <c r="CQ19" s="11"/>
      <c r="CR19" s="204"/>
      <c r="CS19" s="11"/>
    </row>
    <row r="20" spans="1:97" ht="12.75" x14ac:dyDescent="0.2">
      <c r="A20" s="242">
        <f t="shared" si="19"/>
        <v>1</v>
      </c>
      <c r="B20" s="243">
        <f t="shared" si="56"/>
        <v>46040</v>
      </c>
      <c r="C20" s="600">
        <f t="shared" si="20"/>
        <v>3</v>
      </c>
      <c r="D20" s="307"/>
      <c r="E20" s="307"/>
      <c r="F20" s="308"/>
      <c r="G20" s="308"/>
      <c r="H20" s="547"/>
      <c r="I20" s="232">
        <f t="shared" si="0"/>
        <v>0</v>
      </c>
      <c r="J20" s="229" t="str">
        <f t="shared" si="1"/>
        <v/>
      </c>
      <c r="K20" s="313"/>
      <c r="L20" s="328"/>
      <c r="M20" s="202"/>
      <c r="N20" s="381"/>
      <c r="O20" s="382"/>
      <c r="P20" s="382"/>
      <c r="Q20" s="382"/>
      <c r="R20" s="260" t="str">
        <f>IF(I$36=0,"",IF(Einstellungen!I$39=1,R19+AV20,CL20))</f>
        <v/>
      </c>
      <c r="S20" s="231">
        <f>SUM(AP$3:AP20)</f>
        <v>96</v>
      </c>
      <c r="T20" s="228">
        <f>SUM(I$3:I20)</f>
        <v>0</v>
      </c>
      <c r="U20" s="373" t="str">
        <f t="shared" si="21"/>
        <v/>
      </c>
      <c r="V20" s="612"/>
      <c r="W20" s="609"/>
      <c r="X20" s="609"/>
      <c r="Y20" s="15">
        <f t="shared" si="2"/>
        <v>46040</v>
      </c>
      <c r="Z20" s="2" t="b">
        <f t="shared" si="57"/>
        <v>0</v>
      </c>
      <c r="AA20" s="2">
        <f>IF(M20=Einstellungen!A$43,I20,IF(M20=Einstellungen!A$45,I20,0))</f>
        <v>0</v>
      </c>
      <c r="AB20" s="2">
        <f>IF(M20=Einstellungen!A$44,I20,IF(M20=Einstellungen!A$45,I20,0))</f>
        <v>0</v>
      </c>
      <c r="AC20" s="661">
        <f t="shared" si="3"/>
        <v>0</v>
      </c>
      <c r="AD20" s="2" t="b">
        <f t="shared" si="4"/>
        <v>0</v>
      </c>
      <c r="AE20" s="2">
        <f t="shared" si="22"/>
        <v>0</v>
      </c>
      <c r="AF20" s="2">
        <f t="shared" si="22"/>
        <v>0</v>
      </c>
      <c r="AG20" s="325" t="b">
        <f t="shared" si="5"/>
        <v>0</v>
      </c>
      <c r="AH20" s="325" t="b">
        <f t="shared" si="6"/>
        <v>0</v>
      </c>
      <c r="AI20" s="325" t="b">
        <f t="shared" si="23"/>
        <v>0</v>
      </c>
      <c r="AJ20" s="7" t="b">
        <f t="shared" si="24"/>
        <v>0</v>
      </c>
      <c r="AK20" s="2">
        <f t="shared" si="25"/>
        <v>1</v>
      </c>
      <c r="AL20" s="14">
        <f t="shared" si="26"/>
        <v>0</v>
      </c>
      <c r="AM20" s="11">
        <f t="shared" si="27"/>
        <v>0</v>
      </c>
      <c r="AN20" s="11">
        <f t="shared" si="28"/>
        <v>0</v>
      </c>
      <c r="AO20" s="11">
        <f t="shared" si="29"/>
        <v>0</v>
      </c>
      <c r="AP20" s="11">
        <f t="shared" si="30"/>
        <v>0</v>
      </c>
      <c r="AQ20" s="204">
        <f t="shared" si="31"/>
        <v>0</v>
      </c>
      <c r="AR20" s="2" t="str">
        <f t="shared" si="32"/>
        <v/>
      </c>
      <c r="AS20" s="2" t="str">
        <f t="shared" si="33"/>
        <v/>
      </c>
      <c r="AT20" s="11" t="str">
        <f t="shared" si="58"/>
        <v/>
      </c>
      <c r="AU20" s="11" t="b">
        <f t="shared" ref="AU20:AU33" si="59">IF(AR20=1,IF(AT20=0.5,0.5,""))</f>
        <v>0</v>
      </c>
      <c r="AV20" s="11">
        <f t="shared" si="36"/>
        <v>0</v>
      </c>
      <c r="AW20" s="11">
        <f>SUM($AV$3:AV20)</f>
        <v>-96</v>
      </c>
      <c r="AX20" s="390">
        <f t="shared" si="37"/>
        <v>0</v>
      </c>
      <c r="AY20" s="390">
        <f t="shared" si="37"/>
        <v>0</v>
      </c>
      <c r="AZ20" s="390">
        <f t="shared" si="37"/>
        <v>0</v>
      </c>
      <c r="BA20" s="390">
        <f t="shared" si="37"/>
        <v>0</v>
      </c>
      <c r="BB20" s="390">
        <f t="shared" si="37"/>
        <v>0</v>
      </c>
      <c r="BD20" s="368">
        <f t="shared" si="38"/>
        <v>0</v>
      </c>
      <c r="BE20" s="368">
        <f t="shared" si="38"/>
        <v>0</v>
      </c>
      <c r="BF20" s="368">
        <f t="shared" si="38"/>
        <v>0</v>
      </c>
      <c r="BG20" s="368">
        <f t="shared" si="38"/>
        <v>0</v>
      </c>
      <c r="BH20" s="372">
        <f t="shared" si="39"/>
        <v>8</v>
      </c>
      <c r="BI20" s="372">
        <f t="shared" si="8"/>
        <v>2</v>
      </c>
      <c r="BJ20" s="372">
        <f t="shared" si="40"/>
        <v>22</v>
      </c>
      <c r="BK20" s="372">
        <f t="shared" si="9"/>
        <v>3</v>
      </c>
      <c r="BL20" s="372">
        <f t="shared" si="41"/>
        <v>6</v>
      </c>
      <c r="BM20" s="372">
        <f t="shared" si="10"/>
        <v>3</v>
      </c>
      <c r="BN20" s="564">
        <f t="shared" si="11"/>
        <v>0</v>
      </c>
      <c r="BO20" s="565">
        <f t="shared" si="12"/>
        <v>0</v>
      </c>
      <c r="BP20" s="570">
        <f t="shared" si="13"/>
        <v>0</v>
      </c>
      <c r="BQ20" s="564">
        <f t="shared" si="14"/>
        <v>0</v>
      </c>
      <c r="BR20" s="565">
        <f t="shared" si="15"/>
        <v>0</v>
      </c>
      <c r="BS20" s="570">
        <f t="shared" si="16"/>
        <v>0</v>
      </c>
      <c r="BT20" s="568">
        <f t="shared" si="42"/>
        <v>0</v>
      </c>
      <c r="BU20" s="564">
        <f t="shared" si="43"/>
        <v>0</v>
      </c>
      <c r="BV20" s="582">
        <f t="shared" si="44"/>
        <v>0</v>
      </c>
      <c r="BW20" s="576">
        <f t="shared" si="45"/>
        <v>0</v>
      </c>
      <c r="BX20" s="577">
        <f t="shared" si="46"/>
        <v>0</v>
      </c>
      <c r="BY20" s="578">
        <f t="shared" si="17"/>
        <v>0</v>
      </c>
      <c r="BZ20" s="576">
        <f t="shared" si="47"/>
        <v>0</v>
      </c>
      <c r="CA20" s="577">
        <f t="shared" si="48"/>
        <v>0</v>
      </c>
      <c r="CB20" s="578">
        <f t="shared" si="18"/>
        <v>0</v>
      </c>
      <c r="CC20" s="579">
        <f t="shared" si="49"/>
        <v>0</v>
      </c>
      <c r="CD20" s="576">
        <f t="shared" si="50"/>
        <v>0</v>
      </c>
      <c r="CE20" s="560">
        <f t="shared" si="51"/>
        <v>-6</v>
      </c>
      <c r="CF20" s="560">
        <f t="shared" si="52"/>
        <v>-6</v>
      </c>
      <c r="CG20" s="560">
        <f t="shared" si="53"/>
        <v>0</v>
      </c>
      <c r="CH20" s="588">
        <f t="shared" si="54"/>
        <v>0</v>
      </c>
      <c r="CI20" s="11"/>
      <c r="CJ20" s="11"/>
      <c r="CK20" s="204"/>
      <c r="CL20" s="204" t="str">
        <f t="shared" si="55"/>
        <v/>
      </c>
      <c r="CM20" s="11"/>
      <c r="CN20" s="11"/>
      <c r="CO20" s="11"/>
      <c r="CP20" s="204"/>
      <c r="CQ20" s="11"/>
      <c r="CR20" s="204"/>
      <c r="CS20" s="11"/>
    </row>
    <row r="21" spans="1:97" ht="12.75" x14ac:dyDescent="0.2">
      <c r="A21" s="242">
        <f t="shared" si="19"/>
        <v>2</v>
      </c>
      <c r="B21" s="243">
        <f t="shared" si="56"/>
        <v>46041</v>
      </c>
      <c r="C21" s="600">
        <f t="shared" si="20"/>
        <v>4</v>
      </c>
      <c r="D21" s="307"/>
      <c r="E21" s="307"/>
      <c r="F21" s="308"/>
      <c r="G21" s="308"/>
      <c r="H21" s="547"/>
      <c r="I21" s="232">
        <f t="shared" si="0"/>
        <v>0</v>
      </c>
      <c r="J21" s="229">
        <f t="shared" si="1"/>
        <v>1</v>
      </c>
      <c r="K21" s="313"/>
      <c r="L21" s="328"/>
      <c r="M21" s="202"/>
      <c r="N21" s="381"/>
      <c r="O21" s="382"/>
      <c r="P21" s="382"/>
      <c r="Q21" s="382"/>
      <c r="R21" s="260" t="str">
        <f>IF(I$36=0,"",IF(Einstellungen!I$39=1,R20+AV21,CL21))</f>
        <v/>
      </c>
      <c r="S21" s="231">
        <f>SUM(AP$3:AP21)</f>
        <v>104</v>
      </c>
      <c r="T21" s="228">
        <f>SUM(I$3:I21)</f>
        <v>0</v>
      </c>
      <c r="U21" s="373" t="str">
        <f t="shared" si="21"/>
        <v/>
      </c>
      <c r="V21" s="612"/>
      <c r="W21" s="609"/>
      <c r="X21" s="609"/>
      <c r="Y21" s="15">
        <f t="shared" si="2"/>
        <v>46041</v>
      </c>
      <c r="Z21" s="2">
        <f t="shared" si="57"/>
        <v>0</v>
      </c>
      <c r="AA21" s="2">
        <f>IF(M21=Einstellungen!A$43,I21,IF(M21=Einstellungen!A$45,I21,0))</f>
        <v>0</v>
      </c>
      <c r="AB21" s="2">
        <f>IF(M21=Einstellungen!A$44,I21,IF(M21=Einstellungen!A$45,I21,0))</f>
        <v>0</v>
      </c>
      <c r="AC21" s="661">
        <f t="shared" si="3"/>
        <v>0</v>
      </c>
      <c r="AD21" s="2">
        <f t="shared" si="4"/>
        <v>0</v>
      </c>
      <c r="AE21" s="2">
        <f t="shared" si="22"/>
        <v>0</v>
      </c>
      <c r="AF21" s="2">
        <f t="shared" si="22"/>
        <v>0</v>
      </c>
      <c r="AG21" s="325">
        <f t="shared" si="5"/>
        <v>0</v>
      </c>
      <c r="AH21" s="325">
        <f t="shared" si="6"/>
        <v>0</v>
      </c>
      <c r="AI21" s="325">
        <f t="shared" si="23"/>
        <v>0</v>
      </c>
      <c r="AJ21" s="7">
        <f t="shared" si="24"/>
        <v>0</v>
      </c>
      <c r="AK21" s="2">
        <f t="shared" si="25"/>
        <v>2</v>
      </c>
      <c r="AL21" s="14">
        <f t="shared" si="26"/>
        <v>0</v>
      </c>
      <c r="AM21" s="11">
        <f t="shared" si="27"/>
        <v>0</v>
      </c>
      <c r="AN21" s="11">
        <f t="shared" si="28"/>
        <v>0</v>
      </c>
      <c r="AO21" s="11">
        <f t="shared" si="29"/>
        <v>8</v>
      </c>
      <c r="AP21" s="11">
        <f t="shared" si="30"/>
        <v>8</v>
      </c>
      <c r="AQ21" s="204">
        <f t="shared" si="31"/>
        <v>8</v>
      </c>
      <c r="AR21" s="2">
        <f t="shared" si="32"/>
        <v>1</v>
      </c>
      <c r="AS21" s="2">
        <f t="shared" si="33"/>
        <v>1</v>
      </c>
      <c r="AT21" s="11" t="str">
        <f t="shared" si="58"/>
        <v/>
      </c>
      <c r="AU21" s="11" t="str">
        <f t="shared" si="59"/>
        <v/>
      </c>
      <c r="AV21" s="11">
        <f t="shared" si="36"/>
        <v>-8</v>
      </c>
      <c r="AW21" s="11">
        <f>SUM($AV$3:AV21)</f>
        <v>-104</v>
      </c>
      <c r="AX21" s="390">
        <f t="shared" si="37"/>
        <v>0</v>
      </c>
      <c r="AY21" s="390">
        <f t="shared" si="37"/>
        <v>0</v>
      </c>
      <c r="AZ21" s="390">
        <f t="shared" si="37"/>
        <v>0</v>
      </c>
      <c r="BA21" s="390">
        <f t="shared" si="37"/>
        <v>0</v>
      </c>
      <c r="BB21" s="390">
        <f t="shared" si="37"/>
        <v>0</v>
      </c>
      <c r="BD21" s="368">
        <f t="shared" si="38"/>
        <v>0</v>
      </c>
      <c r="BE21" s="368">
        <f t="shared" si="38"/>
        <v>0</v>
      </c>
      <c r="BF21" s="368">
        <f t="shared" si="38"/>
        <v>0</v>
      </c>
      <c r="BG21" s="368">
        <f t="shared" si="38"/>
        <v>0</v>
      </c>
      <c r="BH21" s="372">
        <f t="shared" si="39"/>
        <v>18</v>
      </c>
      <c r="BI21" s="372">
        <f t="shared" si="8"/>
        <v>1.5</v>
      </c>
      <c r="BJ21" s="372">
        <f t="shared" si="40"/>
        <v>22</v>
      </c>
      <c r="BK21" s="372">
        <f t="shared" si="9"/>
        <v>2</v>
      </c>
      <c r="BL21" s="372">
        <f t="shared" si="41"/>
        <v>6</v>
      </c>
      <c r="BM21" s="372">
        <f t="shared" si="10"/>
        <v>2</v>
      </c>
      <c r="BN21" s="564">
        <f t="shared" si="11"/>
        <v>0</v>
      </c>
      <c r="BO21" s="565">
        <f t="shared" si="12"/>
        <v>0</v>
      </c>
      <c r="BP21" s="570">
        <f t="shared" si="13"/>
        <v>0</v>
      </c>
      <c r="BQ21" s="564">
        <f t="shared" si="14"/>
        <v>0</v>
      </c>
      <c r="BR21" s="565">
        <f t="shared" si="15"/>
        <v>0</v>
      </c>
      <c r="BS21" s="570">
        <f t="shared" si="16"/>
        <v>0</v>
      </c>
      <c r="BT21" s="568">
        <f t="shared" si="42"/>
        <v>0</v>
      </c>
      <c r="BU21" s="564">
        <f t="shared" si="43"/>
        <v>0</v>
      </c>
      <c r="BV21" s="582">
        <f t="shared" si="44"/>
        <v>0</v>
      </c>
      <c r="BW21" s="576">
        <f t="shared" si="45"/>
        <v>0</v>
      </c>
      <c r="BX21" s="577">
        <f t="shared" si="46"/>
        <v>0</v>
      </c>
      <c r="BY21" s="578">
        <f t="shared" si="17"/>
        <v>0</v>
      </c>
      <c r="BZ21" s="576">
        <f t="shared" si="47"/>
        <v>0</v>
      </c>
      <c r="CA21" s="577">
        <f t="shared" si="48"/>
        <v>0</v>
      </c>
      <c r="CB21" s="578">
        <f t="shared" si="18"/>
        <v>0</v>
      </c>
      <c r="CC21" s="579">
        <f t="shared" si="49"/>
        <v>0</v>
      </c>
      <c r="CD21" s="576">
        <f t="shared" si="50"/>
        <v>0</v>
      </c>
      <c r="CE21" s="560">
        <f t="shared" si="51"/>
        <v>-6</v>
      </c>
      <c r="CF21" s="560">
        <f t="shared" si="52"/>
        <v>-6</v>
      </c>
      <c r="CG21" s="560">
        <f t="shared" si="53"/>
        <v>0</v>
      </c>
      <c r="CH21" s="588">
        <f t="shared" si="54"/>
        <v>0</v>
      </c>
      <c r="CI21" s="11"/>
      <c r="CJ21" s="11"/>
      <c r="CK21" s="204"/>
      <c r="CL21" s="204" t="str">
        <f t="shared" si="55"/>
        <v/>
      </c>
      <c r="CM21" s="11"/>
      <c r="CN21" s="11"/>
      <c r="CO21" s="11"/>
      <c r="CP21" s="204"/>
      <c r="CQ21" s="11"/>
      <c r="CR21" s="204"/>
      <c r="CS21" s="11"/>
    </row>
    <row r="22" spans="1:97" ht="12.75" x14ac:dyDescent="0.2">
      <c r="A22" s="242">
        <f t="shared" si="19"/>
        <v>3</v>
      </c>
      <c r="B22" s="243">
        <f t="shared" si="56"/>
        <v>46042</v>
      </c>
      <c r="C22" s="600">
        <f t="shared" si="20"/>
        <v>4</v>
      </c>
      <c r="D22" s="307"/>
      <c r="E22" s="307"/>
      <c r="F22" s="308"/>
      <c r="G22" s="308"/>
      <c r="H22" s="547"/>
      <c r="I22" s="232">
        <f t="shared" si="0"/>
        <v>0</v>
      </c>
      <c r="J22" s="229">
        <f t="shared" si="1"/>
        <v>1</v>
      </c>
      <c r="K22" s="313"/>
      <c r="L22" s="328"/>
      <c r="M22" s="202"/>
      <c r="N22" s="381"/>
      <c r="O22" s="382"/>
      <c r="P22" s="382"/>
      <c r="Q22" s="382"/>
      <c r="R22" s="260" t="str">
        <f>IF(I$36=0,"",IF(Einstellungen!I$39=1,R21+AV22,CL22))</f>
        <v/>
      </c>
      <c r="S22" s="231">
        <f>SUM(AP$3:AP22)</f>
        <v>112</v>
      </c>
      <c r="T22" s="228">
        <f>SUM(I$3:I22)</f>
        <v>0</v>
      </c>
      <c r="U22" s="373" t="str">
        <f t="shared" si="21"/>
        <v/>
      </c>
      <c r="V22" s="612"/>
      <c r="W22" s="609"/>
      <c r="X22" s="609"/>
      <c r="Y22" s="15">
        <f t="shared" si="2"/>
        <v>46042</v>
      </c>
      <c r="Z22" s="2">
        <f t="shared" si="57"/>
        <v>0</v>
      </c>
      <c r="AA22" s="2">
        <f>IF(M22=Einstellungen!A$43,I22,IF(M22=Einstellungen!A$45,I22,0))</f>
        <v>0</v>
      </c>
      <c r="AB22" s="2">
        <f>IF(M22=Einstellungen!A$44,I22,IF(M22=Einstellungen!A$45,I22,0))</f>
        <v>0</v>
      </c>
      <c r="AC22" s="661">
        <f t="shared" ref="AC22:AC33" si="60">IF(K22="gz",AO22,IF(K22="G/F",AOO22/2,0))</f>
        <v>0</v>
      </c>
      <c r="AD22" s="2">
        <f t="shared" si="4"/>
        <v>0</v>
      </c>
      <c r="AE22" s="2">
        <f t="shared" si="22"/>
        <v>0</v>
      </c>
      <c r="AF22" s="2">
        <f t="shared" si="22"/>
        <v>0</v>
      </c>
      <c r="AG22" s="325">
        <f t="shared" si="5"/>
        <v>0</v>
      </c>
      <c r="AH22" s="325">
        <f t="shared" si="6"/>
        <v>0</v>
      </c>
      <c r="AI22" s="325">
        <f t="shared" si="23"/>
        <v>0</v>
      </c>
      <c r="AJ22" s="7">
        <f t="shared" si="24"/>
        <v>0</v>
      </c>
      <c r="AK22" s="2">
        <f t="shared" si="25"/>
        <v>3</v>
      </c>
      <c r="AL22" s="14">
        <f t="shared" si="26"/>
        <v>0</v>
      </c>
      <c r="AM22" s="11">
        <f t="shared" si="27"/>
        <v>0</v>
      </c>
      <c r="AN22" s="11">
        <f t="shared" si="28"/>
        <v>0</v>
      </c>
      <c r="AO22" s="11">
        <f t="shared" si="29"/>
        <v>8</v>
      </c>
      <c r="AP22" s="11">
        <f t="shared" si="30"/>
        <v>8</v>
      </c>
      <c r="AQ22" s="204">
        <f t="shared" si="31"/>
        <v>8</v>
      </c>
      <c r="AR22" s="2">
        <f t="shared" si="32"/>
        <v>1</v>
      </c>
      <c r="AS22" s="2">
        <f t="shared" si="33"/>
        <v>1</v>
      </c>
      <c r="AT22" s="11" t="str">
        <f t="shared" si="58"/>
        <v/>
      </c>
      <c r="AU22" s="11" t="str">
        <f t="shared" si="59"/>
        <v/>
      </c>
      <c r="AV22" s="11">
        <f t="shared" si="36"/>
        <v>-8</v>
      </c>
      <c r="AW22" s="11">
        <f>SUM($AV$3:AV22)</f>
        <v>-112</v>
      </c>
      <c r="AX22" s="390">
        <f t="shared" si="37"/>
        <v>0</v>
      </c>
      <c r="AY22" s="390">
        <f t="shared" si="37"/>
        <v>0</v>
      </c>
      <c r="AZ22" s="390">
        <f t="shared" si="37"/>
        <v>0</v>
      </c>
      <c r="BA22" s="390">
        <f t="shared" si="37"/>
        <v>0</v>
      </c>
      <c r="BB22" s="390">
        <f t="shared" si="37"/>
        <v>0</v>
      </c>
      <c r="BD22" s="368">
        <f t="shared" si="38"/>
        <v>0</v>
      </c>
      <c r="BE22" s="368">
        <f t="shared" si="38"/>
        <v>0</v>
      </c>
      <c r="BF22" s="368">
        <f t="shared" si="38"/>
        <v>0</v>
      </c>
      <c r="BG22" s="368">
        <f t="shared" si="38"/>
        <v>0</v>
      </c>
      <c r="BH22" s="372">
        <f t="shared" si="39"/>
        <v>18</v>
      </c>
      <c r="BI22" s="372">
        <f t="shared" si="8"/>
        <v>1.5</v>
      </c>
      <c r="BJ22" s="372">
        <f t="shared" si="40"/>
        <v>22</v>
      </c>
      <c r="BK22" s="372">
        <f t="shared" si="9"/>
        <v>2</v>
      </c>
      <c r="BL22" s="372">
        <f t="shared" si="41"/>
        <v>6</v>
      </c>
      <c r="BM22" s="372">
        <f t="shared" si="10"/>
        <v>2</v>
      </c>
      <c r="BN22" s="564">
        <f t="shared" si="11"/>
        <v>0</v>
      </c>
      <c r="BO22" s="565">
        <f t="shared" si="12"/>
        <v>0</v>
      </c>
      <c r="BP22" s="570">
        <f t="shared" si="13"/>
        <v>0</v>
      </c>
      <c r="BQ22" s="564">
        <f t="shared" si="14"/>
        <v>0</v>
      </c>
      <c r="BR22" s="565">
        <f t="shared" si="15"/>
        <v>0</v>
      </c>
      <c r="BS22" s="570">
        <f t="shared" si="16"/>
        <v>0</v>
      </c>
      <c r="BT22" s="568">
        <f t="shared" si="42"/>
        <v>0</v>
      </c>
      <c r="BU22" s="564">
        <f t="shared" si="43"/>
        <v>0</v>
      </c>
      <c r="BV22" s="582">
        <f t="shared" si="44"/>
        <v>0</v>
      </c>
      <c r="BW22" s="576">
        <f t="shared" si="45"/>
        <v>0</v>
      </c>
      <c r="BX22" s="577">
        <f t="shared" si="46"/>
        <v>0</v>
      </c>
      <c r="BY22" s="578">
        <f t="shared" si="17"/>
        <v>0</v>
      </c>
      <c r="BZ22" s="576">
        <f t="shared" si="47"/>
        <v>0</v>
      </c>
      <c r="CA22" s="577">
        <f t="shared" si="48"/>
        <v>0</v>
      </c>
      <c r="CB22" s="578">
        <f t="shared" si="18"/>
        <v>0</v>
      </c>
      <c r="CC22" s="579">
        <f t="shared" si="49"/>
        <v>0</v>
      </c>
      <c r="CD22" s="576">
        <f t="shared" si="50"/>
        <v>0</v>
      </c>
      <c r="CE22" s="560">
        <f t="shared" si="51"/>
        <v>-6</v>
      </c>
      <c r="CF22" s="560">
        <f t="shared" si="52"/>
        <v>-6</v>
      </c>
      <c r="CG22" s="560">
        <f t="shared" si="53"/>
        <v>0</v>
      </c>
      <c r="CH22" s="588">
        <f t="shared" si="54"/>
        <v>0</v>
      </c>
      <c r="CI22" s="11"/>
      <c r="CJ22" s="11"/>
      <c r="CK22" s="204"/>
      <c r="CL22" s="204" t="str">
        <f t="shared" si="55"/>
        <v/>
      </c>
      <c r="CM22" s="11"/>
      <c r="CN22" s="11"/>
      <c r="CO22" s="11"/>
      <c r="CP22" s="204"/>
      <c r="CQ22" s="11"/>
      <c r="CR22" s="204"/>
      <c r="CS22" s="11"/>
    </row>
    <row r="23" spans="1:97" ht="12.75" x14ac:dyDescent="0.2">
      <c r="A23" s="242">
        <f t="shared" si="19"/>
        <v>4</v>
      </c>
      <c r="B23" s="243">
        <f t="shared" si="56"/>
        <v>46043</v>
      </c>
      <c r="C23" s="600">
        <f t="shared" si="20"/>
        <v>4</v>
      </c>
      <c r="D23" s="307"/>
      <c r="E23" s="307"/>
      <c r="F23" s="308"/>
      <c r="G23" s="308"/>
      <c r="H23" s="547"/>
      <c r="I23" s="232">
        <f t="shared" si="0"/>
        <v>0</v>
      </c>
      <c r="J23" s="229">
        <f t="shared" si="1"/>
        <v>1</v>
      </c>
      <c r="K23" s="313"/>
      <c r="L23" s="328"/>
      <c r="M23" s="202"/>
      <c r="N23" s="381"/>
      <c r="O23" s="382"/>
      <c r="P23" s="382"/>
      <c r="Q23" s="382"/>
      <c r="R23" s="260" t="str">
        <f>IF(I$36=0,"",IF(Einstellungen!I$39=1,R22+AV23,CL23))</f>
        <v/>
      </c>
      <c r="S23" s="231">
        <f>SUM(AP$3:AP23)</f>
        <v>120</v>
      </c>
      <c r="T23" s="228">
        <f>SUM(I$3:I23)</f>
        <v>0</v>
      </c>
      <c r="U23" s="373" t="str">
        <f t="shared" si="21"/>
        <v/>
      </c>
      <c r="V23" s="612"/>
      <c r="W23" s="609"/>
      <c r="X23" s="609"/>
      <c r="Y23" s="15">
        <f t="shared" si="2"/>
        <v>46043</v>
      </c>
      <c r="Z23" s="2">
        <f t="shared" si="57"/>
        <v>0</v>
      </c>
      <c r="AA23" s="2">
        <f>IF(M23=Einstellungen!A$43,I23,IF(M23=Einstellungen!A$45,I23,0))</f>
        <v>0</v>
      </c>
      <c r="AB23" s="2">
        <f>IF(M23=Einstellungen!A$44,I23,IF(M23=Einstellungen!A$45,I23,0))</f>
        <v>0</v>
      </c>
      <c r="AC23" s="661">
        <f t="shared" si="60"/>
        <v>0</v>
      </c>
      <c r="AD23" s="2">
        <f t="shared" si="4"/>
        <v>0</v>
      </c>
      <c r="AE23" s="2">
        <f t="shared" si="22"/>
        <v>0</v>
      </c>
      <c r="AF23" s="2">
        <f t="shared" si="22"/>
        <v>0</v>
      </c>
      <c r="AG23" s="325">
        <f t="shared" si="5"/>
        <v>0</v>
      </c>
      <c r="AH23" s="325">
        <f t="shared" si="6"/>
        <v>0</v>
      </c>
      <c r="AI23" s="325">
        <f t="shared" si="23"/>
        <v>0</v>
      </c>
      <c r="AJ23" s="7">
        <f t="shared" si="24"/>
        <v>0</v>
      </c>
      <c r="AK23" s="2">
        <f t="shared" si="25"/>
        <v>4</v>
      </c>
      <c r="AL23" s="14">
        <f t="shared" si="26"/>
        <v>0</v>
      </c>
      <c r="AM23" s="11">
        <f t="shared" si="27"/>
        <v>0</v>
      </c>
      <c r="AN23" s="11">
        <f t="shared" si="28"/>
        <v>0</v>
      </c>
      <c r="AO23" s="11">
        <f t="shared" si="29"/>
        <v>8</v>
      </c>
      <c r="AP23" s="11">
        <f t="shared" si="30"/>
        <v>8</v>
      </c>
      <c r="AQ23" s="204">
        <f t="shared" si="31"/>
        <v>8</v>
      </c>
      <c r="AR23" s="2">
        <f t="shared" si="32"/>
        <v>1</v>
      </c>
      <c r="AS23" s="2">
        <f t="shared" si="33"/>
        <v>1</v>
      </c>
      <c r="AT23" s="11" t="str">
        <f t="shared" si="58"/>
        <v/>
      </c>
      <c r="AU23" s="11" t="str">
        <f t="shared" si="59"/>
        <v/>
      </c>
      <c r="AV23" s="11">
        <f t="shared" si="36"/>
        <v>-8</v>
      </c>
      <c r="AW23" s="11">
        <f>SUM($AV$3:AV23)</f>
        <v>-120</v>
      </c>
      <c r="AX23" s="390">
        <f t="shared" si="37"/>
        <v>0</v>
      </c>
      <c r="AY23" s="390">
        <f t="shared" si="37"/>
        <v>0</v>
      </c>
      <c r="AZ23" s="390">
        <f t="shared" si="37"/>
        <v>0</v>
      </c>
      <c r="BA23" s="390">
        <f t="shared" si="37"/>
        <v>0</v>
      </c>
      <c r="BB23" s="390">
        <f t="shared" si="37"/>
        <v>0</v>
      </c>
      <c r="BD23" s="368">
        <f t="shared" si="38"/>
        <v>0</v>
      </c>
      <c r="BE23" s="368">
        <f t="shared" si="38"/>
        <v>0</v>
      </c>
      <c r="BF23" s="368">
        <f t="shared" si="38"/>
        <v>0</v>
      </c>
      <c r="BG23" s="368">
        <f t="shared" si="38"/>
        <v>0</v>
      </c>
      <c r="BH23" s="372">
        <f t="shared" si="39"/>
        <v>18</v>
      </c>
      <c r="BI23" s="372">
        <f t="shared" si="8"/>
        <v>1.5</v>
      </c>
      <c r="BJ23" s="372">
        <f t="shared" si="40"/>
        <v>22</v>
      </c>
      <c r="BK23" s="372">
        <f t="shared" si="9"/>
        <v>2</v>
      </c>
      <c r="BL23" s="372">
        <f t="shared" si="41"/>
        <v>6</v>
      </c>
      <c r="BM23" s="372">
        <f t="shared" si="10"/>
        <v>2</v>
      </c>
      <c r="BN23" s="564">
        <f t="shared" si="11"/>
        <v>0</v>
      </c>
      <c r="BO23" s="565">
        <f t="shared" si="12"/>
        <v>0</v>
      </c>
      <c r="BP23" s="570">
        <f t="shared" si="13"/>
        <v>0</v>
      </c>
      <c r="BQ23" s="564">
        <f t="shared" si="14"/>
        <v>0</v>
      </c>
      <c r="BR23" s="565">
        <f t="shared" si="15"/>
        <v>0</v>
      </c>
      <c r="BS23" s="570">
        <f t="shared" si="16"/>
        <v>0</v>
      </c>
      <c r="BT23" s="568">
        <f t="shared" si="42"/>
        <v>0</v>
      </c>
      <c r="BU23" s="564">
        <f t="shared" si="43"/>
        <v>0</v>
      </c>
      <c r="BV23" s="582">
        <f t="shared" si="44"/>
        <v>0</v>
      </c>
      <c r="BW23" s="576">
        <f t="shared" si="45"/>
        <v>0</v>
      </c>
      <c r="BX23" s="577">
        <f t="shared" si="46"/>
        <v>0</v>
      </c>
      <c r="BY23" s="578">
        <f t="shared" si="17"/>
        <v>0</v>
      </c>
      <c r="BZ23" s="576">
        <f t="shared" si="47"/>
        <v>0</v>
      </c>
      <c r="CA23" s="577">
        <f t="shared" si="48"/>
        <v>0</v>
      </c>
      <c r="CB23" s="578">
        <f t="shared" si="18"/>
        <v>0</v>
      </c>
      <c r="CC23" s="579">
        <f t="shared" si="49"/>
        <v>0</v>
      </c>
      <c r="CD23" s="576">
        <f t="shared" si="50"/>
        <v>0</v>
      </c>
      <c r="CE23" s="560">
        <f t="shared" si="51"/>
        <v>-6</v>
      </c>
      <c r="CF23" s="560">
        <f t="shared" si="52"/>
        <v>-6</v>
      </c>
      <c r="CG23" s="560">
        <f t="shared" si="53"/>
        <v>0</v>
      </c>
      <c r="CH23" s="588">
        <f t="shared" si="54"/>
        <v>0</v>
      </c>
      <c r="CI23" s="11"/>
      <c r="CJ23" s="11"/>
      <c r="CK23" s="204"/>
      <c r="CL23" s="204" t="str">
        <f t="shared" si="55"/>
        <v/>
      </c>
      <c r="CM23" s="11"/>
      <c r="CN23" s="11"/>
      <c r="CO23" s="11"/>
      <c r="CP23" s="204"/>
      <c r="CQ23" s="11"/>
      <c r="CR23" s="204"/>
      <c r="CS23" s="11"/>
    </row>
    <row r="24" spans="1:97" ht="12.75" x14ac:dyDescent="0.2">
      <c r="A24" s="242">
        <f t="shared" si="19"/>
        <v>5</v>
      </c>
      <c r="B24" s="243">
        <f t="shared" si="56"/>
        <v>46044</v>
      </c>
      <c r="C24" s="600">
        <f t="shared" si="20"/>
        <v>4</v>
      </c>
      <c r="D24" s="307"/>
      <c r="E24" s="307"/>
      <c r="F24" s="308"/>
      <c r="G24" s="308"/>
      <c r="H24" s="547"/>
      <c r="I24" s="232">
        <f t="shared" si="0"/>
        <v>0</v>
      </c>
      <c r="J24" s="229">
        <f t="shared" si="1"/>
        <v>1</v>
      </c>
      <c r="K24" s="313"/>
      <c r="L24" s="328"/>
      <c r="M24" s="202"/>
      <c r="N24" s="381"/>
      <c r="O24" s="382"/>
      <c r="P24" s="382"/>
      <c r="Q24" s="382"/>
      <c r="R24" s="260" t="str">
        <f>IF(I$36=0,"",IF(Einstellungen!I$39=1,R23+AV24,CL24))</f>
        <v/>
      </c>
      <c r="S24" s="231">
        <f>SUM(AP$3:AP24)</f>
        <v>128</v>
      </c>
      <c r="T24" s="228">
        <f>SUM(I$3:I24)</f>
        <v>0</v>
      </c>
      <c r="U24" s="373" t="str">
        <f t="shared" si="21"/>
        <v/>
      </c>
      <c r="V24" s="612"/>
      <c r="W24" s="609"/>
      <c r="X24" s="609"/>
      <c r="Y24" s="15">
        <f t="shared" si="2"/>
        <v>46044</v>
      </c>
      <c r="Z24" s="2">
        <f t="shared" si="57"/>
        <v>0</v>
      </c>
      <c r="AA24" s="2">
        <f>IF(M24=Einstellungen!A$43,I24,IF(M24=Einstellungen!A$45,I24,0))</f>
        <v>0</v>
      </c>
      <c r="AB24" s="2">
        <f>IF(M24=Einstellungen!A$44,I24,IF(M24=Einstellungen!A$45,I24,0))</f>
        <v>0</v>
      </c>
      <c r="AC24" s="661">
        <f t="shared" si="60"/>
        <v>0</v>
      </c>
      <c r="AD24" s="2">
        <f t="shared" si="4"/>
        <v>0</v>
      </c>
      <c r="AE24" s="2">
        <f t="shared" si="22"/>
        <v>0</v>
      </c>
      <c r="AF24" s="2">
        <f t="shared" si="22"/>
        <v>0</v>
      </c>
      <c r="AG24" s="325">
        <f t="shared" si="5"/>
        <v>0</v>
      </c>
      <c r="AH24" s="325">
        <f t="shared" si="6"/>
        <v>0</v>
      </c>
      <c r="AI24" s="325">
        <f t="shared" si="23"/>
        <v>0</v>
      </c>
      <c r="AJ24" s="7">
        <f t="shared" si="24"/>
        <v>0</v>
      </c>
      <c r="AK24" s="2">
        <f t="shared" si="25"/>
        <v>5</v>
      </c>
      <c r="AL24" s="14">
        <f t="shared" si="26"/>
        <v>0</v>
      </c>
      <c r="AM24" s="11">
        <f t="shared" si="27"/>
        <v>0</v>
      </c>
      <c r="AN24" s="11">
        <f t="shared" si="28"/>
        <v>0</v>
      </c>
      <c r="AO24" s="11">
        <f t="shared" si="29"/>
        <v>8</v>
      </c>
      <c r="AP24" s="11">
        <f t="shared" si="30"/>
        <v>8</v>
      </c>
      <c r="AQ24" s="204">
        <f t="shared" si="31"/>
        <v>8</v>
      </c>
      <c r="AR24" s="2">
        <f t="shared" si="32"/>
        <v>1</v>
      </c>
      <c r="AS24" s="2">
        <f t="shared" si="33"/>
        <v>1</v>
      </c>
      <c r="AT24" s="11" t="str">
        <f t="shared" si="58"/>
        <v/>
      </c>
      <c r="AU24" s="11" t="str">
        <f t="shared" si="59"/>
        <v/>
      </c>
      <c r="AV24" s="11">
        <f t="shared" si="36"/>
        <v>-8</v>
      </c>
      <c r="AW24" s="11">
        <f>SUM($AV$3:AV24)</f>
        <v>-128</v>
      </c>
      <c r="AX24" s="390">
        <f t="shared" si="37"/>
        <v>0</v>
      </c>
      <c r="AY24" s="390">
        <f t="shared" si="37"/>
        <v>0</v>
      </c>
      <c r="AZ24" s="390">
        <f t="shared" si="37"/>
        <v>0</v>
      </c>
      <c r="BA24" s="390">
        <f t="shared" si="37"/>
        <v>0</v>
      </c>
      <c r="BB24" s="390">
        <f t="shared" si="37"/>
        <v>0</v>
      </c>
      <c r="BD24" s="368">
        <f t="shared" si="38"/>
        <v>0</v>
      </c>
      <c r="BE24" s="368">
        <f t="shared" si="38"/>
        <v>0</v>
      </c>
      <c r="BF24" s="368">
        <f t="shared" si="38"/>
        <v>0</v>
      </c>
      <c r="BG24" s="368">
        <f t="shared" si="38"/>
        <v>0</v>
      </c>
      <c r="BH24" s="372">
        <f t="shared" si="39"/>
        <v>18</v>
      </c>
      <c r="BI24" s="372">
        <f t="shared" si="8"/>
        <v>1.5</v>
      </c>
      <c r="BJ24" s="372">
        <f t="shared" si="40"/>
        <v>22</v>
      </c>
      <c r="BK24" s="372">
        <f t="shared" si="9"/>
        <v>2</v>
      </c>
      <c r="BL24" s="372">
        <f t="shared" si="41"/>
        <v>6</v>
      </c>
      <c r="BM24" s="372">
        <f t="shared" si="10"/>
        <v>2</v>
      </c>
      <c r="BN24" s="564">
        <f t="shared" si="11"/>
        <v>0</v>
      </c>
      <c r="BO24" s="565">
        <f t="shared" si="12"/>
        <v>0</v>
      </c>
      <c r="BP24" s="570">
        <f t="shared" si="13"/>
        <v>0</v>
      </c>
      <c r="BQ24" s="564">
        <f t="shared" si="14"/>
        <v>0</v>
      </c>
      <c r="BR24" s="565">
        <f t="shared" si="15"/>
        <v>0</v>
      </c>
      <c r="BS24" s="570">
        <f t="shared" si="16"/>
        <v>0</v>
      </c>
      <c r="BT24" s="568">
        <f t="shared" si="42"/>
        <v>0</v>
      </c>
      <c r="BU24" s="564">
        <f t="shared" si="43"/>
        <v>0</v>
      </c>
      <c r="BV24" s="582">
        <f t="shared" si="44"/>
        <v>0</v>
      </c>
      <c r="BW24" s="576">
        <f t="shared" si="45"/>
        <v>0</v>
      </c>
      <c r="BX24" s="577">
        <f t="shared" si="46"/>
        <v>0</v>
      </c>
      <c r="BY24" s="578">
        <f t="shared" si="17"/>
        <v>0</v>
      </c>
      <c r="BZ24" s="576">
        <f t="shared" si="47"/>
        <v>0</v>
      </c>
      <c r="CA24" s="577">
        <f t="shared" si="48"/>
        <v>0</v>
      </c>
      <c r="CB24" s="578">
        <f t="shared" si="18"/>
        <v>0</v>
      </c>
      <c r="CC24" s="579">
        <f t="shared" si="49"/>
        <v>0</v>
      </c>
      <c r="CD24" s="576">
        <f t="shared" si="50"/>
        <v>0</v>
      </c>
      <c r="CE24" s="560">
        <f t="shared" si="51"/>
        <v>-6</v>
      </c>
      <c r="CF24" s="560">
        <f t="shared" si="52"/>
        <v>-6</v>
      </c>
      <c r="CG24" s="560">
        <f t="shared" si="53"/>
        <v>0</v>
      </c>
      <c r="CH24" s="588">
        <f t="shared" si="54"/>
        <v>0</v>
      </c>
      <c r="CI24" s="11"/>
      <c r="CJ24" s="11"/>
      <c r="CK24" s="204"/>
      <c r="CL24" s="204" t="str">
        <f t="shared" si="55"/>
        <v/>
      </c>
      <c r="CM24" s="11"/>
      <c r="CN24" s="11"/>
      <c r="CO24" s="11"/>
      <c r="CP24" s="204"/>
      <c r="CQ24" s="11"/>
      <c r="CR24" s="204"/>
      <c r="CS24" s="11"/>
    </row>
    <row r="25" spans="1:97" ht="12.75" x14ac:dyDescent="0.2">
      <c r="A25" s="242">
        <f t="shared" si="19"/>
        <v>6</v>
      </c>
      <c r="B25" s="243">
        <f t="shared" si="56"/>
        <v>46045</v>
      </c>
      <c r="C25" s="600">
        <f t="shared" si="20"/>
        <v>4</v>
      </c>
      <c r="D25" s="307"/>
      <c r="E25" s="307"/>
      <c r="F25" s="308"/>
      <c r="G25" s="308"/>
      <c r="H25" s="547"/>
      <c r="I25" s="232">
        <f t="shared" si="0"/>
        <v>0</v>
      </c>
      <c r="J25" s="229">
        <f t="shared" si="1"/>
        <v>1</v>
      </c>
      <c r="K25" s="209"/>
      <c r="L25" s="328"/>
      <c r="M25" s="202"/>
      <c r="N25" s="381"/>
      <c r="O25" s="382"/>
      <c r="P25" s="382"/>
      <c r="Q25" s="382"/>
      <c r="R25" s="260" t="str">
        <f>IF(I$36=0,"",IF(Einstellungen!I$39=1,R24+AV25,CL25))</f>
        <v/>
      </c>
      <c r="S25" s="231">
        <f>SUM(AP$3:AP25)</f>
        <v>136</v>
      </c>
      <c r="T25" s="228">
        <f>SUM(I$3:I25)</f>
        <v>0</v>
      </c>
      <c r="U25" s="373" t="str">
        <f t="shared" si="21"/>
        <v/>
      </c>
      <c r="V25" s="612"/>
      <c r="W25" s="609"/>
      <c r="X25" s="609"/>
      <c r="Y25" s="15">
        <f t="shared" si="2"/>
        <v>46045</v>
      </c>
      <c r="Z25" s="2">
        <f t="shared" si="57"/>
        <v>0</v>
      </c>
      <c r="AA25" s="2">
        <f>IF(M25=Einstellungen!A$43,I25,IF(M25=Einstellungen!A$45,I25,0))</f>
        <v>0</v>
      </c>
      <c r="AB25" s="2">
        <f>IF(M25=Einstellungen!A$44,I25,IF(M25=Einstellungen!A$45,I25,0))</f>
        <v>0</v>
      </c>
      <c r="AC25" s="661">
        <f t="shared" si="60"/>
        <v>0</v>
      </c>
      <c r="AD25" s="2">
        <f t="shared" si="4"/>
        <v>0</v>
      </c>
      <c r="AE25" s="2">
        <f t="shared" si="22"/>
        <v>0</v>
      </c>
      <c r="AF25" s="2">
        <f t="shared" si="22"/>
        <v>0</v>
      </c>
      <c r="AG25" s="325">
        <f t="shared" si="5"/>
        <v>0</v>
      </c>
      <c r="AH25" s="325">
        <f t="shared" si="6"/>
        <v>0</v>
      </c>
      <c r="AI25" s="325">
        <f t="shared" si="23"/>
        <v>0</v>
      </c>
      <c r="AJ25" s="7">
        <f t="shared" si="24"/>
        <v>0</v>
      </c>
      <c r="AK25" s="2">
        <f t="shared" si="25"/>
        <v>6</v>
      </c>
      <c r="AL25" s="14">
        <f t="shared" si="26"/>
        <v>0</v>
      </c>
      <c r="AM25" s="11">
        <f t="shared" si="27"/>
        <v>0</v>
      </c>
      <c r="AN25" s="11">
        <f t="shared" si="28"/>
        <v>0</v>
      </c>
      <c r="AO25" s="11">
        <f t="shared" si="29"/>
        <v>8</v>
      </c>
      <c r="AP25" s="11">
        <f t="shared" si="30"/>
        <v>8</v>
      </c>
      <c r="AQ25" s="204">
        <f t="shared" si="31"/>
        <v>8</v>
      </c>
      <c r="AR25" s="2">
        <f t="shared" si="32"/>
        <v>1</v>
      </c>
      <c r="AS25" s="2">
        <f t="shared" si="33"/>
        <v>1</v>
      </c>
      <c r="AT25" s="11" t="str">
        <f t="shared" si="58"/>
        <v/>
      </c>
      <c r="AU25" s="11" t="str">
        <f t="shared" si="59"/>
        <v/>
      </c>
      <c r="AV25" s="11">
        <f t="shared" si="36"/>
        <v>-8</v>
      </c>
      <c r="AW25" s="11">
        <f>SUM($AV$3:AV25)</f>
        <v>-136</v>
      </c>
      <c r="AX25" s="390">
        <f t="shared" si="37"/>
        <v>0</v>
      </c>
      <c r="AY25" s="390">
        <f t="shared" si="37"/>
        <v>0</v>
      </c>
      <c r="AZ25" s="390">
        <f t="shared" si="37"/>
        <v>0</v>
      </c>
      <c r="BA25" s="390">
        <f t="shared" si="37"/>
        <v>0</v>
      </c>
      <c r="BB25" s="390">
        <f t="shared" si="37"/>
        <v>0</v>
      </c>
      <c r="BD25" s="368">
        <f t="shared" si="38"/>
        <v>0</v>
      </c>
      <c r="BE25" s="368">
        <f t="shared" si="38"/>
        <v>0</v>
      </c>
      <c r="BF25" s="368">
        <f t="shared" si="38"/>
        <v>0</v>
      </c>
      <c r="BG25" s="368">
        <f t="shared" si="38"/>
        <v>0</v>
      </c>
      <c r="BH25" s="372">
        <f t="shared" si="39"/>
        <v>18</v>
      </c>
      <c r="BI25" s="372">
        <f t="shared" si="8"/>
        <v>1.5</v>
      </c>
      <c r="BJ25" s="372">
        <f t="shared" si="40"/>
        <v>22</v>
      </c>
      <c r="BK25" s="372">
        <f t="shared" si="9"/>
        <v>2</v>
      </c>
      <c r="BL25" s="372">
        <f t="shared" si="41"/>
        <v>6</v>
      </c>
      <c r="BM25" s="372">
        <f t="shared" si="10"/>
        <v>2</v>
      </c>
      <c r="BN25" s="564">
        <f t="shared" si="11"/>
        <v>0</v>
      </c>
      <c r="BO25" s="565">
        <f t="shared" si="12"/>
        <v>0</v>
      </c>
      <c r="BP25" s="570">
        <f t="shared" si="13"/>
        <v>0</v>
      </c>
      <c r="BQ25" s="564">
        <f t="shared" si="14"/>
        <v>0</v>
      </c>
      <c r="BR25" s="565">
        <f t="shared" si="15"/>
        <v>0</v>
      </c>
      <c r="BS25" s="570">
        <f t="shared" si="16"/>
        <v>0</v>
      </c>
      <c r="BT25" s="568">
        <f t="shared" si="42"/>
        <v>0</v>
      </c>
      <c r="BU25" s="564">
        <f t="shared" si="43"/>
        <v>0</v>
      </c>
      <c r="BV25" s="582">
        <f t="shared" si="44"/>
        <v>0</v>
      </c>
      <c r="BW25" s="576">
        <f t="shared" si="45"/>
        <v>0</v>
      </c>
      <c r="BX25" s="577">
        <f t="shared" si="46"/>
        <v>0</v>
      </c>
      <c r="BY25" s="578">
        <f t="shared" si="17"/>
        <v>0</v>
      </c>
      <c r="BZ25" s="576">
        <f t="shared" si="47"/>
        <v>0</v>
      </c>
      <c r="CA25" s="577">
        <f t="shared" si="48"/>
        <v>0</v>
      </c>
      <c r="CB25" s="578">
        <f t="shared" si="18"/>
        <v>0</v>
      </c>
      <c r="CC25" s="579">
        <f t="shared" si="49"/>
        <v>0</v>
      </c>
      <c r="CD25" s="576">
        <f t="shared" si="50"/>
        <v>0</v>
      </c>
      <c r="CE25" s="560">
        <f t="shared" si="51"/>
        <v>-6</v>
      </c>
      <c r="CF25" s="560">
        <f t="shared" si="52"/>
        <v>-6</v>
      </c>
      <c r="CG25" s="560">
        <f t="shared" si="53"/>
        <v>0</v>
      </c>
      <c r="CH25" s="588">
        <f t="shared" si="54"/>
        <v>0</v>
      </c>
      <c r="CI25" s="11"/>
      <c r="CJ25" s="11"/>
      <c r="CK25" s="204"/>
      <c r="CL25" s="204" t="str">
        <f t="shared" si="55"/>
        <v/>
      </c>
      <c r="CM25" s="11"/>
      <c r="CN25" s="11"/>
      <c r="CO25" s="11"/>
      <c r="CP25" s="204"/>
      <c r="CQ25" s="11"/>
      <c r="CR25" s="204"/>
      <c r="CS25" s="11"/>
    </row>
    <row r="26" spans="1:97" ht="12.75" x14ac:dyDescent="0.2">
      <c r="A26" s="242">
        <f t="shared" si="19"/>
        <v>7</v>
      </c>
      <c r="B26" s="243">
        <f t="shared" si="56"/>
        <v>46046</v>
      </c>
      <c r="C26" s="600">
        <f t="shared" si="20"/>
        <v>4</v>
      </c>
      <c r="D26" s="307"/>
      <c r="E26" s="307"/>
      <c r="F26" s="308"/>
      <c r="G26" s="308"/>
      <c r="H26" s="547"/>
      <c r="I26" s="232">
        <f t="shared" si="0"/>
        <v>0</v>
      </c>
      <c r="J26" s="229" t="str">
        <f t="shared" si="1"/>
        <v/>
      </c>
      <c r="K26" s="209"/>
      <c r="L26" s="328"/>
      <c r="M26" s="202"/>
      <c r="N26" s="381"/>
      <c r="O26" s="382"/>
      <c r="P26" s="382"/>
      <c r="Q26" s="382"/>
      <c r="R26" s="260" t="str">
        <f>IF(I$36=0,"",IF(Einstellungen!I$39=1,R25+AV26,CL26))</f>
        <v/>
      </c>
      <c r="S26" s="231">
        <f>SUM(AP$3:AP26)</f>
        <v>136</v>
      </c>
      <c r="T26" s="228">
        <f>SUM(I$3:I26)</f>
        <v>0</v>
      </c>
      <c r="U26" s="373" t="str">
        <f t="shared" si="21"/>
        <v/>
      </c>
      <c r="V26" s="612"/>
      <c r="W26" s="609"/>
      <c r="X26" s="609"/>
      <c r="Y26" s="15">
        <f t="shared" si="2"/>
        <v>46046</v>
      </c>
      <c r="Z26" s="2" t="b">
        <f t="shared" si="57"/>
        <v>0</v>
      </c>
      <c r="AA26" s="2">
        <f>IF(M26=Einstellungen!A$43,I26,IF(M26=Einstellungen!A$45,I26,0))</f>
        <v>0</v>
      </c>
      <c r="AB26" s="2">
        <f>IF(M26=Einstellungen!A$44,I26,IF(M26=Einstellungen!A$45,I26,0))</f>
        <v>0</v>
      </c>
      <c r="AC26" s="661">
        <f t="shared" si="60"/>
        <v>0</v>
      </c>
      <c r="AD26" s="2" t="b">
        <f t="shared" si="4"/>
        <v>0</v>
      </c>
      <c r="AE26" s="2">
        <f t="shared" si="22"/>
        <v>0</v>
      </c>
      <c r="AF26" s="2">
        <f t="shared" si="22"/>
        <v>0</v>
      </c>
      <c r="AG26" s="325" t="b">
        <f t="shared" si="5"/>
        <v>0</v>
      </c>
      <c r="AH26" s="325" t="b">
        <f t="shared" si="6"/>
        <v>0</v>
      </c>
      <c r="AI26" s="325" t="b">
        <f t="shared" si="23"/>
        <v>0</v>
      </c>
      <c r="AJ26" s="7" t="b">
        <f t="shared" si="24"/>
        <v>0</v>
      </c>
      <c r="AK26" s="2">
        <f t="shared" si="25"/>
        <v>7</v>
      </c>
      <c r="AL26" s="14">
        <f t="shared" si="26"/>
        <v>0</v>
      </c>
      <c r="AM26" s="11">
        <f t="shared" si="27"/>
        <v>0</v>
      </c>
      <c r="AN26" s="11">
        <f t="shared" si="28"/>
        <v>0</v>
      </c>
      <c r="AO26" s="11">
        <f t="shared" si="29"/>
        <v>0</v>
      </c>
      <c r="AP26" s="11">
        <f t="shared" si="30"/>
        <v>0</v>
      </c>
      <c r="AQ26" s="204">
        <f t="shared" si="31"/>
        <v>0</v>
      </c>
      <c r="AR26" s="2" t="str">
        <f t="shared" si="32"/>
        <v/>
      </c>
      <c r="AS26" s="2" t="str">
        <f t="shared" si="33"/>
        <v/>
      </c>
      <c r="AT26" s="11" t="str">
        <f t="shared" si="58"/>
        <v/>
      </c>
      <c r="AU26" s="11" t="b">
        <f t="shared" si="59"/>
        <v>0</v>
      </c>
      <c r="AV26" s="11">
        <f t="shared" si="36"/>
        <v>0</v>
      </c>
      <c r="AW26" s="11">
        <f>SUM($AV$3:AV26)</f>
        <v>-136</v>
      </c>
      <c r="AX26" s="390">
        <f t="shared" si="37"/>
        <v>0</v>
      </c>
      <c r="AY26" s="390">
        <f t="shared" si="37"/>
        <v>0</v>
      </c>
      <c r="AZ26" s="390">
        <f t="shared" si="37"/>
        <v>0</v>
      </c>
      <c r="BA26" s="390">
        <f t="shared" si="37"/>
        <v>0</v>
      </c>
      <c r="BB26" s="390">
        <f t="shared" si="37"/>
        <v>0</v>
      </c>
      <c r="BD26" s="368">
        <f t="shared" si="38"/>
        <v>0</v>
      </c>
      <c r="BE26" s="368">
        <f t="shared" si="38"/>
        <v>0</v>
      </c>
      <c r="BF26" s="368">
        <f t="shared" si="38"/>
        <v>0</v>
      </c>
      <c r="BG26" s="368">
        <f t="shared" si="38"/>
        <v>0</v>
      </c>
      <c r="BH26" s="372">
        <f t="shared" si="39"/>
        <v>18</v>
      </c>
      <c r="BI26" s="372">
        <f t="shared" si="8"/>
        <v>1.5</v>
      </c>
      <c r="BJ26" s="372">
        <f t="shared" si="40"/>
        <v>22</v>
      </c>
      <c r="BK26" s="372">
        <f t="shared" si="9"/>
        <v>2</v>
      </c>
      <c r="BL26" s="372">
        <f t="shared" si="41"/>
        <v>6</v>
      </c>
      <c r="BM26" s="372">
        <f t="shared" si="10"/>
        <v>2</v>
      </c>
      <c r="BN26" s="564">
        <f t="shared" si="11"/>
        <v>0</v>
      </c>
      <c r="BO26" s="565">
        <f t="shared" si="12"/>
        <v>0</v>
      </c>
      <c r="BP26" s="570">
        <f t="shared" si="13"/>
        <v>0</v>
      </c>
      <c r="BQ26" s="564">
        <f t="shared" si="14"/>
        <v>0</v>
      </c>
      <c r="BR26" s="565">
        <f t="shared" si="15"/>
        <v>0</v>
      </c>
      <c r="BS26" s="570">
        <f t="shared" si="16"/>
        <v>0</v>
      </c>
      <c r="BT26" s="568">
        <f t="shared" si="42"/>
        <v>0</v>
      </c>
      <c r="BU26" s="564">
        <f t="shared" si="43"/>
        <v>0</v>
      </c>
      <c r="BV26" s="582">
        <f t="shared" si="44"/>
        <v>0</v>
      </c>
      <c r="BW26" s="576">
        <f t="shared" si="45"/>
        <v>0</v>
      </c>
      <c r="BX26" s="577">
        <f t="shared" si="46"/>
        <v>0</v>
      </c>
      <c r="BY26" s="578">
        <f t="shared" si="17"/>
        <v>0</v>
      </c>
      <c r="BZ26" s="576">
        <f t="shared" si="47"/>
        <v>0</v>
      </c>
      <c r="CA26" s="577">
        <f t="shared" si="48"/>
        <v>0</v>
      </c>
      <c r="CB26" s="578">
        <f t="shared" si="18"/>
        <v>0</v>
      </c>
      <c r="CC26" s="579">
        <f t="shared" si="49"/>
        <v>0</v>
      </c>
      <c r="CD26" s="576">
        <f t="shared" si="50"/>
        <v>0</v>
      </c>
      <c r="CE26" s="560">
        <f t="shared" si="51"/>
        <v>-6</v>
      </c>
      <c r="CF26" s="560">
        <f t="shared" si="52"/>
        <v>-6</v>
      </c>
      <c r="CG26" s="560">
        <f t="shared" si="53"/>
        <v>0</v>
      </c>
      <c r="CH26" s="588">
        <f t="shared" si="54"/>
        <v>0</v>
      </c>
      <c r="CI26" s="11"/>
      <c r="CJ26" s="11"/>
      <c r="CK26" s="204"/>
      <c r="CL26" s="204" t="str">
        <f t="shared" si="55"/>
        <v/>
      </c>
      <c r="CM26" s="11"/>
      <c r="CN26" s="11"/>
      <c r="CO26" s="11"/>
      <c r="CP26" s="204"/>
      <c r="CQ26" s="11"/>
      <c r="CR26" s="204"/>
      <c r="CS26" s="11"/>
    </row>
    <row r="27" spans="1:97" ht="12.75" x14ac:dyDescent="0.2">
      <c r="A27" s="242">
        <f t="shared" si="19"/>
        <v>1</v>
      </c>
      <c r="B27" s="243">
        <f t="shared" si="56"/>
        <v>46047</v>
      </c>
      <c r="C27" s="600">
        <f t="shared" si="20"/>
        <v>4</v>
      </c>
      <c r="D27" s="307"/>
      <c r="E27" s="307"/>
      <c r="F27" s="308"/>
      <c r="G27" s="308"/>
      <c r="H27" s="547"/>
      <c r="I27" s="232">
        <f t="shared" si="0"/>
        <v>0</v>
      </c>
      <c r="J27" s="229" t="str">
        <f t="shared" si="1"/>
        <v/>
      </c>
      <c r="K27" s="209"/>
      <c r="L27" s="328"/>
      <c r="M27" s="202"/>
      <c r="N27" s="381"/>
      <c r="O27" s="382"/>
      <c r="P27" s="382"/>
      <c r="Q27" s="382"/>
      <c r="R27" s="260" t="str">
        <f>IF(I$36=0,"",IF(Einstellungen!I$39=1,R26+AV27,CL27))</f>
        <v/>
      </c>
      <c r="S27" s="231">
        <f>SUM(AP$3:AP27)</f>
        <v>136</v>
      </c>
      <c r="T27" s="228">
        <f>SUM(I$3:I27)</f>
        <v>0</v>
      </c>
      <c r="U27" s="373" t="str">
        <f t="shared" si="21"/>
        <v/>
      </c>
      <c r="V27" s="612"/>
      <c r="W27" s="609"/>
      <c r="X27" s="609"/>
      <c r="Y27" s="15">
        <f t="shared" si="2"/>
        <v>46047</v>
      </c>
      <c r="Z27" s="2" t="b">
        <f t="shared" si="57"/>
        <v>0</v>
      </c>
      <c r="AA27" s="2">
        <f>IF(M27=Einstellungen!A$43,I27,IF(M27=Einstellungen!A$45,I27,0))</f>
        <v>0</v>
      </c>
      <c r="AB27" s="2">
        <f>IF(M27=Einstellungen!A$44,I27,IF(M27=Einstellungen!A$45,I27,0))</f>
        <v>0</v>
      </c>
      <c r="AC27" s="661">
        <f t="shared" si="60"/>
        <v>0</v>
      </c>
      <c r="AD27" s="2" t="b">
        <f t="shared" si="4"/>
        <v>0</v>
      </c>
      <c r="AE27" s="2">
        <f t="shared" si="22"/>
        <v>0</v>
      </c>
      <c r="AF27" s="2">
        <f t="shared" si="22"/>
        <v>0</v>
      </c>
      <c r="AG27" s="325" t="b">
        <f t="shared" si="5"/>
        <v>0</v>
      </c>
      <c r="AH27" s="325" t="b">
        <f t="shared" si="6"/>
        <v>0</v>
      </c>
      <c r="AI27" s="325" t="b">
        <f t="shared" si="23"/>
        <v>0</v>
      </c>
      <c r="AJ27" s="7" t="b">
        <f t="shared" si="24"/>
        <v>0</v>
      </c>
      <c r="AK27" s="2">
        <f t="shared" si="25"/>
        <v>1</v>
      </c>
      <c r="AL27" s="14">
        <f t="shared" si="26"/>
        <v>0</v>
      </c>
      <c r="AM27" s="11">
        <f t="shared" si="27"/>
        <v>0</v>
      </c>
      <c r="AN27" s="11">
        <f t="shared" si="28"/>
        <v>0</v>
      </c>
      <c r="AO27" s="11">
        <f t="shared" si="29"/>
        <v>0</v>
      </c>
      <c r="AP27" s="11">
        <f t="shared" si="30"/>
        <v>0</v>
      </c>
      <c r="AQ27" s="204">
        <f t="shared" si="31"/>
        <v>0</v>
      </c>
      <c r="AR27" s="2" t="str">
        <f t="shared" si="32"/>
        <v/>
      </c>
      <c r="AS27" s="2" t="str">
        <f t="shared" si="33"/>
        <v/>
      </c>
      <c r="AT27" s="11" t="str">
        <f t="shared" si="58"/>
        <v/>
      </c>
      <c r="AU27" s="11" t="b">
        <f t="shared" si="59"/>
        <v>0</v>
      </c>
      <c r="AV27" s="11">
        <f t="shared" si="36"/>
        <v>0</v>
      </c>
      <c r="AW27" s="11">
        <f>SUM($AV$3:AV27)</f>
        <v>-136</v>
      </c>
      <c r="AX27" s="390">
        <f t="shared" si="37"/>
        <v>0</v>
      </c>
      <c r="AY27" s="390">
        <f t="shared" si="37"/>
        <v>0</v>
      </c>
      <c r="AZ27" s="390">
        <f t="shared" si="37"/>
        <v>0</v>
      </c>
      <c r="BA27" s="390">
        <f t="shared" si="37"/>
        <v>0</v>
      </c>
      <c r="BB27" s="390">
        <f t="shared" si="37"/>
        <v>0</v>
      </c>
      <c r="BD27" s="368">
        <f t="shared" si="38"/>
        <v>0</v>
      </c>
      <c r="BE27" s="368">
        <f t="shared" si="38"/>
        <v>0</v>
      </c>
      <c r="BF27" s="368">
        <f t="shared" si="38"/>
        <v>0</v>
      </c>
      <c r="BG27" s="368">
        <f t="shared" si="38"/>
        <v>0</v>
      </c>
      <c r="BH27" s="372">
        <f t="shared" si="39"/>
        <v>8</v>
      </c>
      <c r="BI27" s="372">
        <f t="shared" si="8"/>
        <v>2</v>
      </c>
      <c r="BJ27" s="372">
        <f t="shared" si="40"/>
        <v>22</v>
      </c>
      <c r="BK27" s="372">
        <f t="shared" si="9"/>
        <v>3</v>
      </c>
      <c r="BL27" s="372">
        <f t="shared" si="41"/>
        <v>6</v>
      </c>
      <c r="BM27" s="372">
        <f t="shared" si="10"/>
        <v>3</v>
      </c>
      <c r="BN27" s="564">
        <f t="shared" si="11"/>
        <v>0</v>
      </c>
      <c r="BO27" s="565">
        <f t="shared" si="12"/>
        <v>0</v>
      </c>
      <c r="BP27" s="570">
        <f t="shared" si="13"/>
        <v>0</v>
      </c>
      <c r="BQ27" s="564">
        <f t="shared" si="14"/>
        <v>0</v>
      </c>
      <c r="BR27" s="565">
        <f t="shared" si="15"/>
        <v>0</v>
      </c>
      <c r="BS27" s="570">
        <f t="shared" si="16"/>
        <v>0</v>
      </c>
      <c r="BT27" s="568">
        <f t="shared" si="42"/>
        <v>0</v>
      </c>
      <c r="BU27" s="564">
        <f t="shared" si="43"/>
        <v>0</v>
      </c>
      <c r="BV27" s="582">
        <f t="shared" si="44"/>
        <v>0</v>
      </c>
      <c r="BW27" s="576">
        <f t="shared" si="45"/>
        <v>0</v>
      </c>
      <c r="BX27" s="577">
        <f t="shared" si="46"/>
        <v>0</v>
      </c>
      <c r="BY27" s="578">
        <f t="shared" si="17"/>
        <v>0</v>
      </c>
      <c r="BZ27" s="576">
        <f t="shared" ref="BZ27:BZ34" si="61">IF(BO27&lt;BQ27,0,BO27-BQ27)</f>
        <v>0</v>
      </c>
      <c r="CA27" s="577">
        <f t="shared" ref="CA27:CA34" si="62">IF(BP27&lt;BQ27,0,BP27-BQ27)</f>
        <v>0</v>
      </c>
      <c r="CB27" s="578">
        <f t="shared" si="18"/>
        <v>0</v>
      </c>
      <c r="CC27" s="579">
        <f t="shared" si="49"/>
        <v>0</v>
      </c>
      <c r="CD27" s="576">
        <f t="shared" si="50"/>
        <v>0</v>
      </c>
      <c r="CE27" s="560">
        <f t="shared" si="51"/>
        <v>-6</v>
      </c>
      <c r="CF27" s="560">
        <f t="shared" si="52"/>
        <v>-6</v>
      </c>
      <c r="CG27" s="560">
        <f t="shared" si="53"/>
        <v>0</v>
      </c>
      <c r="CH27" s="588">
        <f t="shared" si="54"/>
        <v>0</v>
      </c>
      <c r="CI27" s="11"/>
      <c r="CJ27" s="11"/>
      <c r="CK27" s="204"/>
      <c r="CL27" s="204" t="str">
        <f t="shared" si="55"/>
        <v/>
      </c>
      <c r="CM27" s="11"/>
      <c r="CN27" s="11"/>
      <c r="CO27" s="11"/>
      <c r="CP27" s="204"/>
      <c r="CQ27" s="11"/>
      <c r="CR27" s="204"/>
      <c r="CS27" s="11"/>
    </row>
    <row r="28" spans="1:97" ht="12.75" x14ac:dyDescent="0.2">
      <c r="A28" s="242">
        <f t="shared" si="19"/>
        <v>2</v>
      </c>
      <c r="B28" s="243">
        <f t="shared" si="56"/>
        <v>46048</v>
      </c>
      <c r="C28" s="600">
        <f t="shared" si="20"/>
        <v>5</v>
      </c>
      <c r="D28" s="307"/>
      <c r="E28" s="307"/>
      <c r="F28" s="308"/>
      <c r="G28" s="308"/>
      <c r="H28" s="547"/>
      <c r="I28" s="232">
        <f t="shared" si="0"/>
        <v>0</v>
      </c>
      <c r="J28" s="229">
        <f t="shared" si="1"/>
        <v>1</v>
      </c>
      <c r="K28" s="209"/>
      <c r="L28" s="328"/>
      <c r="M28" s="202"/>
      <c r="N28" s="381"/>
      <c r="O28" s="382"/>
      <c r="P28" s="382"/>
      <c r="Q28" s="382"/>
      <c r="R28" s="260" t="str">
        <f>IF(I$36=0,"",IF(Einstellungen!I$39=1,R27+AV28,CL28))</f>
        <v/>
      </c>
      <c r="S28" s="231">
        <f>SUM(AP$3:AP28)</f>
        <v>144</v>
      </c>
      <c r="T28" s="228">
        <f>SUM(I$3:I28)</f>
        <v>0</v>
      </c>
      <c r="U28" s="373" t="str">
        <f t="shared" si="21"/>
        <v/>
      </c>
      <c r="V28" s="612"/>
      <c r="W28" s="609"/>
      <c r="X28" s="609"/>
      <c r="Y28" s="15">
        <f t="shared" si="2"/>
        <v>46048</v>
      </c>
      <c r="Z28" s="2">
        <f t="shared" si="57"/>
        <v>0</v>
      </c>
      <c r="AA28" s="2">
        <f>IF(M28=Einstellungen!A$43,I28,IF(M28=Einstellungen!A$45,I28,0))</f>
        <v>0</v>
      </c>
      <c r="AB28" s="2">
        <f>IF(M28=Einstellungen!A$44,I28,IF(M28=Einstellungen!A$45,I28,0))</f>
        <v>0</v>
      </c>
      <c r="AC28" s="661">
        <f t="shared" si="60"/>
        <v>0</v>
      </c>
      <c r="AD28" s="2">
        <f t="shared" si="4"/>
        <v>0</v>
      </c>
      <c r="AE28" s="2">
        <f t="shared" si="22"/>
        <v>0</v>
      </c>
      <c r="AF28" s="2">
        <f t="shared" si="22"/>
        <v>0</v>
      </c>
      <c r="AG28" s="325">
        <f t="shared" si="5"/>
        <v>0</v>
      </c>
      <c r="AH28" s="325">
        <f t="shared" si="6"/>
        <v>0</v>
      </c>
      <c r="AI28" s="325">
        <f t="shared" si="23"/>
        <v>0</v>
      </c>
      <c r="AJ28" s="7">
        <f t="shared" si="24"/>
        <v>0</v>
      </c>
      <c r="AK28" s="2">
        <f t="shared" si="25"/>
        <v>2</v>
      </c>
      <c r="AL28" s="14">
        <f t="shared" si="26"/>
        <v>0</v>
      </c>
      <c r="AM28" s="11">
        <f t="shared" si="27"/>
        <v>0</v>
      </c>
      <c r="AN28" s="11">
        <f t="shared" si="28"/>
        <v>0</v>
      </c>
      <c r="AO28" s="11">
        <f t="shared" si="29"/>
        <v>8</v>
      </c>
      <c r="AP28" s="11">
        <f t="shared" si="30"/>
        <v>8</v>
      </c>
      <c r="AQ28" s="204">
        <f t="shared" si="31"/>
        <v>8</v>
      </c>
      <c r="AR28" s="2">
        <f t="shared" si="32"/>
        <v>1</v>
      </c>
      <c r="AS28" s="2">
        <f t="shared" si="33"/>
        <v>1</v>
      </c>
      <c r="AT28" s="11" t="str">
        <f t="shared" si="58"/>
        <v/>
      </c>
      <c r="AU28" s="11" t="str">
        <f t="shared" si="59"/>
        <v/>
      </c>
      <c r="AV28" s="11">
        <f t="shared" si="36"/>
        <v>-8</v>
      </c>
      <c r="AW28" s="11">
        <f>SUM($AV$3:AV28)</f>
        <v>-144</v>
      </c>
      <c r="AX28" s="390">
        <f t="shared" si="37"/>
        <v>0</v>
      </c>
      <c r="AY28" s="390">
        <f t="shared" si="37"/>
        <v>0</v>
      </c>
      <c r="AZ28" s="390">
        <f t="shared" si="37"/>
        <v>0</v>
      </c>
      <c r="BA28" s="390">
        <f t="shared" si="37"/>
        <v>0</v>
      </c>
      <c r="BB28" s="390">
        <f t="shared" si="37"/>
        <v>0</v>
      </c>
      <c r="BD28" s="368">
        <f t="shared" si="38"/>
        <v>0</v>
      </c>
      <c r="BE28" s="368">
        <f t="shared" si="38"/>
        <v>0</v>
      </c>
      <c r="BF28" s="368">
        <f t="shared" si="38"/>
        <v>0</v>
      </c>
      <c r="BG28" s="368">
        <f t="shared" si="38"/>
        <v>0</v>
      </c>
      <c r="BH28" s="372">
        <f t="shared" si="39"/>
        <v>18</v>
      </c>
      <c r="BI28" s="372">
        <f t="shared" si="8"/>
        <v>1.5</v>
      </c>
      <c r="BJ28" s="372">
        <f t="shared" si="40"/>
        <v>22</v>
      </c>
      <c r="BK28" s="372">
        <f t="shared" si="9"/>
        <v>2</v>
      </c>
      <c r="BL28" s="372">
        <f t="shared" si="41"/>
        <v>6</v>
      </c>
      <c r="BM28" s="372">
        <f t="shared" si="10"/>
        <v>2</v>
      </c>
      <c r="BN28" s="564">
        <f t="shared" si="11"/>
        <v>0</v>
      </c>
      <c r="BO28" s="565">
        <f t="shared" si="12"/>
        <v>0</v>
      </c>
      <c r="BP28" s="570">
        <f t="shared" si="13"/>
        <v>0</v>
      </c>
      <c r="BQ28" s="564">
        <f t="shared" si="14"/>
        <v>0</v>
      </c>
      <c r="BR28" s="565">
        <f t="shared" si="15"/>
        <v>0</v>
      </c>
      <c r="BS28" s="570">
        <f t="shared" si="16"/>
        <v>0</v>
      </c>
      <c r="BT28" s="568">
        <f t="shared" si="42"/>
        <v>0</v>
      </c>
      <c r="BU28" s="564">
        <f t="shared" si="43"/>
        <v>0</v>
      </c>
      <c r="BV28" s="582">
        <f t="shared" si="44"/>
        <v>0</v>
      </c>
      <c r="BW28" s="576">
        <f t="shared" si="45"/>
        <v>0</v>
      </c>
      <c r="BX28" s="577">
        <f t="shared" si="46"/>
        <v>0</v>
      </c>
      <c r="BY28" s="578">
        <f t="shared" si="17"/>
        <v>0</v>
      </c>
      <c r="BZ28" s="576">
        <f t="shared" si="61"/>
        <v>0</v>
      </c>
      <c r="CA28" s="577">
        <f t="shared" si="62"/>
        <v>0</v>
      </c>
      <c r="CB28" s="578">
        <f t="shared" si="18"/>
        <v>0</v>
      </c>
      <c r="CC28" s="579">
        <f t="shared" si="49"/>
        <v>0</v>
      </c>
      <c r="CD28" s="576">
        <f t="shared" si="50"/>
        <v>0</v>
      </c>
      <c r="CE28" s="560">
        <f t="shared" si="51"/>
        <v>-6</v>
      </c>
      <c r="CF28" s="560">
        <f t="shared" si="52"/>
        <v>-6</v>
      </c>
      <c r="CG28" s="560">
        <f t="shared" si="53"/>
        <v>0</v>
      </c>
      <c r="CH28" s="588">
        <f t="shared" si="54"/>
        <v>0</v>
      </c>
      <c r="CI28" s="11"/>
      <c r="CJ28" s="11"/>
      <c r="CK28" s="204"/>
      <c r="CL28" s="204" t="str">
        <f t="shared" si="55"/>
        <v/>
      </c>
      <c r="CM28" s="11"/>
      <c r="CN28" s="11"/>
      <c r="CO28" s="11"/>
      <c r="CP28" s="204"/>
      <c r="CQ28" s="11"/>
      <c r="CR28" s="204"/>
      <c r="CS28" s="11"/>
    </row>
    <row r="29" spans="1:97" ht="12.75" x14ac:dyDescent="0.2">
      <c r="A29" s="242">
        <f t="shared" si="19"/>
        <v>3</v>
      </c>
      <c r="B29" s="243">
        <f t="shared" si="56"/>
        <v>46049</v>
      </c>
      <c r="C29" s="600">
        <f t="shared" si="20"/>
        <v>5</v>
      </c>
      <c r="D29" s="308"/>
      <c r="E29" s="308"/>
      <c r="F29" s="308"/>
      <c r="G29" s="308"/>
      <c r="H29" s="547"/>
      <c r="I29" s="232">
        <f t="shared" si="0"/>
        <v>0</v>
      </c>
      <c r="J29" s="229">
        <f t="shared" si="1"/>
        <v>1</v>
      </c>
      <c r="K29" s="209"/>
      <c r="L29" s="328"/>
      <c r="M29" s="202"/>
      <c r="N29" s="381"/>
      <c r="O29" s="382"/>
      <c r="P29" s="382"/>
      <c r="Q29" s="382"/>
      <c r="R29" s="260" t="str">
        <f>IF(I$36=0,"",IF(Einstellungen!I$39=1,R28+AV29,CL29))</f>
        <v/>
      </c>
      <c r="S29" s="231">
        <f>SUM(AP$3:AP29)</f>
        <v>152</v>
      </c>
      <c r="T29" s="228">
        <f>SUM(I$3:I29)</f>
        <v>0</v>
      </c>
      <c r="U29" s="373" t="str">
        <f t="shared" si="21"/>
        <v/>
      </c>
      <c r="V29" s="612"/>
      <c r="W29" s="609"/>
      <c r="X29" s="609"/>
      <c r="Y29" s="15">
        <f t="shared" si="2"/>
        <v>46049</v>
      </c>
      <c r="Z29" s="2">
        <f t="shared" si="57"/>
        <v>0</v>
      </c>
      <c r="AA29" s="2">
        <f>IF(M29=Einstellungen!A$43,I29,IF(M29=Einstellungen!A$45,I29,0))</f>
        <v>0</v>
      </c>
      <c r="AB29" s="2">
        <f>IF(M29=Einstellungen!A$44,I29,IF(M29=Einstellungen!A$45,I29,0))</f>
        <v>0</v>
      </c>
      <c r="AC29" s="661">
        <f t="shared" si="60"/>
        <v>0</v>
      </c>
      <c r="AD29" s="2">
        <f t="shared" si="4"/>
        <v>0</v>
      </c>
      <c r="AE29" s="2">
        <f t="shared" si="22"/>
        <v>0</v>
      </c>
      <c r="AF29" s="2">
        <f t="shared" si="22"/>
        <v>0</v>
      </c>
      <c r="AG29" s="325">
        <f t="shared" si="5"/>
        <v>0</v>
      </c>
      <c r="AH29" s="325">
        <f t="shared" si="6"/>
        <v>0</v>
      </c>
      <c r="AI29" s="325">
        <f t="shared" si="23"/>
        <v>0</v>
      </c>
      <c r="AJ29" s="7">
        <f t="shared" si="24"/>
        <v>0</v>
      </c>
      <c r="AK29" s="2">
        <f t="shared" si="25"/>
        <v>3</v>
      </c>
      <c r="AL29" s="14">
        <f t="shared" si="26"/>
        <v>0</v>
      </c>
      <c r="AM29" s="11">
        <f t="shared" si="27"/>
        <v>0</v>
      </c>
      <c r="AN29" s="11">
        <f t="shared" si="28"/>
        <v>0</v>
      </c>
      <c r="AO29" s="11">
        <f t="shared" si="29"/>
        <v>8</v>
      </c>
      <c r="AP29" s="11">
        <f t="shared" si="30"/>
        <v>8</v>
      </c>
      <c r="AQ29" s="204">
        <f t="shared" si="31"/>
        <v>8</v>
      </c>
      <c r="AR29" s="2">
        <f t="shared" si="32"/>
        <v>1</v>
      </c>
      <c r="AS29" s="2">
        <f t="shared" si="33"/>
        <v>1</v>
      </c>
      <c r="AT29" s="11" t="str">
        <f t="shared" si="58"/>
        <v/>
      </c>
      <c r="AU29" s="11" t="str">
        <f t="shared" si="59"/>
        <v/>
      </c>
      <c r="AV29" s="11">
        <f t="shared" si="36"/>
        <v>-8</v>
      </c>
      <c r="AW29" s="11">
        <f>SUM($AV$3:AV29)</f>
        <v>-152</v>
      </c>
      <c r="AX29" s="390">
        <f t="shared" si="37"/>
        <v>0</v>
      </c>
      <c r="AY29" s="390">
        <f t="shared" si="37"/>
        <v>0</v>
      </c>
      <c r="AZ29" s="390">
        <f t="shared" si="37"/>
        <v>0</v>
      </c>
      <c r="BA29" s="390">
        <f t="shared" si="37"/>
        <v>0</v>
      </c>
      <c r="BB29" s="390">
        <f t="shared" si="37"/>
        <v>0</v>
      </c>
      <c r="BD29" s="368">
        <f t="shared" si="38"/>
        <v>0</v>
      </c>
      <c r="BE29" s="368">
        <f t="shared" si="38"/>
        <v>0</v>
      </c>
      <c r="BF29" s="368">
        <f t="shared" si="38"/>
        <v>0</v>
      </c>
      <c r="BG29" s="368">
        <f t="shared" si="38"/>
        <v>0</v>
      </c>
      <c r="BH29" s="372">
        <f t="shared" si="39"/>
        <v>18</v>
      </c>
      <c r="BI29" s="372">
        <f t="shared" si="8"/>
        <v>1.5</v>
      </c>
      <c r="BJ29" s="372">
        <f t="shared" si="40"/>
        <v>22</v>
      </c>
      <c r="BK29" s="372">
        <f t="shared" si="9"/>
        <v>2</v>
      </c>
      <c r="BL29" s="372">
        <f t="shared" si="41"/>
        <v>6</v>
      </c>
      <c r="BM29" s="372">
        <f t="shared" si="10"/>
        <v>2</v>
      </c>
      <c r="BN29" s="564">
        <f t="shared" si="11"/>
        <v>0</v>
      </c>
      <c r="BO29" s="565">
        <f t="shared" si="12"/>
        <v>0</v>
      </c>
      <c r="BP29" s="570">
        <f t="shared" si="13"/>
        <v>0</v>
      </c>
      <c r="BQ29" s="564">
        <f t="shared" si="14"/>
        <v>0</v>
      </c>
      <c r="BR29" s="565">
        <f t="shared" si="15"/>
        <v>0</v>
      </c>
      <c r="BS29" s="570">
        <f t="shared" si="16"/>
        <v>0</v>
      </c>
      <c r="BT29" s="568">
        <f t="shared" si="42"/>
        <v>0</v>
      </c>
      <c r="BU29" s="564">
        <f t="shared" si="43"/>
        <v>0</v>
      </c>
      <c r="BV29" s="582">
        <f t="shared" si="44"/>
        <v>0</v>
      </c>
      <c r="BW29" s="576">
        <f t="shared" si="45"/>
        <v>0</v>
      </c>
      <c r="BX29" s="577">
        <f t="shared" si="46"/>
        <v>0</v>
      </c>
      <c r="BY29" s="578">
        <f t="shared" si="17"/>
        <v>0</v>
      </c>
      <c r="BZ29" s="576">
        <f t="shared" si="61"/>
        <v>0</v>
      </c>
      <c r="CA29" s="577">
        <f t="shared" si="62"/>
        <v>0</v>
      </c>
      <c r="CB29" s="578">
        <f t="shared" si="18"/>
        <v>0</v>
      </c>
      <c r="CC29" s="579">
        <f t="shared" si="49"/>
        <v>0</v>
      </c>
      <c r="CD29" s="576">
        <f t="shared" si="50"/>
        <v>0</v>
      </c>
      <c r="CE29" s="560">
        <f t="shared" si="51"/>
        <v>-6</v>
      </c>
      <c r="CF29" s="560">
        <f t="shared" si="52"/>
        <v>-6</v>
      </c>
      <c r="CG29" s="560">
        <f t="shared" si="53"/>
        <v>0</v>
      </c>
      <c r="CH29" s="588">
        <f t="shared" si="54"/>
        <v>0</v>
      </c>
      <c r="CI29" s="11"/>
      <c r="CJ29" s="11"/>
      <c r="CK29" s="204"/>
      <c r="CL29" s="204" t="str">
        <f t="shared" si="55"/>
        <v/>
      </c>
      <c r="CM29" s="11"/>
      <c r="CN29" s="11"/>
      <c r="CO29" s="11"/>
      <c r="CP29" s="204"/>
      <c r="CQ29" s="11"/>
      <c r="CR29" s="204"/>
      <c r="CS29" s="11"/>
    </row>
    <row r="30" spans="1:97" ht="12.75" x14ac:dyDescent="0.2">
      <c r="A30" s="242">
        <f t="shared" si="19"/>
        <v>4</v>
      </c>
      <c r="B30" s="243">
        <f t="shared" si="56"/>
        <v>46050</v>
      </c>
      <c r="C30" s="600">
        <f t="shared" si="20"/>
        <v>5</v>
      </c>
      <c r="D30" s="308"/>
      <c r="E30" s="308"/>
      <c r="F30" s="308"/>
      <c r="G30" s="308"/>
      <c r="H30" s="547"/>
      <c r="I30" s="232">
        <f t="shared" si="0"/>
        <v>0</v>
      </c>
      <c r="J30" s="229">
        <f t="shared" si="1"/>
        <v>1</v>
      </c>
      <c r="K30" s="209"/>
      <c r="L30" s="328"/>
      <c r="M30" s="202"/>
      <c r="N30" s="381"/>
      <c r="O30" s="382"/>
      <c r="P30" s="382"/>
      <c r="Q30" s="382"/>
      <c r="R30" s="260" t="str">
        <f>IF(I$36=0,"",IF(Einstellungen!I$39=1,R29+AV30,CL30))</f>
        <v/>
      </c>
      <c r="S30" s="231">
        <f>SUM(AP$3:AP30)</f>
        <v>160</v>
      </c>
      <c r="T30" s="228">
        <f>SUM(I$3:I30)</f>
        <v>0</v>
      </c>
      <c r="U30" s="373" t="str">
        <f t="shared" si="21"/>
        <v/>
      </c>
      <c r="V30" s="612"/>
      <c r="W30" s="609"/>
      <c r="X30" s="609"/>
      <c r="Y30" s="15">
        <f t="shared" si="2"/>
        <v>46050</v>
      </c>
      <c r="Z30" s="2">
        <f t="shared" si="57"/>
        <v>0</v>
      </c>
      <c r="AA30" s="2">
        <f>IF(M30=Einstellungen!A$43,I30,IF(M30=Einstellungen!A$45,I30,0))</f>
        <v>0</v>
      </c>
      <c r="AB30" s="2">
        <f>IF(M30=Einstellungen!A$44,I30,IF(M30=Einstellungen!A$45,I30,0))</f>
        <v>0</v>
      </c>
      <c r="AC30" s="661">
        <f t="shared" si="60"/>
        <v>0</v>
      </c>
      <c r="AD30" s="2">
        <f t="shared" si="4"/>
        <v>0</v>
      </c>
      <c r="AE30" s="2">
        <f t="shared" si="22"/>
        <v>0</v>
      </c>
      <c r="AF30" s="2">
        <f t="shared" si="22"/>
        <v>0</v>
      </c>
      <c r="AG30" s="325">
        <f t="shared" si="5"/>
        <v>0</v>
      </c>
      <c r="AH30" s="325">
        <f t="shared" si="6"/>
        <v>0</v>
      </c>
      <c r="AI30" s="325">
        <f t="shared" si="23"/>
        <v>0</v>
      </c>
      <c r="AJ30" s="7">
        <f t="shared" si="24"/>
        <v>0</v>
      </c>
      <c r="AK30" s="2">
        <f t="shared" si="25"/>
        <v>4</v>
      </c>
      <c r="AL30" s="14">
        <f t="shared" si="26"/>
        <v>0</v>
      </c>
      <c r="AM30" s="11">
        <f t="shared" si="27"/>
        <v>0</v>
      </c>
      <c r="AN30" s="11">
        <f t="shared" si="28"/>
        <v>0</v>
      </c>
      <c r="AO30" s="11">
        <f t="shared" si="29"/>
        <v>8</v>
      </c>
      <c r="AP30" s="11">
        <f t="shared" si="30"/>
        <v>8</v>
      </c>
      <c r="AQ30" s="204">
        <f t="shared" si="31"/>
        <v>8</v>
      </c>
      <c r="AR30" s="2">
        <f t="shared" si="32"/>
        <v>1</v>
      </c>
      <c r="AS30" s="2">
        <f t="shared" si="33"/>
        <v>1</v>
      </c>
      <c r="AT30" s="11" t="str">
        <f t="shared" si="58"/>
        <v/>
      </c>
      <c r="AU30" s="11" t="str">
        <f t="shared" si="59"/>
        <v/>
      </c>
      <c r="AV30" s="11">
        <f t="shared" si="36"/>
        <v>-8</v>
      </c>
      <c r="AW30" s="11">
        <f>SUM($AV$3:AV30)</f>
        <v>-160</v>
      </c>
      <c r="AX30" s="390">
        <f t="shared" si="37"/>
        <v>0</v>
      </c>
      <c r="AY30" s="390">
        <f t="shared" si="37"/>
        <v>0</v>
      </c>
      <c r="AZ30" s="390">
        <f t="shared" si="37"/>
        <v>0</v>
      </c>
      <c r="BA30" s="390">
        <f t="shared" si="37"/>
        <v>0</v>
      </c>
      <c r="BB30" s="390">
        <f t="shared" si="37"/>
        <v>0</v>
      </c>
      <c r="BD30" s="368">
        <f t="shared" si="38"/>
        <v>0</v>
      </c>
      <c r="BE30" s="368">
        <f t="shared" si="38"/>
        <v>0</v>
      </c>
      <c r="BF30" s="368">
        <f t="shared" si="38"/>
        <v>0</v>
      </c>
      <c r="BG30" s="368">
        <f t="shared" si="38"/>
        <v>0</v>
      </c>
      <c r="BH30" s="372">
        <f t="shared" si="39"/>
        <v>18</v>
      </c>
      <c r="BI30" s="372">
        <f t="shared" si="8"/>
        <v>1.5</v>
      </c>
      <c r="BJ30" s="372">
        <f t="shared" si="40"/>
        <v>22</v>
      </c>
      <c r="BK30" s="372">
        <f t="shared" si="9"/>
        <v>2</v>
      </c>
      <c r="BL30" s="372">
        <f t="shared" si="41"/>
        <v>6</v>
      </c>
      <c r="BM30" s="372">
        <f t="shared" si="10"/>
        <v>2</v>
      </c>
      <c r="BN30" s="564">
        <f t="shared" si="11"/>
        <v>0</v>
      </c>
      <c r="BO30" s="565">
        <f t="shared" si="12"/>
        <v>0</v>
      </c>
      <c r="BP30" s="570">
        <f t="shared" si="13"/>
        <v>0</v>
      </c>
      <c r="BQ30" s="564">
        <f t="shared" si="14"/>
        <v>0</v>
      </c>
      <c r="BR30" s="565">
        <f t="shared" si="15"/>
        <v>0</v>
      </c>
      <c r="BS30" s="570">
        <f t="shared" si="16"/>
        <v>0</v>
      </c>
      <c r="BT30" s="568">
        <f t="shared" si="42"/>
        <v>0</v>
      </c>
      <c r="BU30" s="564">
        <f t="shared" si="43"/>
        <v>0</v>
      </c>
      <c r="BV30" s="582">
        <f t="shared" si="44"/>
        <v>0</v>
      </c>
      <c r="BW30" s="576">
        <f t="shared" si="45"/>
        <v>0</v>
      </c>
      <c r="BX30" s="577">
        <f t="shared" si="46"/>
        <v>0</v>
      </c>
      <c r="BY30" s="578">
        <f t="shared" si="17"/>
        <v>0</v>
      </c>
      <c r="BZ30" s="576">
        <f t="shared" si="61"/>
        <v>0</v>
      </c>
      <c r="CA30" s="577">
        <f t="shared" si="62"/>
        <v>0</v>
      </c>
      <c r="CB30" s="578">
        <f t="shared" si="18"/>
        <v>0</v>
      </c>
      <c r="CC30" s="579">
        <f t="shared" si="49"/>
        <v>0</v>
      </c>
      <c r="CD30" s="576">
        <f t="shared" si="50"/>
        <v>0</v>
      </c>
      <c r="CE30" s="560">
        <f t="shared" si="51"/>
        <v>-6</v>
      </c>
      <c r="CF30" s="560">
        <f t="shared" si="52"/>
        <v>-6</v>
      </c>
      <c r="CG30" s="560">
        <f t="shared" si="53"/>
        <v>0</v>
      </c>
      <c r="CH30" s="588">
        <f t="shared" si="54"/>
        <v>0</v>
      </c>
      <c r="CI30" s="11"/>
      <c r="CJ30" s="11"/>
      <c r="CK30" s="204"/>
      <c r="CL30" s="204" t="str">
        <f t="shared" si="55"/>
        <v/>
      </c>
      <c r="CM30" s="11"/>
      <c r="CN30" s="11"/>
      <c r="CO30" s="11"/>
      <c r="CP30" s="204"/>
      <c r="CQ30" s="11"/>
      <c r="CR30" s="204"/>
      <c r="CS30" s="11"/>
    </row>
    <row r="31" spans="1:97" ht="12.75" x14ac:dyDescent="0.2">
      <c r="A31" s="242">
        <f t="shared" si="19"/>
        <v>5</v>
      </c>
      <c r="B31" s="243">
        <f t="shared" si="56"/>
        <v>46051</v>
      </c>
      <c r="C31" s="600">
        <f t="shared" si="20"/>
        <v>5</v>
      </c>
      <c r="D31" s="308"/>
      <c r="E31" s="308"/>
      <c r="F31" s="308"/>
      <c r="G31" s="308"/>
      <c r="H31" s="547"/>
      <c r="I31" s="232">
        <f t="shared" si="0"/>
        <v>0</v>
      </c>
      <c r="J31" s="229">
        <f t="shared" si="1"/>
        <v>1</v>
      </c>
      <c r="K31" s="209"/>
      <c r="L31" s="328"/>
      <c r="M31" s="202"/>
      <c r="N31" s="381"/>
      <c r="O31" s="382"/>
      <c r="P31" s="382"/>
      <c r="Q31" s="382"/>
      <c r="R31" s="260" t="str">
        <f>IF(I$36=0,"",IF(Einstellungen!I$39=1,R30+AV31,CL31))</f>
        <v/>
      </c>
      <c r="S31" s="231">
        <f>SUM(AP$3:AP31)</f>
        <v>168</v>
      </c>
      <c r="T31" s="228">
        <f>SUM(I$3:I31)</f>
        <v>0</v>
      </c>
      <c r="U31" s="373" t="str">
        <f t="shared" si="21"/>
        <v/>
      </c>
      <c r="V31" s="612"/>
      <c r="W31" s="609"/>
      <c r="X31" s="609"/>
      <c r="Y31" s="15">
        <f t="shared" si="2"/>
        <v>46051</v>
      </c>
      <c r="Z31" s="2">
        <f t="shared" si="57"/>
        <v>0</v>
      </c>
      <c r="AA31" s="2">
        <f>IF(M31=Einstellungen!A$43,I31,IF(M31=Einstellungen!A$45,I31,0))</f>
        <v>0</v>
      </c>
      <c r="AB31" s="2">
        <f>IF(M31=Einstellungen!A$44,I31,IF(M31=Einstellungen!A$45,I31,0))</f>
        <v>0</v>
      </c>
      <c r="AC31" s="661">
        <f t="shared" si="60"/>
        <v>0</v>
      </c>
      <c r="AD31" s="2">
        <f>IF(AS31=1,IF(K31="gz",1,IF(K31="G/F",0.5,0)))</f>
        <v>0</v>
      </c>
      <c r="AE31" s="2">
        <f t="shared" si="22"/>
        <v>0</v>
      </c>
      <c r="AF31" s="2">
        <f t="shared" si="22"/>
        <v>0</v>
      </c>
      <c r="AG31" s="325">
        <f t="shared" si="5"/>
        <v>0</v>
      </c>
      <c r="AH31" s="325">
        <f t="shared" si="6"/>
        <v>0</v>
      </c>
      <c r="AI31" s="325">
        <f t="shared" si="23"/>
        <v>0</v>
      </c>
      <c r="AJ31" s="7">
        <f t="shared" si="24"/>
        <v>0</v>
      </c>
      <c r="AK31" s="2">
        <f t="shared" si="25"/>
        <v>5</v>
      </c>
      <c r="AL31" s="14">
        <f t="shared" si="26"/>
        <v>0</v>
      </c>
      <c r="AM31" s="11">
        <f t="shared" si="27"/>
        <v>0</v>
      </c>
      <c r="AN31" s="11">
        <f t="shared" si="28"/>
        <v>0</v>
      </c>
      <c r="AO31" s="11">
        <f t="shared" si="29"/>
        <v>8</v>
      </c>
      <c r="AP31" s="11">
        <f t="shared" si="30"/>
        <v>8</v>
      </c>
      <c r="AQ31" s="204">
        <f t="shared" si="31"/>
        <v>8</v>
      </c>
      <c r="AR31" s="2">
        <f t="shared" si="32"/>
        <v>1</v>
      </c>
      <c r="AS31" s="2">
        <f t="shared" si="33"/>
        <v>1</v>
      </c>
      <c r="AT31" s="11" t="str">
        <f t="shared" si="58"/>
        <v/>
      </c>
      <c r="AU31" s="11" t="str">
        <f t="shared" si="59"/>
        <v/>
      </c>
      <c r="AV31" s="11">
        <f t="shared" si="36"/>
        <v>-8</v>
      </c>
      <c r="AW31" s="11">
        <f>SUM($AV$3:AV31)</f>
        <v>-168</v>
      </c>
      <c r="AX31" s="390">
        <f t="shared" si="37"/>
        <v>0</v>
      </c>
      <c r="AY31" s="390">
        <f t="shared" si="37"/>
        <v>0</v>
      </c>
      <c r="AZ31" s="390">
        <f t="shared" si="37"/>
        <v>0</v>
      </c>
      <c r="BA31" s="390">
        <f t="shared" si="37"/>
        <v>0</v>
      </c>
      <c r="BB31" s="390">
        <f t="shared" si="37"/>
        <v>0</v>
      </c>
      <c r="BD31" s="368">
        <f t="shared" si="38"/>
        <v>0</v>
      </c>
      <c r="BE31" s="368">
        <f t="shared" si="38"/>
        <v>0</v>
      </c>
      <c r="BF31" s="368">
        <f t="shared" si="38"/>
        <v>0</v>
      </c>
      <c r="BG31" s="368">
        <f t="shared" si="38"/>
        <v>0</v>
      </c>
      <c r="BH31" s="372">
        <f t="shared" si="39"/>
        <v>18</v>
      </c>
      <c r="BI31" s="372">
        <f t="shared" si="8"/>
        <v>1.5</v>
      </c>
      <c r="BJ31" s="372">
        <f t="shared" si="40"/>
        <v>22</v>
      </c>
      <c r="BK31" s="372">
        <f t="shared" si="9"/>
        <v>2</v>
      </c>
      <c r="BL31" s="372">
        <f t="shared" si="41"/>
        <v>6</v>
      </c>
      <c r="BM31" s="372">
        <f t="shared" si="10"/>
        <v>2</v>
      </c>
      <c r="BN31" s="564">
        <f t="shared" si="11"/>
        <v>0</v>
      </c>
      <c r="BO31" s="565">
        <f t="shared" si="12"/>
        <v>0</v>
      </c>
      <c r="BP31" s="570">
        <f t="shared" si="13"/>
        <v>0</v>
      </c>
      <c r="BQ31" s="564">
        <f t="shared" si="14"/>
        <v>0</v>
      </c>
      <c r="BR31" s="565">
        <f t="shared" si="15"/>
        <v>0</v>
      </c>
      <c r="BS31" s="570">
        <f t="shared" si="16"/>
        <v>0</v>
      </c>
      <c r="BT31" s="568">
        <f t="shared" si="42"/>
        <v>0</v>
      </c>
      <c r="BU31" s="564">
        <f t="shared" si="43"/>
        <v>0</v>
      </c>
      <c r="BV31" s="582">
        <f t="shared" si="44"/>
        <v>0</v>
      </c>
      <c r="BW31" s="576">
        <f t="shared" si="45"/>
        <v>0</v>
      </c>
      <c r="BX31" s="577">
        <f t="shared" si="46"/>
        <v>0</v>
      </c>
      <c r="BY31" s="578">
        <f t="shared" si="17"/>
        <v>0</v>
      </c>
      <c r="BZ31" s="576">
        <f t="shared" si="61"/>
        <v>0</v>
      </c>
      <c r="CA31" s="577">
        <f t="shared" si="62"/>
        <v>0</v>
      </c>
      <c r="CB31" s="578">
        <f t="shared" si="18"/>
        <v>0</v>
      </c>
      <c r="CC31" s="579">
        <f t="shared" si="49"/>
        <v>0</v>
      </c>
      <c r="CD31" s="576">
        <f t="shared" si="50"/>
        <v>0</v>
      </c>
      <c r="CE31" s="560">
        <f t="shared" si="51"/>
        <v>-6</v>
      </c>
      <c r="CF31" s="560">
        <f t="shared" si="52"/>
        <v>-6</v>
      </c>
      <c r="CG31" s="560">
        <f t="shared" si="53"/>
        <v>0</v>
      </c>
      <c r="CH31" s="588">
        <f t="shared" si="54"/>
        <v>0</v>
      </c>
      <c r="CI31" s="11"/>
      <c r="CJ31" s="11"/>
      <c r="CK31" s="204"/>
      <c r="CL31" s="204" t="str">
        <f t="shared" si="55"/>
        <v/>
      </c>
      <c r="CM31" s="11"/>
      <c r="CN31" s="11"/>
      <c r="CO31" s="11"/>
      <c r="CP31" s="204"/>
      <c r="CQ31" s="11"/>
      <c r="CR31" s="204"/>
      <c r="CS31" s="11"/>
    </row>
    <row r="32" spans="1:97" ht="12.75" x14ac:dyDescent="0.2">
      <c r="A32" s="242">
        <f t="shared" si="19"/>
        <v>6</v>
      </c>
      <c r="B32" s="243">
        <f t="shared" si="56"/>
        <v>46052</v>
      </c>
      <c r="C32" s="600">
        <f t="shared" si="20"/>
        <v>5</v>
      </c>
      <c r="D32" s="308"/>
      <c r="E32" s="308"/>
      <c r="F32" s="308"/>
      <c r="G32" s="308"/>
      <c r="H32" s="547"/>
      <c r="I32" s="232">
        <f t="shared" si="0"/>
        <v>0</v>
      </c>
      <c r="J32" s="229">
        <f t="shared" si="1"/>
        <v>1</v>
      </c>
      <c r="K32" s="209"/>
      <c r="L32" s="328"/>
      <c r="M32" s="202"/>
      <c r="N32" s="381"/>
      <c r="O32" s="382"/>
      <c r="P32" s="382"/>
      <c r="Q32" s="382"/>
      <c r="R32" s="260" t="str">
        <f>IF(I$36=0,"",IF(Einstellungen!I$39=1,R31+AV32,CL32))</f>
        <v/>
      </c>
      <c r="S32" s="231">
        <f>SUM(AP$3:AP32)</f>
        <v>176</v>
      </c>
      <c r="T32" s="228">
        <f>SUM(I$3:I32)</f>
        <v>0</v>
      </c>
      <c r="U32" s="373" t="str">
        <f t="shared" si="21"/>
        <v/>
      </c>
      <c r="V32" s="612"/>
      <c r="W32" s="609"/>
      <c r="X32" s="609"/>
      <c r="Y32" s="15">
        <f t="shared" si="2"/>
        <v>46052</v>
      </c>
      <c r="Z32" s="2">
        <f t="shared" si="57"/>
        <v>0</v>
      </c>
      <c r="AA32" s="2">
        <f>IF(M32=Einstellungen!A$43,I32,IF(M32=Einstellungen!A$45,I32,0))</f>
        <v>0</v>
      </c>
      <c r="AB32" s="2">
        <f>IF(M32=Einstellungen!A$44,I32,IF(M32=Einstellungen!A$45,I32,0))</f>
        <v>0</v>
      </c>
      <c r="AC32" s="661">
        <f t="shared" si="60"/>
        <v>0</v>
      </c>
      <c r="AD32" s="2">
        <f t="shared" si="4"/>
        <v>0</v>
      </c>
      <c r="AE32" s="2">
        <f t="shared" si="22"/>
        <v>0</v>
      </c>
      <c r="AF32" s="2">
        <f t="shared" si="22"/>
        <v>0</v>
      </c>
      <c r="AG32" s="325">
        <f t="shared" si="5"/>
        <v>0</v>
      </c>
      <c r="AH32" s="325">
        <f t="shared" si="6"/>
        <v>0</v>
      </c>
      <c r="AI32" s="325">
        <f t="shared" si="23"/>
        <v>0</v>
      </c>
      <c r="AJ32" s="7">
        <f t="shared" si="24"/>
        <v>0</v>
      </c>
      <c r="AK32" s="2">
        <f t="shared" si="25"/>
        <v>6</v>
      </c>
      <c r="AL32" s="14">
        <f t="shared" si="26"/>
        <v>0</v>
      </c>
      <c r="AM32" s="11">
        <f t="shared" si="27"/>
        <v>0</v>
      </c>
      <c r="AN32" s="11">
        <f t="shared" si="28"/>
        <v>0</v>
      </c>
      <c r="AO32" s="11">
        <f t="shared" si="29"/>
        <v>8</v>
      </c>
      <c r="AP32" s="11">
        <f t="shared" si="30"/>
        <v>8</v>
      </c>
      <c r="AQ32" s="204">
        <f t="shared" si="31"/>
        <v>8</v>
      </c>
      <c r="AR32" s="2">
        <f t="shared" si="32"/>
        <v>1</v>
      </c>
      <c r="AS32" s="2">
        <f t="shared" si="33"/>
        <v>1</v>
      </c>
      <c r="AT32" s="11" t="str">
        <f t="shared" si="58"/>
        <v/>
      </c>
      <c r="AU32" s="11" t="str">
        <f t="shared" si="59"/>
        <v/>
      </c>
      <c r="AV32" s="11">
        <f t="shared" si="36"/>
        <v>-8</v>
      </c>
      <c r="AW32" s="11">
        <f>SUM($AV$3:AV32)</f>
        <v>-176</v>
      </c>
      <c r="AX32" s="390">
        <f t="shared" si="37"/>
        <v>0</v>
      </c>
      <c r="AY32" s="390">
        <f t="shared" si="37"/>
        <v>0</v>
      </c>
      <c r="AZ32" s="390">
        <f t="shared" si="37"/>
        <v>0</v>
      </c>
      <c r="BA32" s="390">
        <f t="shared" si="37"/>
        <v>0</v>
      </c>
      <c r="BB32" s="390">
        <f t="shared" si="37"/>
        <v>0</v>
      </c>
      <c r="BD32" s="368">
        <f t="shared" si="38"/>
        <v>0</v>
      </c>
      <c r="BE32" s="368">
        <f t="shared" si="38"/>
        <v>0</v>
      </c>
      <c r="BF32" s="368">
        <f t="shared" si="38"/>
        <v>0</v>
      </c>
      <c r="BG32" s="368">
        <f t="shared" si="38"/>
        <v>0</v>
      </c>
      <c r="BH32" s="372">
        <f t="shared" si="39"/>
        <v>18</v>
      </c>
      <c r="BI32" s="372">
        <f t="shared" si="8"/>
        <v>1.5</v>
      </c>
      <c r="BJ32" s="372">
        <f t="shared" si="40"/>
        <v>22</v>
      </c>
      <c r="BK32" s="372">
        <f t="shared" si="9"/>
        <v>2</v>
      </c>
      <c r="BL32" s="372">
        <f t="shared" si="41"/>
        <v>6</v>
      </c>
      <c r="BM32" s="372">
        <f t="shared" si="10"/>
        <v>2</v>
      </c>
      <c r="BN32" s="564">
        <f t="shared" si="11"/>
        <v>0</v>
      </c>
      <c r="BO32" s="565">
        <f t="shared" si="12"/>
        <v>0</v>
      </c>
      <c r="BP32" s="570">
        <f t="shared" si="13"/>
        <v>0</v>
      </c>
      <c r="BQ32" s="564">
        <f t="shared" si="14"/>
        <v>0</v>
      </c>
      <c r="BR32" s="565">
        <f t="shared" si="15"/>
        <v>0</v>
      </c>
      <c r="BS32" s="570">
        <f t="shared" si="16"/>
        <v>0</v>
      </c>
      <c r="BT32" s="568">
        <f t="shared" si="42"/>
        <v>0</v>
      </c>
      <c r="BU32" s="564">
        <f t="shared" si="43"/>
        <v>0</v>
      </c>
      <c r="BV32" s="582">
        <f t="shared" si="44"/>
        <v>0</v>
      </c>
      <c r="BW32" s="576">
        <f t="shared" si="45"/>
        <v>0</v>
      </c>
      <c r="BX32" s="577">
        <f t="shared" si="46"/>
        <v>0</v>
      </c>
      <c r="BY32" s="578">
        <f t="shared" si="17"/>
        <v>0</v>
      </c>
      <c r="BZ32" s="576">
        <f t="shared" si="61"/>
        <v>0</v>
      </c>
      <c r="CA32" s="577">
        <f t="shared" si="62"/>
        <v>0</v>
      </c>
      <c r="CB32" s="578">
        <f t="shared" si="18"/>
        <v>0</v>
      </c>
      <c r="CC32" s="579">
        <f t="shared" si="49"/>
        <v>0</v>
      </c>
      <c r="CD32" s="576">
        <f t="shared" si="50"/>
        <v>0</v>
      </c>
      <c r="CE32" s="560">
        <f t="shared" si="51"/>
        <v>-6</v>
      </c>
      <c r="CF32" s="560">
        <f t="shared" si="52"/>
        <v>-6</v>
      </c>
      <c r="CG32" s="560">
        <f t="shared" si="53"/>
        <v>0</v>
      </c>
      <c r="CH32" s="588">
        <f t="shared" si="54"/>
        <v>0</v>
      </c>
      <c r="CI32" s="11"/>
      <c r="CJ32" s="11"/>
      <c r="CK32" s="204"/>
      <c r="CL32" s="204" t="str">
        <f t="shared" si="55"/>
        <v/>
      </c>
      <c r="CM32" s="11"/>
      <c r="CN32" s="11"/>
      <c r="CO32" s="11"/>
      <c r="CP32" s="204"/>
      <c r="CQ32" s="11"/>
      <c r="CR32" s="204"/>
      <c r="CS32" s="11"/>
    </row>
    <row r="33" spans="1:97" ht="12.75" x14ac:dyDescent="0.2">
      <c r="A33" s="242">
        <f t="shared" si="19"/>
        <v>7</v>
      </c>
      <c r="B33" s="243">
        <f t="shared" si="56"/>
        <v>46053</v>
      </c>
      <c r="C33" s="600">
        <f t="shared" si="20"/>
        <v>5</v>
      </c>
      <c r="D33" s="308"/>
      <c r="E33" s="308"/>
      <c r="F33" s="308"/>
      <c r="G33" s="308"/>
      <c r="H33" s="547"/>
      <c r="I33" s="232">
        <f t="shared" si="0"/>
        <v>0</v>
      </c>
      <c r="J33" s="229" t="str">
        <f t="shared" si="1"/>
        <v/>
      </c>
      <c r="K33" s="209"/>
      <c r="L33" s="328"/>
      <c r="M33" s="202"/>
      <c r="N33" s="381"/>
      <c r="O33" s="382"/>
      <c r="P33" s="382"/>
      <c r="Q33" s="382"/>
      <c r="R33" s="260" t="str">
        <f>IF(I$36=0,"",IF(Einstellungen!I$39=1,R32+AV33,CL33))</f>
        <v/>
      </c>
      <c r="S33" s="231">
        <f>SUM(AP$3:AP33)</f>
        <v>176</v>
      </c>
      <c r="T33" s="228">
        <f>SUM(I$3:I33)</f>
        <v>0</v>
      </c>
      <c r="U33" s="373" t="str">
        <f t="shared" si="21"/>
        <v/>
      </c>
      <c r="V33" s="612"/>
      <c r="W33" s="609"/>
      <c r="X33" s="609"/>
      <c r="Y33" s="15">
        <f t="shared" si="2"/>
        <v>46053</v>
      </c>
      <c r="Z33" s="2" t="b">
        <f t="shared" si="57"/>
        <v>0</v>
      </c>
      <c r="AA33" s="2">
        <f>IF(M33=Einstellungen!A$43,I33,IF(M33=Einstellungen!A$45,I33,0))</f>
        <v>0</v>
      </c>
      <c r="AB33" s="2">
        <f>IF(M33=Einstellungen!A$44,I33,IF(M33=Einstellungen!A$45,I33,0))</f>
        <v>0</v>
      </c>
      <c r="AC33" s="661">
        <f t="shared" si="60"/>
        <v>0</v>
      </c>
      <c r="AD33" s="2" t="b">
        <f t="shared" si="4"/>
        <v>0</v>
      </c>
      <c r="AE33" s="2">
        <f t="shared" si="22"/>
        <v>0</v>
      </c>
      <c r="AF33" s="2">
        <f t="shared" si="22"/>
        <v>0</v>
      </c>
      <c r="AG33" s="325" t="b">
        <f t="shared" si="5"/>
        <v>0</v>
      </c>
      <c r="AH33" s="325" t="b">
        <f t="shared" si="6"/>
        <v>0</v>
      </c>
      <c r="AI33" s="325" t="b">
        <f t="shared" si="23"/>
        <v>0</v>
      </c>
      <c r="AJ33" s="7" t="b">
        <f t="shared" si="24"/>
        <v>0</v>
      </c>
      <c r="AK33" s="2">
        <f t="shared" si="25"/>
        <v>7</v>
      </c>
      <c r="AL33" s="14">
        <f t="shared" si="26"/>
        <v>0</v>
      </c>
      <c r="AM33" s="11">
        <f t="shared" si="27"/>
        <v>0</v>
      </c>
      <c r="AN33" s="11">
        <f t="shared" si="28"/>
        <v>0</v>
      </c>
      <c r="AO33" s="11">
        <f t="shared" si="29"/>
        <v>0</v>
      </c>
      <c r="AP33" s="11">
        <f t="shared" si="30"/>
        <v>0</v>
      </c>
      <c r="AQ33" s="204">
        <f t="shared" si="31"/>
        <v>0</v>
      </c>
      <c r="AR33" s="2" t="str">
        <f t="shared" si="32"/>
        <v/>
      </c>
      <c r="AS33" s="2" t="str">
        <f t="shared" si="33"/>
        <v/>
      </c>
      <c r="AT33" s="11" t="str">
        <f t="shared" si="58"/>
        <v/>
      </c>
      <c r="AU33" s="11" t="b">
        <f t="shared" si="59"/>
        <v>0</v>
      </c>
      <c r="AV33" s="11">
        <f t="shared" si="36"/>
        <v>0</v>
      </c>
      <c r="AW33" s="11">
        <f>SUM($AV$3:AV33)</f>
        <v>-176</v>
      </c>
      <c r="AX33" s="390">
        <f t="shared" si="37"/>
        <v>0</v>
      </c>
      <c r="AY33" s="390">
        <f t="shared" si="37"/>
        <v>0</v>
      </c>
      <c r="AZ33" s="390">
        <f t="shared" si="37"/>
        <v>0</v>
      </c>
      <c r="BA33" s="390">
        <f t="shared" si="37"/>
        <v>0</v>
      </c>
      <c r="BB33" s="390">
        <f t="shared" si="37"/>
        <v>0</v>
      </c>
      <c r="BD33" s="368">
        <f t="shared" si="38"/>
        <v>0</v>
      </c>
      <c r="BE33" s="368">
        <f t="shared" si="38"/>
        <v>0</v>
      </c>
      <c r="BF33" s="368">
        <f t="shared" si="38"/>
        <v>0</v>
      </c>
      <c r="BG33" s="368">
        <f t="shared" si="38"/>
        <v>0</v>
      </c>
      <c r="BH33" s="372">
        <f t="shared" si="39"/>
        <v>18</v>
      </c>
      <c r="BI33" s="372">
        <f t="shared" si="8"/>
        <v>1.5</v>
      </c>
      <c r="BJ33" s="372">
        <f t="shared" si="40"/>
        <v>22</v>
      </c>
      <c r="BK33" s="372">
        <f t="shared" si="9"/>
        <v>2</v>
      </c>
      <c r="BL33" s="372">
        <f t="shared" si="41"/>
        <v>6</v>
      </c>
      <c r="BM33" s="372">
        <f t="shared" si="10"/>
        <v>2</v>
      </c>
      <c r="BN33" s="564">
        <f t="shared" si="11"/>
        <v>0</v>
      </c>
      <c r="BO33" s="565">
        <f t="shared" si="12"/>
        <v>0</v>
      </c>
      <c r="BP33" s="570">
        <f t="shared" si="13"/>
        <v>0</v>
      </c>
      <c r="BQ33" s="564">
        <f t="shared" si="14"/>
        <v>0</v>
      </c>
      <c r="BR33" s="565">
        <f t="shared" si="15"/>
        <v>0</v>
      </c>
      <c r="BS33" s="570">
        <f t="shared" si="16"/>
        <v>0</v>
      </c>
      <c r="BT33" s="568">
        <f t="shared" si="42"/>
        <v>0</v>
      </c>
      <c r="BU33" s="564">
        <f t="shared" si="43"/>
        <v>0</v>
      </c>
      <c r="BV33" s="582">
        <f t="shared" si="44"/>
        <v>0</v>
      </c>
      <c r="BW33" s="576">
        <f t="shared" si="45"/>
        <v>0</v>
      </c>
      <c r="BX33" s="577">
        <f t="shared" si="46"/>
        <v>0</v>
      </c>
      <c r="BY33" s="578">
        <f t="shared" si="17"/>
        <v>0</v>
      </c>
      <c r="BZ33" s="576">
        <f t="shared" si="61"/>
        <v>0</v>
      </c>
      <c r="CA33" s="577">
        <f t="shared" si="62"/>
        <v>0</v>
      </c>
      <c r="CB33" s="578">
        <f t="shared" si="18"/>
        <v>0</v>
      </c>
      <c r="CC33" s="579">
        <f t="shared" si="49"/>
        <v>0</v>
      </c>
      <c r="CD33" s="576">
        <f t="shared" si="50"/>
        <v>0</v>
      </c>
      <c r="CE33" s="560">
        <f t="shared" si="51"/>
        <v>-6</v>
      </c>
      <c r="CF33" s="560">
        <f t="shared" si="52"/>
        <v>-6</v>
      </c>
      <c r="CG33" s="560">
        <f t="shared" si="53"/>
        <v>0</v>
      </c>
      <c r="CH33" s="588">
        <f t="shared" si="54"/>
        <v>0</v>
      </c>
      <c r="CI33" s="11"/>
      <c r="CJ33" s="11"/>
      <c r="CK33" s="204"/>
      <c r="CL33" s="204" t="str">
        <f t="shared" si="55"/>
        <v/>
      </c>
      <c r="CM33" s="11"/>
      <c r="CN33" s="11"/>
      <c r="CO33" s="11"/>
      <c r="CP33" s="204"/>
      <c r="CQ33" s="11"/>
      <c r="CR33" s="204"/>
      <c r="CS33" s="11"/>
    </row>
    <row r="34" spans="1:97" ht="12.75" customHeight="1" x14ac:dyDescent="0.2">
      <c r="A34" s="16"/>
      <c r="B34" s="10"/>
      <c r="C34" s="10"/>
      <c r="D34" s="14"/>
      <c r="E34" s="14"/>
      <c r="F34" s="14"/>
      <c r="G34" s="891" t="s">
        <v>26</v>
      </c>
      <c r="H34" s="892"/>
      <c r="I34" s="418">
        <f>IF(H65="ja",D76,0)</f>
        <v>0</v>
      </c>
      <c r="J34" s="212">
        <f>SUM(J3:J33)</f>
        <v>22</v>
      </c>
      <c r="K34" s="20"/>
      <c r="L34" s="7"/>
      <c r="M34" s="7"/>
      <c r="N34" s="65"/>
      <c r="O34" s="203" t="str">
        <f>IF(SUM(O3:O33)=0,"",SUM(O3:O33))</f>
        <v/>
      </c>
      <c r="P34" s="203" t="str">
        <f>IF(SUM(P3:P33)=0,"",SUM(P3:P33))</f>
        <v/>
      </c>
      <c r="Q34" s="203" t="str">
        <f>IF(SUM(Q3:Q33)=0,"",SUM(Q3:Q33))</f>
        <v/>
      </c>
      <c r="R34" s="18"/>
      <c r="S34" s="17"/>
      <c r="T34" s="18"/>
      <c r="U34" s="18"/>
      <c r="V34" s="66"/>
      <c r="W34" s="17">
        <f>SUM(W3:W33)</f>
        <v>0</v>
      </c>
      <c r="X34" s="18">
        <f>SUM(X3:X33)</f>
        <v>0</v>
      </c>
      <c r="Y34" s="7"/>
      <c r="Z34" s="19" t="b">
        <f t="shared" si="57"/>
        <v>0</v>
      </c>
      <c r="AA34" s="11">
        <f t="shared" ref="AA34:AJ34" si="63">SUM(AA3:AA33)</f>
        <v>0</v>
      </c>
      <c r="AB34" s="11">
        <f t="shared" si="63"/>
        <v>0</v>
      </c>
      <c r="AC34" s="661">
        <f>SUM(AC3:AC33)</f>
        <v>0</v>
      </c>
      <c r="AD34" s="2">
        <f>SUM(AD3:AD33)</f>
        <v>0</v>
      </c>
      <c r="AE34" s="2">
        <f>SUM(AE3:AE33)</f>
        <v>0</v>
      </c>
      <c r="AF34" s="2">
        <f>SUM(AF3:AF33)</f>
        <v>0</v>
      </c>
      <c r="AG34" s="7">
        <f t="shared" si="63"/>
        <v>0</v>
      </c>
      <c r="AH34" s="11">
        <f t="shared" si="63"/>
        <v>0</v>
      </c>
      <c r="AI34" s="7">
        <f t="shared" si="63"/>
        <v>0</v>
      </c>
      <c r="AJ34" s="7">
        <f t="shared" si="63"/>
        <v>0</v>
      </c>
      <c r="AK34" s="14"/>
      <c r="AL34" s="2"/>
      <c r="AM34" s="11"/>
      <c r="AN34" s="2"/>
      <c r="AO34" s="11"/>
      <c r="AP34" s="11"/>
      <c r="AQ34" s="11"/>
      <c r="AR34" s="2">
        <f>SUM(AR3:AR33)</f>
        <v>22</v>
      </c>
      <c r="AS34" s="2">
        <f>SUM(AS3:AS33)</f>
        <v>22</v>
      </c>
      <c r="AT34" s="7">
        <f>SUM(AT3:AT33)</f>
        <v>0</v>
      </c>
      <c r="AU34" s="11">
        <f>SUM(AU3:AU33)</f>
        <v>0</v>
      </c>
      <c r="AV34" s="2">
        <f>AN34-AQ34</f>
        <v>0</v>
      </c>
      <c r="AW34" s="2"/>
      <c r="BD34" s="366"/>
      <c r="BE34" s="366"/>
      <c r="BF34" s="366"/>
      <c r="BG34" s="366"/>
      <c r="BH34" s="372" t="b">
        <f>IF($AK34=6,V$70,IF($AK34=7,V$71,IF($AK34=1,V$72,IF($AK34=2,V$66,IF($AK34=3,V$67,IF($AK34=4,V$68,IF($AK34=5,V$69)))))))</f>
        <v>0</v>
      </c>
      <c r="BI34" s="372"/>
      <c r="BJ34" s="372" t="b">
        <f>IF($AK34=6,W$70,IF($AK34=7,W$71,IF($AK34=1,W$72,IF($AK34=2,W$66,IF($AK34=3,W$67,IF($AK34=4,W$68,IF($AK34=5,W$69)))))))</f>
        <v>0</v>
      </c>
      <c r="BK34" s="372"/>
      <c r="BL34" s="372" t="b">
        <f>IF($AK34=6,X$70,IF($AK34=7,X$71,IF($AK34=1,X$72,IF($AK34=2,X$66,IF($AK34=3,X$67,IF($AK34=4,X$68,IF($AK34=5,X$69)))))))</f>
        <v>0</v>
      </c>
      <c r="BM34" s="372"/>
      <c r="BN34" s="564">
        <f t="shared" si="11"/>
        <v>0</v>
      </c>
      <c r="BO34" s="565">
        <f t="shared" si="12"/>
        <v>0</v>
      </c>
      <c r="BP34" s="570">
        <f t="shared" si="13"/>
        <v>0</v>
      </c>
      <c r="BQ34" s="564">
        <f t="shared" si="14"/>
        <v>0</v>
      </c>
      <c r="BR34" s="565">
        <f t="shared" si="15"/>
        <v>0</v>
      </c>
      <c r="BS34" s="570">
        <f t="shared" si="16"/>
        <v>0</v>
      </c>
      <c r="BT34" s="568">
        <f t="shared" si="42"/>
        <v>0</v>
      </c>
      <c r="BU34" s="564">
        <f t="shared" si="43"/>
        <v>0</v>
      </c>
      <c r="BV34" s="582">
        <f t="shared" si="44"/>
        <v>0</v>
      </c>
      <c r="BW34" s="576">
        <f>IF(BM34&lt;BQ34,0,BM34-BQ34)</f>
        <v>0</v>
      </c>
      <c r="BX34" s="577">
        <f>IF(BN34&lt;BQ34,0,BN34-BQ34)</f>
        <v>0</v>
      </c>
      <c r="BY34" s="578">
        <f t="shared" si="17"/>
        <v>0</v>
      </c>
      <c r="BZ34" s="576">
        <f t="shared" si="61"/>
        <v>0</v>
      </c>
      <c r="CA34" s="577">
        <f t="shared" si="62"/>
        <v>0</v>
      </c>
      <c r="CB34" s="578">
        <f t="shared" si="18"/>
        <v>0</v>
      </c>
      <c r="CC34" s="579">
        <f t="shared" si="49"/>
        <v>0</v>
      </c>
      <c r="CD34" s="576">
        <f t="shared" si="50"/>
        <v>0</v>
      </c>
      <c r="CE34" s="560">
        <f t="shared" si="51"/>
        <v>0</v>
      </c>
      <c r="CF34" s="560">
        <f t="shared" si="52"/>
        <v>0</v>
      </c>
      <c r="CG34" s="560">
        <f t="shared" si="53"/>
        <v>0</v>
      </c>
      <c r="CH34" s="588">
        <f t="shared" si="54"/>
        <v>0</v>
      </c>
      <c r="CI34" s="11"/>
      <c r="CJ34" s="11"/>
      <c r="CK34" s="204"/>
      <c r="CL34" s="204"/>
      <c r="CM34" s="11"/>
      <c r="CN34" s="11"/>
      <c r="CO34" s="11"/>
      <c r="CP34" s="204"/>
      <c r="CQ34" s="11"/>
      <c r="CR34" s="204"/>
    </row>
    <row r="35" spans="1:97" ht="13.5" thickBot="1" x14ac:dyDescent="0.25">
      <c r="A35" s="16"/>
      <c r="B35" s="21" t="str">
        <f>IF(AND(F35&lt;900,F35&gt;1),"Ü-Stunden gedeckelt auf:","")</f>
        <v>Ü-Stunden gedeckelt auf:</v>
      </c>
      <c r="C35" s="207"/>
      <c r="D35" s="7"/>
      <c r="E35" s="788">
        <f>IF(Einstellungen!I39=1,F35,"")</f>
        <v>35</v>
      </c>
      <c r="F35" s="759">
        <f>Einstellungen!F39</f>
        <v>35</v>
      </c>
      <c r="G35" s="10" t="str">
        <f>IF(AND(F35&lt;900,F35&gt;1),"Ü-Stunden mit Deckel in diesem Monat:","")</f>
        <v>Ü-Stunden mit Deckel in diesem Monat:</v>
      </c>
      <c r="J35" s="10"/>
      <c r="K35" s="11"/>
      <c r="O35" s="2"/>
      <c r="Q35" s="1"/>
      <c r="R35" s="787" t="str">
        <f>IF(Einstellungen!I39=1,I39,"")</f>
        <v/>
      </c>
      <c r="S35" s="12"/>
      <c r="T35" s="11"/>
      <c r="U35" s="11"/>
      <c r="V35" s="10"/>
      <c r="Y35" s="10"/>
      <c r="Z35" s="7"/>
      <c r="AA35" s="7"/>
      <c r="AB35" s="7"/>
      <c r="AC35" s="2"/>
      <c r="AG35" s="2"/>
      <c r="AH35" s="2"/>
      <c r="AI35" s="2"/>
      <c r="AJ35" s="2"/>
      <c r="AK35" s="2"/>
      <c r="AL35" s="2"/>
      <c r="AM35" s="11"/>
      <c r="AN35" s="2"/>
      <c r="AO35" s="11"/>
      <c r="AP35" s="11"/>
      <c r="AV35" s="2"/>
      <c r="AW35" s="2"/>
      <c r="BD35" s="366"/>
      <c r="BE35" s="366"/>
      <c r="BF35" s="366"/>
      <c r="BG35" s="366"/>
      <c r="BN35" s="565"/>
      <c r="BO35" s="565"/>
      <c r="BP35" s="569"/>
      <c r="BQ35" s="565"/>
      <c r="BR35" s="565"/>
      <c r="BS35" s="569"/>
      <c r="BT35" s="565"/>
      <c r="BU35" s="564">
        <f t="shared" si="43"/>
        <v>0</v>
      </c>
      <c r="BV35" s="582">
        <f>SUM(BV3:BV34)</f>
        <v>0</v>
      </c>
      <c r="BW35" s="577"/>
      <c r="BX35" s="577"/>
      <c r="BY35" s="580"/>
      <c r="BZ35" s="577"/>
      <c r="CA35" s="577"/>
      <c r="CB35" s="580"/>
      <c r="CC35" s="577"/>
      <c r="CD35" s="577">
        <f>SUM(CD3:CD34)</f>
        <v>0</v>
      </c>
      <c r="CE35" s="560">
        <f t="shared" si="51"/>
        <v>0</v>
      </c>
      <c r="CF35" s="560">
        <f t="shared" si="52"/>
        <v>0</v>
      </c>
      <c r="CG35" s="560">
        <f t="shared" si="53"/>
        <v>0</v>
      </c>
      <c r="CH35" s="588">
        <f>SUM(CH3:CH34)</f>
        <v>0</v>
      </c>
      <c r="CI35" s="11">
        <f>IF(BE35&gt;18,BE35-18,0)</f>
        <v>0</v>
      </c>
      <c r="CJ35" s="11">
        <f>IF(BF35&gt;18,BG35-BF35,IF(BG35&lt;18,0,IF(BF35=0,0,BG35-18)))</f>
        <v>0</v>
      </c>
      <c r="CK35" s="11"/>
      <c r="CL35" s="11"/>
      <c r="CM35" s="11"/>
      <c r="CN35" s="11"/>
      <c r="CP35" s="11"/>
      <c r="CQ35" s="11"/>
      <c r="CR35" s="11"/>
    </row>
    <row r="36" spans="1:97" ht="12.75" x14ac:dyDescent="0.2">
      <c r="A36" s="22" t="s">
        <v>27</v>
      </c>
      <c r="B36" s="210">
        <f>AS34</f>
        <v>22</v>
      </c>
      <c r="C36" s="210"/>
      <c r="D36" s="23" t="s">
        <v>28</v>
      </c>
      <c r="E36" s="383"/>
      <c r="F36" s="383"/>
      <c r="G36" s="383"/>
      <c r="H36" s="23" t="s">
        <v>29</v>
      </c>
      <c r="I36" s="24">
        <f>SUM(I3:I33)+I34</f>
        <v>0</v>
      </c>
      <c r="J36" s="24"/>
      <c r="K36" s="25"/>
      <c r="L36" s="882" t="str">
        <f>IF(Einstellungen!B40="ja","Ü-Stunden incl","")</f>
        <v>Ü-Stunden incl</v>
      </c>
      <c r="M36" s="883"/>
      <c r="N36" s="883"/>
      <c r="O36" s="883"/>
      <c r="P36" s="883"/>
      <c r="Q36" s="883"/>
      <c r="R36" s="884"/>
      <c r="S36" s="861" t="s">
        <v>30</v>
      </c>
      <c r="T36" s="862"/>
      <c r="U36" s="642" t="s">
        <v>190</v>
      </c>
      <c r="W36" s="21"/>
      <c r="Z36" s="2" t="b">
        <f t="shared" si="57"/>
        <v>0</v>
      </c>
      <c r="AA36" s="7"/>
      <c r="AB36" s="7"/>
      <c r="AC36" s="2"/>
      <c r="AG36" s="2"/>
      <c r="AH36" s="2"/>
      <c r="AI36" s="2"/>
      <c r="AJ36" s="2"/>
      <c r="AK36" s="2"/>
      <c r="AL36" s="2"/>
      <c r="AM36" s="11">
        <f t="shared" ref="AM36:AM41" si="64">AL36*24</f>
        <v>0</v>
      </c>
      <c r="AN36" s="2"/>
      <c r="AO36" s="11"/>
      <c r="AP36" s="11"/>
      <c r="AV36" s="2"/>
      <c r="AW36" s="2"/>
    </row>
    <row r="37" spans="1:97" ht="12.75" x14ac:dyDescent="0.2">
      <c r="A37" s="28" t="str">
        <f>IF(Einstellungen!F31="s","Urlaubsstd.",IF(Einstellungen!F31="t","Urlaubstage"))</f>
        <v>Urlaubstage</v>
      </c>
      <c r="B37" s="197">
        <f>IF(Einstellungen!F31="s",AH34,IF(Einstellungen!F31="t",AG34))</f>
        <v>0</v>
      </c>
      <c r="C37" s="197"/>
      <c r="D37" s="29" t="s">
        <v>31</v>
      </c>
      <c r="E37" s="30" t="s">
        <v>32</v>
      </c>
      <c r="F37" s="31" t="s">
        <v>4</v>
      </c>
      <c r="G37" s="2" t="s">
        <v>33</v>
      </c>
      <c r="H37" s="32" t="s">
        <v>32</v>
      </c>
      <c r="I37" s="33">
        <f>S33</f>
        <v>176</v>
      </c>
      <c r="J37" s="33"/>
      <c r="K37" s="34"/>
      <c r="L37" s="627"/>
      <c r="M37" s="385"/>
      <c r="O37" s="2"/>
      <c r="Q37" s="27"/>
      <c r="R37" s="75"/>
      <c r="S37" s="247" t="s">
        <v>34</v>
      </c>
      <c r="T37" s="619">
        <f>IF(Einstellungen!K$35=1,0,Einstellungen!F18)</f>
        <v>8</v>
      </c>
      <c r="U37" s="643">
        <f>IF(T37="","",Einstellungen!G18)</f>
        <v>1</v>
      </c>
      <c r="W37" s="21"/>
      <c r="Z37" s="2"/>
      <c r="AA37" s="7"/>
      <c r="AB37" s="7"/>
      <c r="AC37" s="2"/>
      <c r="AG37" s="2"/>
      <c r="AH37" s="2"/>
      <c r="AI37" s="2"/>
      <c r="AJ37" s="2"/>
      <c r="AK37" s="2"/>
      <c r="AL37" s="2"/>
      <c r="AM37" s="11">
        <f t="shared" si="64"/>
        <v>0</v>
      </c>
      <c r="AN37" s="2"/>
      <c r="AO37" s="2"/>
      <c r="AP37" s="2"/>
      <c r="AV37" s="2"/>
      <c r="AW37" s="2"/>
    </row>
    <row r="38" spans="1:97" ht="12.75" customHeight="1" x14ac:dyDescent="0.2">
      <c r="A38" s="28" t="s">
        <v>35</v>
      </c>
      <c r="B38" s="197">
        <f>AI34</f>
        <v>0</v>
      </c>
      <c r="C38" s="197"/>
      <c r="D38" s="238">
        <f>IF(Einstellungen!$E$30="0",Juni!A604,Mai!A612)</f>
        <v>46026</v>
      </c>
      <c r="E38" s="237">
        <f>IF(Einstellungen!$E$30="0",Juni!D604,Mai!D612)</f>
        <v>40</v>
      </c>
      <c r="F38" s="237">
        <f>IF(Einstellungen!$E$30="0",Juni!B604,Mai!B612)</f>
        <v>0</v>
      </c>
      <c r="G38" s="239">
        <f>F38-E38</f>
        <v>-40</v>
      </c>
      <c r="H38" s="76" t="s">
        <v>33</v>
      </c>
      <c r="I38" s="38">
        <f>I36-I37</f>
        <v>-176</v>
      </c>
      <c r="J38" s="38"/>
      <c r="K38" s="39"/>
      <c r="L38" s="868">
        <f>IF(Einstellungen!B$40="ja",V38,"")</f>
        <v>-40</v>
      </c>
      <c r="M38" s="869"/>
      <c r="N38" s="633"/>
      <c r="O38" s="633"/>
      <c r="P38" s="633"/>
      <c r="Q38" s="634"/>
      <c r="R38" s="635"/>
      <c r="S38" s="223" t="s">
        <v>36</v>
      </c>
      <c r="T38" s="618">
        <f>IF(Einstellungen!K$35=1,0,Einstellungen!F19)</f>
        <v>8</v>
      </c>
      <c r="U38" s="643">
        <f>IF(T38="","",Einstellungen!G19)</f>
        <v>1</v>
      </c>
      <c r="V38" s="57">
        <f>IF(G38&lt;Einstellungen!E$40,G38,G38-Einstellungen!E$40)</f>
        <v>-40</v>
      </c>
      <c r="W38" s="21"/>
      <c r="Z38" s="2"/>
      <c r="AA38" s="7"/>
      <c r="AB38" s="7"/>
      <c r="AC38" s="2"/>
      <c r="AG38" s="2"/>
      <c r="AH38" s="2"/>
      <c r="AI38" s="2"/>
      <c r="AJ38" s="2"/>
      <c r="AK38" s="2"/>
      <c r="AL38" s="2"/>
      <c r="AM38" s="11">
        <f t="shared" si="64"/>
        <v>0</v>
      </c>
      <c r="AN38" s="2"/>
      <c r="AO38" s="2"/>
      <c r="AP38" s="2"/>
      <c r="AV38" s="2"/>
      <c r="AW38" s="2"/>
    </row>
    <row r="39" spans="1:97" ht="12.75" customHeight="1" x14ac:dyDescent="0.2">
      <c r="A39" s="28" t="s">
        <v>37</v>
      </c>
      <c r="B39" s="197">
        <f>AJ34</f>
        <v>0</v>
      </c>
      <c r="C39" s="197"/>
      <c r="D39" s="238">
        <f>IF(Einstellungen!$E$30="0",Juni!A605,Mai!A613)</f>
        <v>46033</v>
      </c>
      <c r="E39" s="237">
        <f>IF(Einstellungen!$E$30="0",Juni!D605,Mai!D613)</f>
        <v>40</v>
      </c>
      <c r="F39" s="237">
        <f>IF(Einstellungen!$E$30="0",Juni!B605,Mai!B613)</f>
        <v>0</v>
      </c>
      <c r="G39" s="239">
        <f>F39-E39</f>
        <v>-40</v>
      </c>
      <c r="H39" s="54" t="s">
        <v>38</v>
      </c>
      <c r="I39" s="40" t="str">
        <f>IF(R33="","",IF(R33&gt;E35,E35,R33))</f>
        <v/>
      </c>
      <c r="J39" s="286"/>
      <c r="K39" s="386"/>
      <c r="L39" s="868">
        <f>IF(Einstellungen!B$40="ja",V39,"")</f>
        <v>-40</v>
      </c>
      <c r="M39" s="869"/>
      <c r="N39" s="633"/>
      <c r="O39" s="633"/>
      <c r="P39" s="633"/>
      <c r="Q39" s="634"/>
      <c r="R39" s="635"/>
      <c r="S39" s="223" t="s">
        <v>39</v>
      </c>
      <c r="T39" s="618">
        <f>IF(Einstellungen!K$35=1,0,Einstellungen!F20)</f>
        <v>8</v>
      </c>
      <c r="U39" s="643">
        <f>IF(T39="","",Einstellungen!G20)</f>
        <v>1</v>
      </c>
      <c r="V39" s="57">
        <f>IF(G39&lt;Einstellungen!E$40,G39,G39-Einstellungen!E$40)</f>
        <v>-40</v>
      </c>
      <c r="W39" s="21"/>
      <c r="Z39" s="2"/>
      <c r="AA39" s="7"/>
      <c r="AB39" s="7"/>
      <c r="AC39" s="2"/>
      <c r="AG39" s="2"/>
      <c r="AH39" s="2"/>
      <c r="AI39" s="2"/>
      <c r="AJ39" s="2"/>
      <c r="AK39" s="2"/>
      <c r="AL39" s="2"/>
      <c r="AM39" s="11">
        <f t="shared" si="64"/>
        <v>0</v>
      </c>
      <c r="AN39" s="2"/>
      <c r="AO39" s="2"/>
      <c r="AP39" s="2"/>
      <c r="AV39" s="2"/>
      <c r="AW39" s="2"/>
    </row>
    <row r="40" spans="1:97" ht="12.75" customHeight="1" x14ac:dyDescent="0.2">
      <c r="A40" s="856" t="s">
        <v>40</v>
      </c>
      <c r="B40" s="205">
        <f>B36-AG34-B39</f>
        <v>22</v>
      </c>
      <c r="C40" s="205"/>
      <c r="D40" s="238">
        <f>IF(Einstellungen!$E$30="0",Juni!A606,Mai!A614)</f>
        <v>46040</v>
      </c>
      <c r="E40" s="237">
        <f>IF(Einstellungen!$E$30="0",Juni!D606,Mai!D614)</f>
        <v>40</v>
      </c>
      <c r="F40" s="237">
        <f>IF(Einstellungen!$E$30="0",Juni!B606,Mai!B614)</f>
        <v>0</v>
      </c>
      <c r="G40" s="239">
        <f>F40-E40</f>
        <v>-40</v>
      </c>
      <c r="H40" s="426">
        <f>AC34</f>
        <v>0</v>
      </c>
      <c r="I40" s="11" t="s">
        <v>41</v>
      </c>
      <c r="J40" s="872" t="s">
        <v>225</v>
      </c>
      <c r="K40" s="873"/>
      <c r="L40" s="868">
        <f>IF(Einstellungen!B$40="ja",V40,"")</f>
        <v>-40</v>
      </c>
      <c r="M40" s="869"/>
      <c r="N40" s="633"/>
      <c r="O40" s="633"/>
      <c r="P40" s="633"/>
      <c r="Q40" s="634"/>
      <c r="R40" s="635"/>
      <c r="S40" s="223" t="s">
        <v>42</v>
      </c>
      <c r="T40" s="618">
        <f>IF(Einstellungen!K$35=1,0,Einstellungen!F21)</f>
        <v>8</v>
      </c>
      <c r="U40" s="643">
        <f>IF(T40="","",Einstellungen!G21)</f>
        <v>1</v>
      </c>
      <c r="V40" s="57">
        <f>IF(G40&lt;Einstellungen!E$40,G40,G40-Einstellungen!E$40)</f>
        <v>-40</v>
      </c>
      <c r="W40" s="21"/>
      <c r="Z40" s="2"/>
      <c r="AA40" s="7"/>
      <c r="AB40" s="7"/>
      <c r="AC40" s="2"/>
      <c r="AG40" s="2"/>
      <c r="AH40" s="2"/>
      <c r="AI40" s="2"/>
      <c r="AJ40" s="2"/>
      <c r="AK40" s="2"/>
      <c r="AL40" s="2"/>
      <c r="AM40" s="11">
        <f t="shared" si="64"/>
        <v>0</v>
      </c>
      <c r="AN40" s="2"/>
      <c r="AO40" s="2"/>
      <c r="AP40" s="2"/>
      <c r="AV40" s="2"/>
      <c r="AW40" s="2"/>
    </row>
    <row r="41" spans="1:97" ht="12.75" customHeight="1" x14ac:dyDescent="0.2">
      <c r="A41" s="857"/>
      <c r="D41" s="238">
        <f>IF(Einstellungen!$E$30="0",Juni!A607,Mai!A615)</f>
        <v>46047</v>
      </c>
      <c r="E41" s="237">
        <f>IF(Einstellungen!$E$30="0",Juni!D607,Mai!D615)</f>
        <v>40</v>
      </c>
      <c r="F41" s="237">
        <f>IF(Einstellungen!$E$30="0",Juni!B607,Mai!B615)</f>
        <v>0</v>
      </c>
      <c r="G41" s="239">
        <f>F41-E41</f>
        <v>-40</v>
      </c>
      <c r="H41" s="426">
        <f>AA34</f>
        <v>0</v>
      </c>
      <c r="I41" s="11" t="s">
        <v>41</v>
      </c>
      <c r="J41" s="874" t="str">
        <f>Einstellungen!A43</f>
        <v>HO</v>
      </c>
      <c r="K41" s="875"/>
      <c r="L41" s="868">
        <f>IF(Einstellungen!B$40="ja",V41,"")</f>
        <v>-40</v>
      </c>
      <c r="M41" s="869"/>
      <c r="N41" s="633"/>
      <c r="O41" s="633"/>
      <c r="P41" s="633"/>
      <c r="Q41" s="634"/>
      <c r="R41" s="635"/>
      <c r="S41" s="223" t="s">
        <v>43</v>
      </c>
      <c r="T41" s="618">
        <f>IF(Einstellungen!K$35=1,0,Einstellungen!F22)</f>
        <v>8</v>
      </c>
      <c r="U41" s="643">
        <f>IF(T41="","",Einstellungen!G22)</f>
        <v>1</v>
      </c>
      <c r="V41" s="57">
        <f>IF(G41&lt;Einstellungen!E$40,G41,G41-Einstellungen!E$40)</f>
        <v>-40</v>
      </c>
      <c r="W41" s="21"/>
      <c r="Z41" s="2"/>
      <c r="AA41" s="7"/>
      <c r="AB41" s="7"/>
      <c r="AC41" s="2"/>
      <c r="AG41" s="2"/>
      <c r="AH41" s="2"/>
      <c r="AI41" s="2"/>
      <c r="AJ41" s="2"/>
      <c r="AK41" s="2"/>
      <c r="AL41" s="2"/>
      <c r="AM41" s="11">
        <f t="shared" si="64"/>
        <v>0</v>
      </c>
      <c r="AN41" s="2"/>
      <c r="AO41" s="2"/>
      <c r="AP41" s="2"/>
      <c r="AV41" s="2"/>
      <c r="AW41" s="2"/>
    </row>
    <row r="42" spans="1:97" ht="12.75" customHeight="1" x14ac:dyDescent="0.2">
      <c r="A42" s="41" t="s">
        <v>44</v>
      </c>
      <c r="B42" s="42">
        <f>IF(Einstellungen!B16=1,Einstellungen!$E$3,"unterschiedl.")</f>
        <v>5</v>
      </c>
      <c r="C42" s="42"/>
      <c r="D42" s="238" t="str">
        <f>IF(Einstellungen!$E$30="0",Juni!A608,Mai!A616)</f>
        <v/>
      </c>
      <c r="E42" s="237">
        <f>IF(Einstellungen!$E$30="0",Juni!D608,Mai!D616)</f>
        <v>0</v>
      </c>
      <c r="F42" s="237">
        <f>IF(Einstellungen!$E$30="0",Juni!B608,Mai!B616)</f>
        <v>0</v>
      </c>
      <c r="G42" s="239">
        <f>F42-E42</f>
        <v>0</v>
      </c>
      <c r="H42" s="426">
        <f>AB34</f>
        <v>0</v>
      </c>
      <c r="I42" s="11" t="s">
        <v>41</v>
      </c>
      <c r="J42" s="874" t="str">
        <f>Einstellungen!A44</f>
        <v>y</v>
      </c>
      <c r="K42" s="875"/>
      <c r="L42" s="868">
        <f>IF(Einstellungen!B$40="ja",V42,"")</f>
        <v>0</v>
      </c>
      <c r="M42" s="869"/>
      <c r="N42" s="633"/>
      <c r="O42" s="633"/>
      <c r="P42" s="633"/>
      <c r="Q42" s="634"/>
      <c r="R42" s="635"/>
      <c r="S42" s="223" t="s">
        <v>45</v>
      </c>
      <c r="T42" s="618">
        <f>IF(Einstellungen!K$35=1,0,Einstellungen!F23)</f>
        <v>0</v>
      </c>
      <c r="U42" s="643" t="str">
        <f>IF(T42="","",Einstellungen!G23)</f>
        <v/>
      </c>
      <c r="V42" s="57">
        <f>IF(G42&lt;Einstellungen!E$40,G42,G42-Einstellungen!E$40)</f>
        <v>0</v>
      </c>
      <c r="W42" s="21"/>
      <c r="Z42" s="2"/>
      <c r="AA42" s="7"/>
      <c r="AB42" s="7"/>
      <c r="AC42" s="2"/>
      <c r="AG42" s="2"/>
      <c r="AH42" s="2"/>
      <c r="AI42" s="2"/>
      <c r="AJ42" s="2"/>
      <c r="AK42" s="2"/>
      <c r="AL42" s="2"/>
      <c r="AM42" s="2"/>
      <c r="AN42" s="2"/>
      <c r="AO42" s="2"/>
      <c r="AP42" s="2"/>
      <c r="AV42" s="2"/>
      <c r="AW42" s="2"/>
    </row>
    <row r="43" spans="1:97" ht="12.75" customHeight="1" thickBot="1" x14ac:dyDescent="0.25">
      <c r="A43" s="43" t="s">
        <v>46</v>
      </c>
      <c r="B43" s="44">
        <f>Einstellungen!G25</f>
        <v>5</v>
      </c>
      <c r="C43" s="44"/>
      <c r="D43" s="45"/>
      <c r="E43" s="46">
        <f>SUM(E38:E42)</f>
        <v>160</v>
      </c>
      <c r="F43" s="47">
        <f>SUM(F38:F42)</f>
        <v>0</v>
      </c>
      <c r="G43" s="48">
        <f>SUM(G38:G42)</f>
        <v>-160</v>
      </c>
      <c r="H43" s="427"/>
      <c r="I43" s="387"/>
      <c r="J43" s="876"/>
      <c r="K43" s="877"/>
      <c r="L43" s="628"/>
      <c r="M43" s="629"/>
      <c r="N43" s="630"/>
      <c r="O43" s="630"/>
      <c r="P43" s="630"/>
      <c r="Q43" s="631"/>
      <c r="R43" s="632"/>
      <c r="S43" s="248" t="s">
        <v>47</v>
      </c>
      <c r="T43" s="620">
        <f>IF(Einstellungen!K$35=1,0,Einstellungen!F24)</f>
        <v>0</v>
      </c>
      <c r="U43" s="644" t="str">
        <f>IF(T43="","",Einstellungen!G24)</f>
        <v/>
      </c>
      <c r="W43" s="21"/>
      <c r="Z43" s="2"/>
      <c r="AA43" s="7"/>
      <c r="AB43" s="7"/>
      <c r="AC43" s="2"/>
      <c r="AG43" s="2"/>
      <c r="AH43" s="2"/>
      <c r="AI43" s="2"/>
      <c r="AJ43" s="2"/>
      <c r="AK43" s="2"/>
      <c r="AL43" s="2"/>
      <c r="AM43" s="2"/>
      <c r="AN43" s="2"/>
      <c r="AO43" s="2"/>
      <c r="AP43" s="2"/>
      <c r="AV43" s="2"/>
      <c r="AW43" s="2"/>
    </row>
    <row r="44" spans="1:97" ht="12.75" x14ac:dyDescent="0.2">
      <c r="A44" s="16"/>
      <c r="B44" s="10"/>
      <c r="C44" s="10"/>
      <c r="D44" s="14"/>
      <c r="E44" s="14"/>
      <c r="F44" s="7"/>
      <c r="G44" s="7"/>
      <c r="H44" s="7"/>
      <c r="I44" s="14"/>
      <c r="J44" s="208"/>
      <c r="K44" s="14"/>
      <c r="L44" s="10"/>
      <c r="M44" s="10"/>
      <c r="N44" s="10"/>
      <c r="O44" s="2"/>
      <c r="Q44" s="27"/>
      <c r="S44" s="392"/>
      <c r="T44" s="27"/>
      <c r="U44" s="391">
        <f>SUM(U37:U43)</f>
        <v>5</v>
      </c>
      <c r="W44" s="21"/>
      <c r="Z44" s="7"/>
      <c r="AA44" s="7"/>
      <c r="AB44" s="7"/>
      <c r="AC44" s="2"/>
      <c r="AG44" s="2"/>
      <c r="AH44" s="2"/>
      <c r="AI44" s="2"/>
      <c r="AJ44" s="2"/>
      <c r="AK44" s="2"/>
      <c r="AL44" s="2"/>
      <c r="AM44" s="2"/>
      <c r="AN44" s="2"/>
      <c r="AO44" s="2"/>
      <c r="AP44" s="2"/>
      <c r="AV44" s="2"/>
      <c r="AW44" s="2"/>
    </row>
    <row r="45" spans="1:97" ht="12.75" x14ac:dyDescent="0.2">
      <c r="A45" s="50"/>
      <c r="B45" s="51" t="s">
        <v>32</v>
      </c>
      <c r="C45" s="51"/>
      <c r="D45" s="51" t="s">
        <v>4</v>
      </c>
      <c r="E45" s="51" t="s">
        <v>33</v>
      </c>
      <c r="F45" s="51" t="s">
        <v>48</v>
      </c>
      <c r="G45" s="52" t="s">
        <v>6</v>
      </c>
      <c r="H45" s="52" t="s">
        <v>7</v>
      </c>
      <c r="I45" s="52" t="s">
        <v>8</v>
      </c>
      <c r="J45" s="340" t="s">
        <v>16</v>
      </c>
      <c r="K45" s="331" t="s">
        <v>225</v>
      </c>
      <c r="L45" s="330" t="str">
        <f>Einstellungen!A43</f>
        <v>HO</v>
      </c>
      <c r="M45" s="330" t="str">
        <f>Einstellungen!A44</f>
        <v>y</v>
      </c>
      <c r="N45" s="865" t="str">
        <f>J42</f>
        <v>y</v>
      </c>
      <c r="O45" s="865"/>
      <c r="P45" s="865">
        <f>J43</f>
        <v>0</v>
      </c>
      <c r="Q45" s="865"/>
      <c r="R45" s="590" t="s">
        <v>38</v>
      </c>
      <c r="S45" s="12"/>
      <c r="T45" s="11"/>
      <c r="U45" s="11"/>
      <c r="Z45" s="2"/>
      <c r="AA45" s="2"/>
      <c r="AB45" s="2"/>
      <c r="AC45" s="2"/>
      <c r="AG45" s="2"/>
      <c r="AH45" s="2"/>
      <c r="AI45" s="2"/>
      <c r="AJ45" s="2"/>
      <c r="AK45" s="2"/>
      <c r="AL45" s="2"/>
      <c r="AM45" s="2"/>
      <c r="AN45" s="2"/>
      <c r="AO45" s="2"/>
      <c r="AP45" s="2"/>
      <c r="AV45" s="2"/>
      <c r="AW45" s="2"/>
    </row>
    <row r="46" spans="1:97" ht="12.75" x14ac:dyDescent="0.2">
      <c r="A46" s="274" t="s">
        <v>49</v>
      </c>
      <c r="B46" s="252"/>
      <c r="C46" s="251"/>
      <c r="D46" s="252"/>
      <c r="E46" s="275">
        <f>Einstellungen!E26</f>
        <v>0</v>
      </c>
      <c r="F46" s="273"/>
      <c r="G46" s="273"/>
      <c r="H46" s="273"/>
      <c r="I46" s="276"/>
      <c r="J46" s="329"/>
      <c r="K46" s="329"/>
      <c r="L46" s="329"/>
      <c r="M46" s="329"/>
      <c r="N46" s="909"/>
      <c r="O46" s="909"/>
      <c r="P46" s="909"/>
      <c r="Q46" s="910"/>
      <c r="R46" s="11"/>
      <c r="S46" s="12"/>
      <c r="T46" s="11"/>
      <c r="U46" s="11"/>
      <c r="W46" s="55"/>
      <c r="X46" s="55"/>
      <c r="Y46" s="55"/>
      <c r="Z46" s="2"/>
      <c r="AA46" s="2"/>
      <c r="AB46" s="2"/>
      <c r="AC46" s="2"/>
      <c r="AG46" s="2"/>
      <c r="AH46" s="2"/>
      <c r="AI46" s="2"/>
      <c r="AJ46" s="2"/>
      <c r="AK46" s="2"/>
      <c r="AL46" s="2"/>
      <c r="AM46" s="2"/>
      <c r="AN46" s="2"/>
      <c r="AO46" s="2"/>
      <c r="AP46" s="2"/>
      <c r="AV46" s="2"/>
      <c r="AW46" s="2"/>
    </row>
    <row r="47" spans="1:97" ht="12.75" x14ac:dyDescent="0.2">
      <c r="A47" s="254">
        <f>Zusammen!A4</f>
        <v>46023</v>
      </c>
      <c r="B47" s="317">
        <f>Zusammen!B4</f>
        <v>168</v>
      </c>
      <c r="C47" s="315"/>
      <c r="D47" s="255">
        <f>Zusammen!C4</f>
        <v>0</v>
      </c>
      <c r="E47" s="255">
        <f>Zusammen!D4</f>
        <v>-168</v>
      </c>
      <c r="F47" s="335">
        <f>Zusammen!E4</f>
        <v>21</v>
      </c>
      <c r="G47" s="335">
        <f>Zusammen!F4</f>
        <v>0</v>
      </c>
      <c r="H47" s="336">
        <f>Zusammen!G4</f>
        <v>1</v>
      </c>
      <c r="I47" s="335">
        <f>Zusammen!H4</f>
        <v>0</v>
      </c>
      <c r="J47" s="336">
        <f>Zusammen!I4</f>
        <v>0</v>
      </c>
      <c r="K47" s="333">
        <f>Zusammen!L4</f>
        <v>0</v>
      </c>
      <c r="L47" s="333">
        <f>Zusammen!J4</f>
        <v>0</v>
      </c>
      <c r="M47" s="333">
        <f>Zusammen!K4</f>
        <v>0</v>
      </c>
      <c r="N47" s="854">
        <f>Zusammen!K4</f>
        <v>0</v>
      </c>
      <c r="O47" s="871"/>
      <c r="P47" s="854">
        <f>Zusammen!L4</f>
        <v>0</v>
      </c>
      <c r="Q47" s="855"/>
      <c r="R47" s="595">
        <f>Zusammen!M4</f>
        <v>0</v>
      </c>
      <c r="S47" s="12"/>
      <c r="T47" s="11"/>
      <c r="U47" s="11"/>
      <c r="W47" s="55"/>
      <c r="X47" s="55"/>
      <c r="Y47" s="55"/>
      <c r="Z47" s="2"/>
      <c r="AA47" s="2"/>
      <c r="AB47" s="2"/>
      <c r="AC47" s="2"/>
      <c r="AG47" s="2"/>
      <c r="AH47" s="2"/>
      <c r="AI47" s="2"/>
      <c r="AJ47" s="2"/>
      <c r="AK47" s="2"/>
      <c r="AL47" s="2"/>
      <c r="AM47" s="2"/>
      <c r="AN47" s="2"/>
      <c r="AO47" s="2"/>
      <c r="AP47" s="2"/>
      <c r="AV47" s="2"/>
      <c r="AW47" s="2"/>
    </row>
    <row r="48" spans="1:97" ht="12.75" x14ac:dyDescent="0.2">
      <c r="A48" s="254">
        <f>Zusammen!A5</f>
        <v>46054</v>
      </c>
      <c r="B48" s="317">
        <f>Zusammen!B5</f>
        <v>160</v>
      </c>
      <c r="C48" s="315"/>
      <c r="D48" s="255">
        <f>Zusammen!C5</f>
        <v>0</v>
      </c>
      <c r="E48" s="255">
        <f>Zusammen!D5</f>
        <v>-160</v>
      </c>
      <c r="F48" s="335">
        <f>Zusammen!E5</f>
        <v>20</v>
      </c>
      <c r="G48" s="335">
        <f>Zusammen!F5</f>
        <v>0</v>
      </c>
      <c r="H48" s="336">
        <f>Zusammen!G5</f>
        <v>0</v>
      </c>
      <c r="I48" s="335">
        <f>Zusammen!H5</f>
        <v>0</v>
      </c>
      <c r="J48" s="336">
        <f>Zusammen!I5</f>
        <v>0</v>
      </c>
      <c r="K48" s="616">
        <f>Zusammen!L5</f>
        <v>0</v>
      </c>
      <c r="L48" s="333">
        <f>Zusammen!J5</f>
        <v>0</v>
      </c>
      <c r="M48" s="333">
        <f>Zusammen!K5</f>
        <v>0</v>
      </c>
      <c r="N48" s="854">
        <f>Zusammen!K5</f>
        <v>0</v>
      </c>
      <c r="O48" s="871"/>
      <c r="P48" s="854">
        <f>Zusammen!L5</f>
        <v>0</v>
      </c>
      <c r="Q48" s="855"/>
      <c r="R48" s="595">
        <f>Zusammen!M5</f>
        <v>0</v>
      </c>
      <c r="S48" s="12"/>
      <c r="T48" s="11"/>
      <c r="U48" s="11"/>
      <c r="W48" s="55"/>
      <c r="X48" s="55"/>
      <c r="Y48" s="55"/>
      <c r="Z48" s="2"/>
      <c r="AA48" s="2"/>
      <c r="AB48" s="2"/>
      <c r="AC48" s="2"/>
      <c r="AG48" s="2"/>
      <c r="AH48" s="2"/>
      <c r="AI48" s="2"/>
      <c r="AJ48" s="2"/>
      <c r="AK48" s="2"/>
      <c r="AL48" s="2"/>
      <c r="AM48" s="2"/>
      <c r="AN48" s="2"/>
      <c r="AO48" s="2"/>
      <c r="AP48" s="2"/>
      <c r="AV48" s="2"/>
      <c r="AW48" s="2"/>
    </row>
    <row r="49" spans="1:49" ht="12.75" x14ac:dyDescent="0.2">
      <c r="A49" s="254">
        <f>Zusammen!A6</f>
        <v>46082</v>
      </c>
      <c r="B49" s="317">
        <f>Zusammen!B6</f>
        <v>176</v>
      </c>
      <c r="C49" s="315"/>
      <c r="D49" s="255">
        <f>Zusammen!C6</f>
        <v>0</v>
      </c>
      <c r="E49" s="255">
        <f>Zusammen!D6</f>
        <v>-176</v>
      </c>
      <c r="F49" s="335">
        <f>Zusammen!E6</f>
        <v>22</v>
      </c>
      <c r="G49" s="335">
        <f>Zusammen!F6</f>
        <v>0</v>
      </c>
      <c r="H49" s="336">
        <f>Zusammen!G6</f>
        <v>0</v>
      </c>
      <c r="I49" s="335">
        <f>Zusammen!H6</f>
        <v>0</v>
      </c>
      <c r="J49" s="336">
        <f>Zusammen!I6</f>
        <v>0</v>
      </c>
      <c r="K49" s="616">
        <f>Zusammen!L6</f>
        <v>0</v>
      </c>
      <c r="L49" s="333">
        <f>Zusammen!J6</f>
        <v>0</v>
      </c>
      <c r="M49" s="333">
        <f>Zusammen!K6</f>
        <v>0</v>
      </c>
      <c r="N49" s="854">
        <f>Zusammen!K6</f>
        <v>0</v>
      </c>
      <c r="O49" s="871"/>
      <c r="P49" s="854">
        <f>Zusammen!L6</f>
        <v>0</v>
      </c>
      <c r="Q49" s="855"/>
      <c r="R49" s="595">
        <f>Zusammen!M6</f>
        <v>0</v>
      </c>
      <c r="S49" s="12"/>
      <c r="T49" s="11"/>
      <c r="U49" s="11"/>
      <c r="V49" s="54"/>
      <c r="W49" s="55"/>
      <c r="X49" s="55"/>
      <c r="Y49" s="55"/>
      <c r="Z49" s="2"/>
      <c r="AA49" s="2"/>
      <c r="AB49" s="2"/>
      <c r="AC49" s="2"/>
      <c r="AG49" s="2"/>
      <c r="AH49" s="2"/>
      <c r="AI49" s="2"/>
      <c r="AJ49" s="2"/>
      <c r="AK49" s="2"/>
      <c r="AL49" s="2"/>
      <c r="AM49" s="2"/>
      <c r="AN49" s="2"/>
      <c r="AO49" s="2"/>
      <c r="AP49" s="2"/>
      <c r="AV49" s="2"/>
      <c r="AW49" s="2"/>
    </row>
    <row r="50" spans="1:49" ht="12.75" x14ac:dyDescent="0.2">
      <c r="A50" s="254">
        <f>Zusammen!A7</f>
        <v>46113</v>
      </c>
      <c r="B50" s="317">
        <f>Zusammen!B7</f>
        <v>152</v>
      </c>
      <c r="C50" s="315"/>
      <c r="D50" s="255">
        <f>Zusammen!C7</f>
        <v>0</v>
      </c>
      <c r="E50" s="255">
        <f>Zusammen!D7</f>
        <v>-152</v>
      </c>
      <c r="F50" s="335">
        <f>Zusammen!E7</f>
        <v>19</v>
      </c>
      <c r="G50" s="335">
        <f>Zusammen!F7</f>
        <v>0</v>
      </c>
      <c r="H50" s="336">
        <f>Zusammen!G7</f>
        <v>3</v>
      </c>
      <c r="I50" s="335">
        <f>Zusammen!H7</f>
        <v>0</v>
      </c>
      <c r="J50" s="336">
        <f>Zusammen!I7</f>
        <v>0</v>
      </c>
      <c r="K50" s="616">
        <f>Zusammen!L7</f>
        <v>0</v>
      </c>
      <c r="L50" s="333">
        <f>Zusammen!J7</f>
        <v>0</v>
      </c>
      <c r="M50" s="333">
        <f>Zusammen!K7</f>
        <v>0</v>
      </c>
      <c r="N50" s="854">
        <f>Zusammen!K7</f>
        <v>0</v>
      </c>
      <c r="O50" s="871"/>
      <c r="P50" s="854">
        <f>Zusammen!L7</f>
        <v>0</v>
      </c>
      <c r="Q50" s="855"/>
      <c r="R50" s="595">
        <f>Zusammen!M7</f>
        <v>0</v>
      </c>
      <c r="S50" s="12"/>
      <c r="T50" s="11"/>
      <c r="U50" s="11"/>
      <c r="V50" s="54"/>
      <c r="W50" s="55"/>
      <c r="X50" s="55"/>
      <c r="Y50" s="55"/>
      <c r="Z50" s="2"/>
      <c r="AA50" s="2"/>
      <c r="AB50" s="2"/>
      <c r="AC50" s="2"/>
      <c r="AG50" s="2"/>
      <c r="AH50" s="2"/>
      <c r="AI50" s="2"/>
      <c r="AJ50" s="2"/>
      <c r="AK50" s="2"/>
      <c r="AL50" s="2"/>
      <c r="AM50" s="2"/>
      <c r="AN50" s="2"/>
      <c r="AO50" s="2"/>
      <c r="AP50" s="2"/>
      <c r="AV50" s="2"/>
      <c r="AW50" s="2"/>
    </row>
    <row r="51" spans="1:49" ht="12.75" x14ac:dyDescent="0.2">
      <c r="A51" s="254">
        <f>Zusammen!A8</f>
        <v>46143</v>
      </c>
      <c r="B51" s="317">
        <f>Zusammen!B8</f>
        <v>144</v>
      </c>
      <c r="C51" s="315"/>
      <c r="D51" s="255">
        <f>Zusammen!C8</f>
        <v>0</v>
      </c>
      <c r="E51" s="255">
        <f>Zusammen!D8</f>
        <v>-144</v>
      </c>
      <c r="F51" s="335">
        <f>Zusammen!E8</f>
        <v>18</v>
      </c>
      <c r="G51" s="335">
        <f>Zusammen!F8</f>
        <v>0</v>
      </c>
      <c r="H51" s="336">
        <f>Zusammen!G8</f>
        <v>3</v>
      </c>
      <c r="I51" s="335">
        <f>Zusammen!H8</f>
        <v>0</v>
      </c>
      <c r="J51" s="336">
        <f>Zusammen!I8</f>
        <v>0</v>
      </c>
      <c r="K51" s="616">
        <f>Zusammen!L8</f>
        <v>0</v>
      </c>
      <c r="L51" s="333">
        <f>Zusammen!J8</f>
        <v>0</v>
      </c>
      <c r="M51" s="333">
        <f>Zusammen!K8</f>
        <v>0</v>
      </c>
      <c r="N51" s="854">
        <f>Zusammen!K8</f>
        <v>0</v>
      </c>
      <c r="O51" s="871"/>
      <c r="P51" s="854">
        <f>Zusammen!L8</f>
        <v>0</v>
      </c>
      <c r="Q51" s="855"/>
      <c r="R51" s="595">
        <f>Zusammen!M8</f>
        <v>0</v>
      </c>
      <c r="S51" s="12"/>
      <c r="T51" s="11"/>
      <c r="V51" s="54"/>
      <c r="W51" s="55"/>
      <c r="X51" s="55"/>
      <c r="Y51" s="55"/>
      <c r="Z51" s="2"/>
      <c r="AA51" s="2"/>
      <c r="AB51" s="2"/>
      <c r="AC51" s="2"/>
      <c r="AG51" s="2"/>
      <c r="AH51" s="2"/>
      <c r="AI51" s="2"/>
      <c r="AJ51" s="2"/>
      <c r="AK51" s="2"/>
      <c r="AL51" s="2"/>
      <c r="AM51" s="2"/>
      <c r="AN51" s="2"/>
      <c r="AO51" s="2"/>
      <c r="AP51" s="2"/>
      <c r="AV51" s="2"/>
      <c r="AW51" s="2"/>
    </row>
    <row r="52" spans="1:49" ht="12.75" x14ac:dyDescent="0.2">
      <c r="A52" s="254">
        <f>Zusammen!A9</f>
        <v>46023</v>
      </c>
      <c r="B52" s="317">
        <f>Zusammen!B9</f>
        <v>176</v>
      </c>
      <c r="C52" s="315"/>
      <c r="D52" s="255">
        <f>Zusammen!C9</f>
        <v>0</v>
      </c>
      <c r="E52" s="255">
        <f>Zusammen!D9</f>
        <v>-176</v>
      </c>
      <c r="F52" s="335">
        <f>Zusammen!E9</f>
        <v>22</v>
      </c>
      <c r="G52" s="335">
        <f>Zusammen!F9</f>
        <v>0</v>
      </c>
      <c r="H52" s="336">
        <f>Zusammen!G9</f>
        <v>0</v>
      </c>
      <c r="I52" s="335">
        <f>Zusammen!H9</f>
        <v>0</v>
      </c>
      <c r="J52" s="336">
        <f>Zusammen!I9</f>
        <v>0</v>
      </c>
      <c r="K52" s="616">
        <f>Zusammen!L9</f>
        <v>0</v>
      </c>
      <c r="L52" s="333">
        <f>Zusammen!J9</f>
        <v>0</v>
      </c>
      <c r="M52" s="333">
        <f>Zusammen!K9</f>
        <v>0</v>
      </c>
      <c r="N52" s="854">
        <f>Zusammen!K9</f>
        <v>0</v>
      </c>
      <c r="O52" s="871"/>
      <c r="P52" s="854">
        <f>Zusammen!L9</f>
        <v>0</v>
      </c>
      <c r="Q52" s="855"/>
      <c r="R52" s="595">
        <f>Zusammen!M9</f>
        <v>0</v>
      </c>
      <c r="S52" s="12"/>
      <c r="T52" s="11"/>
      <c r="V52" s="54"/>
      <c r="W52" s="55"/>
      <c r="X52" s="55"/>
      <c r="Y52" s="55"/>
      <c r="Z52" s="2"/>
      <c r="AA52" s="2"/>
      <c r="AB52" s="2"/>
      <c r="AC52" s="2"/>
      <c r="AG52" s="2"/>
      <c r="AH52" s="2"/>
      <c r="AI52" s="2"/>
      <c r="AJ52" s="2"/>
      <c r="AK52" s="2"/>
      <c r="AL52" s="2"/>
      <c r="AM52" s="2"/>
      <c r="AN52" s="2"/>
      <c r="AO52" s="2"/>
      <c r="AP52" s="2"/>
    </row>
    <row r="53" spans="1:49" ht="12.75" x14ac:dyDescent="0.2">
      <c r="A53" s="254">
        <f>Zusammen!A10</f>
        <v>46023</v>
      </c>
      <c r="B53" s="317">
        <f>Zusammen!B10</f>
        <v>176</v>
      </c>
      <c r="C53" s="315"/>
      <c r="D53" s="255">
        <f>Zusammen!C10</f>
        <v>0</v>
      </c>
      <c r="E53" s="255">
        <f>Zusammen!D10</f>
        <v>-176</v>
      </c>
      <c r="F53" s="335">
        <f>Zusammen!E10</f>
        <v>22</v>
      </c>
      <c r="G53" s="335">
        <f>Zusammen!F10</f>
        <v>0</v>
      </c>
      <c r="H53" s="336">
        <f>Zusammen!G10</f>
        <v>0</v>
      </c>
      <c r="I53" s="335">
        <f>Zusammen!H10</f>
        <v>0</v>
      </c>
      <c r="J53" s="336">
        <f>Zusammen!I10</f>
        <v>0</v>
      </c>
      <c r="K53" s="616">
        <f>Zusammen!L10</f>
        <v>0</v>
      </c>
      <c r="L53" s="333">
        <f>Zusammen!J10</f>
        <v>0</v>
      </c>
      <c r="M53" s="333">
        <f>Zusammen!K10</f>
        <v>0</v>
      </c>
      <c r="N53" s="854">
        <f>Zusammen!K10</f>
        <v>0</v>
      </c>
      <c r="O53" s="871"/>
      <c r="P53" s="854">
        <f>Zusammen!L10</f>
        <v>0</v>
      </c>
      <c r="Q53" s="855"/>
      <c r="R53" s="595">
        <f>Zusammen!M10</f>
        <v>0</v>
      </c>
      <c r="S53" s="12"/>
      <c r="T53" s="11"/>
      <c r="V53" s="79"/>
      <c r="W53" s="55"/>
      <c r="X53" s="55"/>
      <c r="Y53" s="55"/>
      <c r="Z53" s="2"/>
      <c r="AA53" s="2"/>
      <c r="AB53" s="2"/>
      <c r="AC53" s="2"/>
      <c r="AG53" s="2"/>
      <c r="AH53" s="2"/>
      <c r="AI53" s="2"/>
      <c r="AJ53" s="2"/>
      <c r="AK53" s="2"/>
      <c r="AL53" s="2"/>
      <c r="AM53" s="2"/>
      <c r="AN53" s="2"/>
      <c r="AO53" s="2"/>
      <c r="AP53" s="2"/>
    </row>
    <row r="54" spans="1:49" ht="12.75" x14ac:dyDescent="0.2">
      <c r="A54" s="257" t="s">
        <v>50</v>
      </c>
      <c r="B54" s="318">
        <f>SUM(B47:B53)</f>
        <v>1152</v>
      </c>
      <c r="C54" s="645"/>
      <c r="D54" s="258">
        <f>SUM(D47:D53)</f>
        <v>0</v>
      </c>
      <c r="E54" s="258">
        <f>SUM(E47:E53)+E46</f>
        <v>-1152</v>
      </c>
      <c r="F54" s="352">
        <f t="shared" ref="F54:N54" si="65">SUM(F47:F53)</f>
        <v>144</v>
      </c>
      <c r="G54" s="352">
        <f t="shared" si="65"/>
        <v>0</v>
      </c>
      <c r="H54" s="352">
        <f t="shared" si="65"/>
        <v>7</v>
      </c>
      <c r="I54" s="352">
        <f t="shared" si="65"/>
        <v>0</v>
      </c>
      <c r="J54" s="352">
        <f t="shared" si="65"/>
        <v>0</v>
      </c>
      <c r="K54" s="266">
        <f t="shared" si="65"/>
        <v>0</v>
      </c>
      <c r="L54" s="266">
        <f t="shared" si="65"/>
        <v>0</v>
      </c>
      <c r="M54" s="266">
        <f t="shared" si="65"/>
        <v>0</v>
      </c>
      <c r="N54" s="852">
        <f t="shared" si="65"/>
        <v>0</v>
      </c>
      <c r="O54" s="852"/>
      <c r="P54" s="852">
        <f>SUM(P47:P53)</f>
        <v>0</v>
      </c>
      <c r="Q54" s="853"/>
      <c r="R54" s="594">
        <f>SUM(R47:R53)</f>
        <v>0</v>
      </c>
      <c r="S54" s="12"/>
      <c r="T54" s="11"/>
      <c r="V54" s="54"/>
      <c r="Z54" s="2"/>
      <c r="AA54" s="2"/>
      <c r="AB54" s="2"/>
      <c r="AC54" s="2"/>
      <c r="AG54" s="2"/>
      <c r="AH54" s="2"/>
      <c r="AI54" s="2"/>
      <c r="AJ54" s="2"/>
      <c r="AK54" s="2"/>
      <c r="AL54" s="2"/>
      <c r="AM54" s="2"/>
      <c r="AN54" s="2"/>
      <c r="AO54" s="2"/>
      <c r="AP54" s="2"/>
    </row>
    <row r="55" spans="1:49" ht="12.75" x14ac:dyDescent="0.2">
      <c r="A55" s="754" t="str">
        <f>IF(E41&gt;0,"Zusammen bei gedeckelten Ü-Stunden:","")</f>
        <v>Zusammen bei gedeckelten Ü-Stunden:</v>
      </c>
      <c r="E55" s="67">
        <f>IF(E54&gt;E35,E35,E54)</f>
        <v>-1152</v>
      </c>
      <c r="O55" s="2"/>
      <c r="Q55" s="2"/>
      <c r="R55" s="11"/>
      <c r="S55" s="12"/>
      <c r="T55" s="11"/>
      <c r="V55" s="54"/>
      <c r="Z55" s="2"/>
      <c r="AA55" s="2"/>
      <c r="AB55" s="2"/>
      <c r="AC55" s="2"/>
      <c r="AG55" s="2"/>
      <c r="AH55" s="2"/>
      <c r="AI55" s="2"/>
      <c r="AJ55" s="2"/>
      <c r="AK55" s="2"/>
      <c r="AL55" s="2"/>
      <c r="AM55" s="2"/>
      <c r="AN55" s="2"/>
      <c r="AO55" s="2"/>
      <c r="AP55" s="2"/>
    </row>
    <row r="56" spans="1:49" ht="12.75" hidden="1" x14ac:dyDescent="0.2">
      <c r="O56" s="2"/>
      <c r="Q56" s="2"/>
      <c r="R56" s="11"/>
      <c r="S56" s="12"/>
      <c r="T56" s="11"/>
      <c r="V56" s="54"/>
      <c r="Z56" s="2"/>
      <c r="AA56" s="2"/>
      <c r="AB56" s="2"/>
      <c r="AC56" s="2"/>
      <c r="AG56" s="2"/>
      <c r="AH56" s="2"/>
      <c r="AI56" s="2"/>
      <c r="AJ56" s="2"/>
      <c r="AK56" s="2"/>
      <c r="AL56" s="2"/>
      <c r="AM56" s="2"/>
      <c r="AN56" s="2"/>
      <c r="AO56" s="2"/>
      <c r="AP56" s="2"/>
    </row>
    <row r="57" spans="1:49" ht="12.75" hidden="1" x14ac:dyDescent="0.2">
      <c r="O57" s="2"/>
      <c r="Q57" s="2"/>
      <c r="R57" s="11"/>
      <c r="S57" s="12"/>
      <c r="T57" s="11"/>
      <c r="V57" s="54"/>
      <c r="Z57" s="2"/>
      <c r="AA57" s="2"/>
      <c r="AB57" s="2"/>
      <c r="AC57" s="2"/>
      <c r="AG57" s="2"/>
      <c r="AH57" s="2"/>
      <c r="AI57" s="2"/>
      <c r="AJ57" s="2"/>
      <c r="AK57" s="2"/>
      <c r="AL57" s="2"/>
      <c r="AM57" s="2"/>
      <c r="AN57" s="2"/>
      <c r="AO57" s="2"/>
      <c r="AP57" s="2"/>
    </row>
    <row r="58" spans="1:49" ht="12.75" hidden="1" x14ac:dyDescent="0.2">
      <c r="O58" s="2"/>
      <c r="Q58" s="2"/>
      <c r="R58" s="11"/>
      <c r="S58" s="12"/>
      <c r="T58" s="11"/>
      <c r="V58" s="54"/>
      <c r="Z58" s="2"/>
      <c r="AA58" s="2"/>
      <c r="AB58" s="2"/>
      <c r="AC58" s="2"/>
      <c r="AG58" s="2"/>
      <c r="AH58" s="2"/>
      <c r="AI58" s="2"/>
      <c r="AJ58" s="2"/>
      <c r="AK58" s="2"/>
      <c r="AL58" s="2"/>
      <c r="AM58" s="2"/>
      <c r="AN58" s="2"/>
      <c r="AO58" s="2"/>
      <c r="AP58" s="2"/>
    </row>
    <row r="59" spans="1:49" ht="12.75" hidden="1" x14ac:dyDescent="0.2">
      <c r="O59" s="2"/>
      <c r="Q59" s="2"/>
      <c r="R59" s="11"/>
      <c r="S59" s="12"/>
      <c r="T59" s="11"/>
      <c r="V59" s="54"/>
      <c r="Z59" s="2"/>
      <c r="AA59" s="2"/>
      <c r="AB59" s="2"/>
      <c r="AC59" s="2"/>
      <c r="AG59" s="2"/>
      <c r="AH59" s="2"/>
      <c r="AI59" s="2"/>
      <c r="AJ59" s="2"/>
      <c r="AK59" s="2"/>
      <c r="AL59" s="2"/>
      <c r="AM59" s="2"/>
      <c r="AN59" s="2"/>
      <c r="AO59" s="2"/>
      <c r="AP59" s="2"/>
    </row>
    <row r="60" spans="1:49" ht="12.75" hidden="1" x14ac:dyDescent="0.2">
      <c r="O60" s="2"/>
      <c r="Q60" s="2"/>
      <c r="R60" s="11"/>
      <c r="S60" s="12"/>
      <c r="T60" s="11"/>
      <c r="V60" s="54"/>
      <c r="Z60" s="2"/>
      <c r="AA60" s="2"/>
      <c r="AB60" s="2"/>
      <c r="AC60" s="2"/>
      <c r="AG60" s="2"/>
      <c r="AH60" s="2"/>
      <c r="AI60" s="2"/>
      <c r="AJ60" s="2"/>
      <c r="AK60" s="2"/>
      <c r="AL60" s="2"/>
      <c r="AM60" s="2"/>
      <c r="AN60" s="2"/>
      <c r="AO60" s="2"/>
      <c r="AP60" s="2"/>
    </row>
    <row r="61" spans="1:49" ht="12.75" hidden="1" x14ac:dyDescent="0.2">
      <c r="O61" s="2"/>
      <c r="Q61" s="27"/>
      <c r="R61" s="11"/>
      <c r="S61" s="12"/>
      <c r="T61" s="11"/>
      <c r="V61" s="54"/>
      <c r="Z61" s="2"/>
      <c r="AA61" s="2"/>
      <c r="AB61" s="2"/>
      <c r="AC61" s="2"/>
      <c r="AG61" s="2"/>
      <c r="AH61" s="2"/>
      <c r="AI61" s="2"/>
      <c r="AJ61" s="2"/>
      <c r="AK61" s="2"/>
      <c r="AL61" s="2"/>
      <c r="AM61" s="2"/>
      <c r="AN61" s="2"/>
      <c r="AO61" s="2"/>
      <c r="AP61" s="2"/>
    </row>
    <row r="62" spans="1:49" hidden="1" x14ac:dyDescent="0.2"/>
    <row r="63" spans="1:49" hidden="1" x14ac:dyDescent="0.2"/>
    <row r="64" spans="1:49" ht="12.75" thickBot="1" x14ac:dyDescent="0.25">
      <c r="A64" s="2" t="s">
        <v>51</v>
      </c>
      <c r="B64" s="2">
        <f>IF(Einstellungen!$F$31="s",Einstellungen!$G$32-G$54,IF(Einstellungen!$F$31="t",Einstellungen!E$32-G$54))</f>
        <v>0</v>
      </c>
      <c r="D64" s="2" t="str">
        <f>IF(Einstellungen!$F$31="s","Stunden Urlaub verfügbar.",IF(Einstellungen!$F$31="t","Tage Urlaub verfügbar"))</f>
        <v>Tage Urlaub verfügbar</v>
      </c>
    </row>
    <row r="65" spans="1:24" ht="13.5" thickBot="1" x14ac:dyDescent="0.25">
      <c r="A65" s="393" t="s">
        <v>234</v>
      </c>
      <c r="B65" s="105"/>
      <c r="C65" s="105"/>
      <c r="D65" s="105"/>
      <c r="E65" s="105"/>
      <c r="F65" s="105"/>
      <c r="G65" s="386"/>
      <c r="H65" s="417" t="str">
        <f>Einstellungen!G47</f>
        <v>nein</v>
      </c>
      <c r="I65" s="105"/>
      <c r="J65" s="105"/>
      <c r="K65" s="105"/>
      <c r="O65" s="2"/>
      <c r="Q65" s="1"/>
      <c r="W65" s="21"/>
    </row>
    <row r="66" spans="1:24" ht="12.75" x14ac:dyDescent="0.2">
      <c r="B66" s="394"/>
      <c r="C66" s="394"/>
      <c r="D66" s="395" t="s">
        <v>226</v>
      </c>
      <c r="E66" s="394"/>
      <c r="F66" s="2" t="s">
        <v>227</v>
      </c>
      <c r="H66" s="2" t="s">
        <v>228</v>
      </c>
      <c r="J66" s="88"/>
      <c r="O66" s="2"/>
      <c r="Q66" s="1"/>
      <c r="W66" s="21"/>
    </row>
    <row r="67" spans="1:24" ht="12.75" x14ac:dyDescent="0.2">
      <c r="C67" s="105"/>
      <c r="D67" s="396" t="s">
        <v>231</v>
      </c>
      <c r="E67" s="396" t="s">
        <v>237</v>
      </c>
      <c r="F67" s="396" t="s">
        <v>231</v>
      </c>
      <c r="G67" s="396" t="s">
        <v>237</v>
      </c>
      <c r="H67" s="396" t="s">
        <v>233</v>
      </c>
      <c r="I67" s="396" t="s">
        <v>237</v>
      </c>
      <c r="J67" s="88"/>
      <c r="O67" s="2"/>
      <c r="Q67" s="1"/>
      <c r="W67" s="21"/>
    </row>
    <row r="68" spans="1:24" ht="12.75" x14ac:dyDescent="0.2">
      <c r="A68" s="851" t="s">
        <v>34</v>
      </c>
      <c r="B68" s="851"/>
      <c r="C68" s="105"/>
      <c r="D68" s="415">
        <f>Einstellungen!E49</f>
        <v>1800</v>
      </c>
      <c r="E68" s="416">
        <f>Einstellungen!F49</f>
        <v>1.5</v>
      </c>
      <c r="F68" s="415">
        <f>Einstellungen!G49</f>
        <v>2200</v>
      </c>
      <c r="G68" s="416">
        <f>Einstellungen!H49</f>
        <v>2</v>
      </c>
      <c r="H68" s="415">
        <f>Einstellungen!I49</f>
        <v>600</v>
      </c>
      <c r="I68" s="416">
        <f>Einstellungen!J49</f>
        <v>2</v>
      </c>
      <c r="J68" s="88"/>
      <c r="O68" s="2"/>
      <c r="Q68" s="1"/>
      <c r="R68" s="397">
        <f t="shared" ref="R68:R74" si="66">(INT(H68/100)+(H68-100*INT(H68/100))/60)/24</f>
        <v>0.25</v>
      </c>
      <c r="S68" s="397">
        <f>(INT(D68/100)+(D68-100*INT(D68/100))/60)/24</f>
        <v>0.75</v>
      </c>
      <c r="T68" s="397">
        <f>(INT(F68/100)+(F68-100*INT(F68/100))/60)/24</f>
        <v>0.91666666666666663</v>
      </c>
      <c r="U68" s="397"/>
      <c r="V68" s="84">
        <f>S68*24</f>
        <v>18</v>
      </c>
      <c r="W68" s="84">
        <f t="shared" ref="W68:W74" si="67">T68*24</f>
        <v>22</v>
      </c>
      <c r="X68" s="84">
        <f t="shared" ref="X68:X74" si="68">R68*24</f>
        <v>6</v>
      </c>
    </row>
    <row r="69" spans="1:24" ht="12.75" x14ac:dyDescent="0.2">
      <c r="A69" s="851" t="s">
        <v>36</v>
      </c>
      <c r="B69" s="851"/>
      <c r="C69" s="105"/>
      <c r="D69" s="415">
        <f>Einstellungen!E50</f>
        <v>1800</v>
      </c>
      <c r="E69" s="416">
        <f>Einstellungen!F50</f>
        <v>1.5</v>
      </c>
      <c r="F69" s="415">
        <f>Einstellungen!G50</f>
        <v>2200</v>
      </c>
      <c r="G69" s="416">
        <f>Einstellungen!H50</f>
        <v>2</v>
      </c>
      <c r="H69" s="415">
        <f>Einstellungen!I50</f>
        <v>600</v>
      </c>
      <c r="I69" s="416">
        <f>Einstellungen!J50</f>
        <v>2</v>
      </c>
      <c r="J69" s="88"/>
      <c r="O69" s="2"/>
      <c r="Q69" s="1"/>
      <c r="R69" s="397">
        <f t="shared" si="66"/>
        <v>0.25</v>
      </c>
      <c r="S69" s="397">
        <f t="shared" ref="S69:S74" si="69">(INT(D69/100)+(D69-100*INT(D69/100))/60)/24</f>
        <v>0.75</v>
      </c>
      <c r="T69" s="397">
        <f t="shared" ref="T69:T74" si="70">(INT(F69/100)+(F69-100*INT(F69/100))/60)/24</f>
        <v>0.91666666666666663</v>
      </c>
      <c r="U69" s="397"/>
      <c r="V69" s="84">
        <f t="shared" ref="V69:V74" si="71">S69*24</f>
        <v>18</v>
      </c>
      <c r="W69" s="84">
        <f t="shared" si="67"/>
        <v>22</v>
      </c>
      <c r="X69" s="84">
        <f t="shared" si="68"/>
        <v>6</v>
      </c>
    </row>
    <row r="70" spans="1:24" ht="12.75" x14ac:dyDescent="0.2">
      <c r="A70" s="851" t="s">
        <v>39</v>
      </c>
      <c r="B70" s="851"/>
      <c r="C70" s="105"/>
      <c r="D70" s="415">
        <f>Einstellungen!E51</f>
        <v>1800</v>
      </c>
      <c r="E70" s="416">
        <f>Einstellungen!F51</f>
        <v>1.5</v>
      </c>
      <c r="F70" s="415">
        <f>Einstellungen!G51</f>
        <v>2200</v>
      </c>
      <c r="G70" s="416">
        <f>Einstellungen!H51</f>
        <v>2</v>
      </c>
      <c r="H70" s="415">
        <f>Einstellungen!I51</f>
        <v>600</v>
      </c>
      <c r="I70" s="416">
        <f>Einstellungen!J51</f>
        <v>2</v>
      </c>
      <c r="J70" s="88"/>
      <c r="O70" s="2"/>
      <c r="Q70" s="1"/>
      <c r="R70" s="397">
        <f t="shared" si="66"/>
        <v>0.25</v>
      </c>
      <c r="S70" s="397">
        <f t="shared" si="69"/>
        <v>0.75</v>
      </c>
      <c r="T70" s="397">
        <f t="shared" si="70"/>
        <v>0.91666666666666663</v>
      </c>
      <c r="U70" s="397"/>
      <c r="V70" s="84">
        <f t="shared" si="71"/>
        <v>18</v>
      </c>
      <c r="W70" s="84">
        <f t="shared" si="67"/>
        <v>22</v>
      </c>
      <c r="X70" s="84">
        <f t="shared" si="68"/>
        <v>6</v>
      </c>
    </row>
    <row r="71" spans="1:24" ht="12.75" x14ac:dyDescent="0.2">
      <c r="A71" s="851" t="s">
        <v>42</v>
      </c>
      <c r="B71" s="851"/>
      <c r="C71" s="105"/>
      <c r="D71" s="415">
        <f>Einstellungen!E52</f>
        <v>1800</v>
      </c>
      <c r="E71" s="416">
        <f>Einstellungen!F52</f>
        <v>1.5</v>
      </c>
      <c r="F71" s="415">
        <f>Einstellungen!G52</f>
        <v>2200</v>
      </c>
      <c r="G71" s="416">
        <f>Einstellungen!H52</f>
        <v>2</v>
      </c>
      <c r="H71" s="415">
        <f>Einstellungen!I52</f>
        <v>600</v>
      </c>
      <c r="I71" s="416">
        <f>Einstellungen!J52</f>
        <v>2</v>
      </c>
      <c r="J71" s="88"/>
      <c r="O71" s="2"/>
      <c r="Q71" s="1"/>
      <c r="R71" s="397">
        <f t="shared" si="66"/>
        <v>0.25</v>
      </c>
      <c r="S71" s="397">
        <f t="shared" si="69"/>
        <v>0.75</v>
      </c>
      <c r="T71" s="397">
        <f t="shared" si="70"/>
        <v>0.91666666666666663</v>
      </c>
      <c r="U71" s="397"/>
      <c r="V71" s="84">
        <f t="shared" si="71"/>
        <v>18</v>
      </c>
      <c r="W71" s="84">
        <f t="shared" si="67"/>
        <v>22</v>
      </c>
      <c r="X71" s="84">
        <f t="shared" si="68"/>
        <v>6</v>
      </c>
    </row>
    <row r="72" spans="1:24" ht="12.75" x14ac:dyDescent="0.2">
      <c r="A72" s="851" t="s">
        <v>43</v>
      </c>
      <c r="B72" s="851"/>
      <c r="C72" s="105"/>
      <c r="D72" s="415">
        <f>Einstellungen!E53</f>
        <v>1800</v>
      </c>
      <c r="E72" s="416">
        <f>Einstellungen!F53</f>
        <v>1.5</v>
      </c>
      <c r="F72" s="415">
        <f>Einstellungen!G53</f>
        <v>2200</v>
      </c>
      <c r="G72" s="416">
        <f>Einstellungen!H53</f>
        <v>2</v>
      </c>
      <c r="H72" s="415">
        <f>Einstellungen!I53</f>
        <v>600</v>
      </c>
      <c r="I72" s="416">
        <f>Einstellungen!J53</f>
        <v>2</v>
      </c>
      <c r="J72" s="88"/>
      <c r="O72" s="2"/>
      <c r="Q72" s="1"/>
      <c r="R72" s="397">
        <f t="shared" si="66"/>
        <v>0.25</v>
      </c>
      <c r="S72" s="397">
        <f t="shared" si="69"/>
        <v>0.75</v>
      </c>
      <c r="T72" s="397">
        <f t="shared" si="70"/>
        <v>0.91666666666666663</v>
      </c>
      <c r="U72" s="397"/>
      <c r="V72" s="84">
        <f t="shared" si="71"/>
        <v>18</v>
      </c>
      <c r="W72" s="84">
        <f t="shared" si="67"/>
        <v>22</v>
      </c>
      <c r="X72" s="84">
        <f t="shared" si="68"/>
        <v>6</v>
      </c>
    </row>
    <row r="73" spans="1:24" ht="12.75" x14ac:dyDescent="0.2">
      <c r="A73" s="851" t="s">
        <v>45</v>
      </c>
      <c r="B73" s="851"/>
      <c r="C73" s="105"/>
      <c r="D73" s="415">
        <f>Einstellungen!E54</f>
        <v>1800</v>
      </c>
      <c r="E73" s="416">
        <f>Einstellungen!F54</f>
        <v>1.5</v>
      </c>
      <c r="F73" s="415">
        <f>Einstellungen!G54</f>
        <v>2200</v>
      </c>
      <c r="G73" s="416">
        <f>Einstellungen!H54</f>
        <v>2</v>
      </c>
      <c r="H73" s="415">
        <f>Einstellungen!I54</f>
        <v>600</v>
      </c>
      <c r="I73" s="416">
        <f>Einstellungen!J54</f>
        <v>2</v>
      </c>
      <c r="J73" s="88"/>
      <c r="O73" s="2"/>
      <c r="Q73" s="1"/>
      <c r="R73" s="397">
        <f t="shared" si="66"/>
        <v>0.25</v>
      </c>
      <c r="S73" s="397">
        <f t="shared" si="69"/>
        <v>0.75</v>
      </c>
      <c r="T73" s="397">
        <f t="shared" si="70"/>
        <v>0.91666666666666663</v>
      </c>
      <c r="U73" s="397"/>
      <c r="V73" s="84">
        <f t="shared" si="71"/>
        <v>18</v>
      </c>
      <c r="W73" s="84">
        <f t="shared" si="67"/>
        <v>22</v>
      </c>
      <c r="X73" s="84">
        <f t="shared" si="68"/>
        <v>6</v>
      </c>
    </row>
    <row r="74" spans="1:24" ht="12.75" x14ac:dyDescent="0.2">
      <c r="A74" s="858" t="s">
        <v>229</v>
      </c>
      <c r="B74" s="851"/>
      <c r="C74" s="105"/>
      <c r="D74" s="415">
        <f>Einstellungen!E55</f>
        <v>800</v>
      </c>
      <c r="E74" s="416">
        <f>Einstellungen!F55</f>
        <v>2</v>
      </c>
      <c r="F74" s="415">
        <f>Einstellungen!G55</f>
        <v>2200</v>
      </c>
      <c r="G74" s="416">
        <f>Einstellungen!H55</f>
        <v>3</v>
      </c>
      <c r="H74" s="415">
        <f>Einstellungen!I55</f>
        <v>600</v>
      </c>
      <c r="I74" s="416">
        <f>Einstellungen!J55</f>
        <v>3</v>
      </c>
      <c r="J74" s="88"/>
      <c r="O74" s="2"/>
      <c r="Q74" s="1"/>
      <c r="R74" s="397">
        <f t="shared" si="66"/>
        <v>0.25</v>
      </c>
      <c r="S74" s="397">
        <f t="shared" si="69"/>
        <v>0.33333333333333331</v>
      </c>
      <c r="T74" s="397">
        <f t="shared" si="70"/>
        <v>0.91666666666666663</v>
      </c>
      <c r="U74" s="397"/>
      <c r="V74" s="84">
        <f t="shared" si="71"/>
        <v>8</v>
      </c>
      <c r="W74" s="84">
        <f t="shared" si="67"/>
        <v>22</v>
      </c>
      <c r="X74" s="84">
        <f t="shared" si="68"/>
        <v>6</v>
      </c>
    </row>
    <row r="75" spans="1:24" ht="12.75" thickBot="1" x14ac:dyDescent="0.25">
      <c r="J75" s="88"/>
      <c r="O75" s="2"/>
      <c r="Q75" s="1"/>
      <c r="W75" s="21"/>
    </row>
    <row r="76" spans="1:24" ht="12.75" thickBot="1" x14ac:dyDescent="0.25">
      <c r="A76" s="2" t="s">
        <v>236</v>
      </c>
      <c r="B76" s="398"/>
      <c r="C76" s="314"/>
      <c r="D76" s="399">
        <f>D78+F78+H78</f>
        <v>0</v>
      </c>
      <c r="E76" s="314"/>
      <c r="F76" s="314"/>
      <c r="G76" s="314"/>
      <c r="H76" s="314"/>
      <c r="I76" s="314"/>
      <c r="J76" s="88"/>
      <c r="O76" s="2"/>
      <c r="Q76" s="1"/>
      <c r="W76" s="21"/>
    </row>
    <row r="77" spans="1:24" ht="12.75" x14ac:dyDescent="0.2">
      <c r="D77" s="2" t="s">
        <v>226</v>
      </c>
      <c r="F77" s="2" t="s">
        <v>227</v>
      </c>
      <c r="H77" s="400" t="s">
        <v>228</v>
      </c>
      <c r="I77" s="12"/>
      <c r="J77" s="88"/>
      <c r="O77" s="2"/>
      <c r="Q77" s="1"/>
      <c r="W77" s="21"/>
    </row>
    <row r="78" spans="1:24" ht="12.75" x14ac:dyDescent="0.2">
      <c r="D78" s="583">
        <f>$BV$35</f>
        <v>0</v>
      </c>
      <c r="E78" s="584" t="str">
        <f>"+"</f>
        <v>+</v>
      </c>
      <c r="F78" s="583">
        <f>$CD$35</f>
        <v>0</v>
      </c>
      <c r="G78" s="584" t="str">
        <f>"+"</f>
        <v>+</v>
      </c>
      <c r="H78" s="583">
        <f>$CH$35</f>
        <v>0</v>
      </c>
      <c r="I78" s="401"/>
      <c r="J78" s="88"/>
      <c r="O78" s="2"/>
      <c r="Q78" s="1"/>
      <c r="W78" s="21"/>
    </row>
    <row r="79" spans="1:24" ht="12.75" thickBot="1" x14ac:dyDescent="0.25">
      <c r="J79" s="88"/>
      <c r="O79" s="2"/>
      <c r="Q79" s="1"/>
      <c r="W79" s="21"/>
    </row>
    <row r="80" spans="1:24" ht="12.75" x14ac:dyDescent="0.2">
      <c r="B80" s="402" t="s">
        <v>192</v>
      </c>
      <c r="C80" s="403"/>
      <c r="D80" s="403"/>
      <c r="E80" s="404"/>
      <c r="F80" s="404"/>
      <c r="G80" s="405"/>
      <c r="J80" s="88"/>
      <c r="O80" s="2"/>
      <c r="Q80" s="1"/>
      <c r="W80" s="21"/>
    </row>
    <row r="81" spans="2:23" ht="12.75" x14ac:dyDescent="0.2">
      <c r="B81" s="406" t="s">
        <v>82</v>
      </c>
      <c r="C81" s="215"/>
      <c r="D81" s="215"/>
      <c r="E81" s="215"/>
      <c r="F81" s="215"/>
      <c r="G81" s="216"/>
      <c r="J81" s="88"/>
      <c r="O81" s="2"/>
      <c r="Q81" s="1"/>
      <c r="W81" s="21"/>
    </row>
    <row r="82" spans="2:23" ht="12.75" x14ac:dyDescent="0.2">
      <c r="B82" s="407" t="s">
        <v>41</v>
      </c>
      <c r="C82" s="215"/>
      <c r="D82" s="215" t="s">
        <v>88</v>
      </c>
      <c r="E82" s="215"/>
      <c r="F82" s="215"/>
      <c r="G82" s="216"/>
      <c r="J82" s="88"/>
      <c r="O82" s="2"/>
      <c r="Q82" s="1"/>
      <c r="W82" s="21"/>
    </row>
    <row r="83" spans="2:23" ht="12.75" x14ac:dyDescent="0.2">
      <c r="B83" s="217">
        <v>38</v>
      </c>
      <c r="C83" s="410" t="s">
        <v>85</v>
      </c>
      <c r="D83" s="220">
        <v>30</v>
      </c>
      <c r="E83" s="215"/>
      <c r="F83" s="215"/>
      <c r="G83" s="216"/>
      <c r="J83" s="88"/>
      <c r="O83" s="2"/>
      <c r="Q83" s="1"/>
      <c r="W83" s="21"/>
    </row>
    <row r="84" spans="2:23" ht="12.75" x14ac:dyDescent="0.2">
      <c r="B84" s="407"/>
      <c r="C84" s="222"/>
      <c r="D84" s="374"/>
      <c r="E84" s="215"/>
      <c r="F84" s="215"/>
      <c r="G84" s="216"/>
      <c r="J84" s="88"/>
      <c r="O84" s="2"/>
      <c r="Q84" s="1"/>
      <c r="W84" s="21"/>
    </row>
    <row r="85" spans="2:23" ht="12.75" x14ac:dyDescent="0.2">
      <c r="B85" s="407"/>
      <c r="C85" s="215"/>
      <c r="D85" s="215"/>
      <c r="E85" s="840" t="s">
        <v>83</v>
      </c>
      <c r="F85" s="841"/>
      <c r="G85" s="842"/>
      <c r="J85" s="88"/>
      <c r="O85" s="2"/>
      <c r="Q85" s="1"/>
      <c r="W85" s="21"/>
    </row>
    <row r="86" spans="2:23" ht="12.75" x14ac:dyDescent="0.2">
      <c r="B86" s="407"/>
      <c r="C86" s="215"/>
      <c r="D86" s="215"/>
      <c r="E86" s="411">
        <f>D83/60+B83</f>
        <v>38.5</v>
      </c>
      <c r="F86" s="107"/>
      <c r="G86" s="412"/>
      <c r="J86" s="88"/>
      <c r="O86" s="2"/>
      <c r="Q86" s="1"/>
      <c r="W86" s="21"/>
    </row>
    <row r="87" spans="2:23" ht="12.75" x14ac:dyDescent="0.2">
      <c r="B87" s="407"/>
      <c r="C87" s="215"/>
      <c r="D87" s="215"/>
      <c r="E87" s="215"/>
      <c r="F87" s="215"/>
      <c r="G87" s="216"/>
      <c r="J87" s="88"/>
      <c r="O87" s="2"/>
      <c r="Q87" s="1"/>
      <c r="W87" s="21"/>
    </row>
    <row r="88" spans="2:23" ht="12.75" x14ac:dyDescent="0.2">
      <c r="B88" s="406" t="s">
        <v>84</v>
      </c>
      <c r="C88" s="215"/>
      <c r="D88" s="215"/>
      <c r="E88" s="215"/>
      <c r="F88" s="215"/>
      <c r="G88" s="216"/>
      <c r="J88" s="88"/>
      <c r="O88" s="2"/>
      <c r="Q88" s="1"/>
      <c r="W88" s="21"/>
    </row>
    <row r="89" spans="2:23" ht="12.75" x14ac:dyDescent="0.2">
      <c r="B89" s="407" t="s">
        <v>41</v>
      </c>
      <c r="C89" s="215"/>
      <c r="D89" s="215" t="s">
        <v>88</v>
      </c>
      <c r="E89" s="215"/>
      <c r="F89" s="215"/>
      <c r="G89" s="216"/>
      <c r="J89" s="88"/>
      <c r="O89" s="2"/>
      <c r="Q89" s="1"/>
      <c r="W89" s="21"/>
    </row>
    <row r="90" spans="2:23" ht="12.75" x14ac:dyDescent="0.2">
      <c r="B90" s="219">
        <v>19</v>
      </c>
      <c r="C90" s="410" t="s">
        <v>86</v>
      </c>
      <c r="D90" s="220">
        <v>25</v>
      </c>
      <c r="E90" s="215"/>
      <c r="F90" s="215"/>
      <c r="G90" s="216"/>
      <c r="J90" s="88"/>
      <c r="O90" s="2"/>
      <c r="Q90" s="1"/>
      <c r="W90" s="21"/>
    </row>
    <row r="91" spans="2:23" ht="12.75" x14ac:dyDescent="0.2">
      <c r="B91" s="407"/>
      <c r="C91" s="215"/>
      <c r="D91" s="215"/>
      <c r="E91" s="215"/>
      <c r="F91" s="215"/>
      <c r="G91" s="216"/>
      <c r="J91" s="88"/>
      <c r="O91" s="2"/>
      <c r="Q91" s="1"/>
      <c r="W91" s="21"/>
    </row>
    <row r="92" spans="2:23" ht="12.75" x14ac:dyDescent="0.2">
      <c r="B92" s="407"/>
      <c r="C92" s="215"/>
      <c r="D92" s="215"/>
      <c r="E92" s="215" t="s">
        <v>87</v>
      </c>
      <c r="F92" s="215"/>
      <c r="G92" s="216"/>
      <c r="J92" s="88"/>
      <c r="O92" s="2"/>
      <c r="Q92" s="1"/>
      <c r="W92" s="21"/>
    </row>
    <row r="93" spans="2:23" ht="13.5" thickBot="1" x14ac:dyDescent="0.25">
      <c r="B93" s="408"/>
      <c r="C93" s="409"/>
      <c r="D93" s="409"/>
      <c r="E93" s="413">
        <f>B90</f>
        <v>19</v>
      </c>
      <c r="F93" s="413" t="s">
        <v>85</v>
      </c>
      <c r="G93" s="414">
        <f>60*(D90/100)</f>
        <v>15</v>
      </c>
      <c r="J93" s="88"/>
      <c r="O93" s="2"/>
      <c r="Q93" s="1"/>
      <c r="W93" s="21"/>
    </row>
    <row r="94" spans="2:23" x14ac:dyDescent="0.2">
      <c r="J94" s="88"/>
      <c r="O94" s="2"/>
      <c r="Q94" s="1"/>
      <c r="W94" s="21"/>
    </row>
  </sheetData>
  <sheetProtection algorithmName="SHA-512" hashValue="hqMq0nd9YtutkyIDmtzD92qlOZF/rotnCvRD8SC4hOHVLO3Mfrs481/GtQBcjZRwNJERCc6JI9c5RSoGgQ5RfQ==" saltValue="lPPTplV7B6geeWA+749sjg==" spinCount="100000" sheet="1" formatCells="0" formatColumns="0"/>
  <mergeCells count="43">
    <mergeCell ref="E85:G85"/>
    <mergeCell ref="J42:K42"/>
    <mergeCell ref="J43:K43"/>
    <mergeCell ref="A72:B72"/>
    <mergeCell ref="A73:B73"/>
    <mergeCell ref="A74:B74"/>
    <mergeCell ref="A68:B68"/>
    <mergeCell ref="A69:B69"/>
    <mergeCell ref="A70:B70"/>
    <mergeCell ref="A71:B71"/>
    <mergeCell ref="N54:O54"/>
    <mergeCell ref="P54:Q54"/>
    <mergeCell ref="N52:O52"/>
    <mergeCell ref="P52:Q52"/>
    <mergeCell ref="N53:O53"/>
    <mergeCell ref="P53:Q53"/>
    <mergeCell ref="N51:O51"/>
    <mergeCell ref="P51:Q51"/>
    <mergeCell ref="N48:O48"/>
    <mergeCell ref="P48:Q48"/>
    <mergeCell ref="N49:O49"/>
    <mergeCell ref="P49:Q49"/>
    <mergeCell ref="L42:M42"/>
    <mergeCell ref="S36:T36"/>
    <mergeCell ref="N46:O46"/>
    <mergeCell ref="P46:Q46"/>
    <mergeCell ref="N50:O50"/>
    <mergeCell ref="P50:Q50"/>
    <mergeCell ref="N47:O47"/>
    <mergeCell ref="P47:Q47"/>
    <mergeCell ref="N45:O45"/>
    <mergeCell ref="P45:Q45"/>
    <mergeCell ref="A1:B1"/>
    <mergeCell ref="L36:R36"/>
    <mergeCell ref="L38:M38"/>
    <mergeCell ref="L39:M39"/>
    <mergeCell ref="F1:G1"/>
    <mergeCell ref="G34:H34"/>
    <mergeCell ref="A40:A41"/>
    <mergeCell ref="J40:K40"/>
    <mergeCell ref="J41:K41"/>
    <mergeCell ref="L40:M40"/>
    <mergeCell ref="L41:M41"/>
  </mergeCells>
  <phoneticPr fontId="0" type="noConversion"/>
  <conditionalFormatting sqref="E35">
    <cfRule type="cellIs" dxfId="104" priority="2" operator="lessThan">
      <formula>1</formula>
    </cfRule>
  </conditionalFormatting>
  <conditionalFormatting sqref="E54">
    <cfRule type="cellIs" dxfId="103" priority="48" stopIfTrue="1" operator="greaterThan">
      <formula>0</formula>
    </cfRule>
    <cfRule type="cellIs" dxfId="102" priority="49" stopIfTrue="1" operator="lessThan">
      <formula>0</formula>
    </cfRule>
  </conditionalFormatting>
  <conditionalFormatting sqref="H3:H33">
    <cfRule type="cellIs" dxfId="101" priority="5" stopIfTrue="1" operator="equal">
      <formula>0</formula>
    </cfRule>
  </conditionalFormatting>
  <conditionalFormatting sqref="I3:I33 U3:U33 CS3:CS33 CI3:CR34 B37:C39 F46:Q54 R47:R54">
    <cfRule type="cellIs" dxfId="100" priority="53" stopIfTrue="1" operator="equal">
      <formula>0</formula>
    </cfRule>
  </conditionalFormatting>
  <conditionalFormatting sqref="K3:K33">
    <cfRule type="cellIs" dxfId="99" priority="55" stopIfTrue="1" operator="between">
      <formula>"u"</formula>
      <formula>"u/2"</formula>
    </cfRule>
    <cfRule type="cellIs" dxfId="98" priority="56" stopIfTrue="1" operator="between">
      <formula>"f"</formula>
      <formula>"f/2"</formula>
    </cfRule>
    <cfRule type="cellIs" dxfId="97" priority="57" stopIfTrue="1" operator="equal">
      <formula>"k"</formula>
    </cfRule>
  </conditionalFormatting>
  <conditionalFormatting sqref="M3:M33">
    <cfRule type="cellIs" dxfId="96" priority="21" stopIfTrue="1" operator="equal">
      <formula>"'EinstellungenA43!"</formula>
    </cfRule>
  </conditionalFormatting>
  <conditionalFormatting sqref="R3:R33 G38:G43 I39">
    <cfRule type="cellIs" dxfId="95" priority="50" stopIfTrue="1" operator="greaterThan">
      <formula>0</formula>
    </cfRule>
    <cfRule type="cellIs" dxfId="94" priority="51" stopIfTrue="1" operator="lessThan">
      <formula>0</formula>
    </cfRule>
    <cfRule type="cellIs" dxfId="93" priority="52" stopIfTrue="1" operator="equal">
      <formula>0</formula>
    </cfRule>
  </conditionalFormatting>
  <conditionalFormatting sqref="R35">
    <cfRule type="cellIs" dxfId="92" priority="1" operator="greaterThan">
      <formula>0</formula>
    </cfRule>
  </conditionalFormatting>
  <conditionalFormatting sqref="BD3:BG33">
    <cfRule type="cellIs" dxfId="91" priority="54" stopIfTrue="1" operator="equal">
      <formula>0</formula>
    </cfRule>
  </conditionalFormatting>
  <conditionalFormatting sqref="BN3:CD34">
    <cfRule type="cellIs" dxfId="90" priority="59" stopIfTrue="1" operator="equal">
      <formula>0</formula>
    </cfRule>
  </conditionalFormatting>
  <conditionalFormatting sqref="BU35:BV35">
    <cfRule type="cellIs" dxfId="89" priority="25" stopIfTrue="1" operator="equal">
      <formula>0</formula>
    </cfRule>
  </conditionalFormatting>
  <conditionalFormatting sqref="CE3:CH35">
    <cfRule type="cellIs" dxfId="88" priority="26" stopIfTrue="1" operator="equal">
      <formula>0</formula>
    </cfRule>
  </conditionalFormatting>
  <conditionalFormatting sqref="CI35:CJ35 CM35:CN35 CQ35">
    <cfRule type="cellIs" dxfId="87" priority="24" stopIfTrue="1" operator="equal">
      <formula>0</formula>
    </cfRule>
  </conditionalFormatting>
  <pageMargins left="0.59055118110236227" right="0.19685039370078741" top="0.59055118110236227" bottom="0.39370078740157483" header="0.51181102362204722" footer="0.51181102362204722"/>
  <pageSetup paperSize="9" orientation="portrait" horizontalDpi="300" verticalDpi="300" r:id="rId1"/>
  <headerFooter alignWithMargins="0">
    <oddFooter>&amp;LOrt, Datum&amp;CUnterschrift Mitarbeiter*in&amp;RUnterschrift Leitung</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R94"/>
  <sheetViews>
    <sheetView showGridLines="0" showOutlineSymbols="0" workbookViewId="0">
      <pane ySplit="2" topLeftCell="A3" activePane="bottomLeft" state="frozen"/>
      <selection pane="bottomLeft" activeCell="D3" sqref="D3"/>
    </sheetView>
  </sheetViews>
  <sheetFormatPr baseColWidth="10" defaultColWidth="11.42578125" defaultRowHeight="12" x14ac:dyDescent="0.2"/>
  <cols>
    <col min="1" max="1" width="11.7109375" style="2" customWidth="1"/>
    <col min="2" max="2" width="9.85546875" style="2" customWidth="1"/>
    <col min="3" max="3" width="3.7109375" style="2" customWidth="1"/>
    <col min="4" max="8" width="8.28515625" style="2" customWidth="1"/>
    <col min="9" max="9" width="7.7109375" style="2" customWidth="1"/>
    <col min="10" max="13" width="3.42578125" style="2" customWidth="1"/>
    <col min="14" max="14" width="2.28515625" style="2" hidden="1" customWidth="1"/>
    <col min="15" max="15" width="2.28515625" style="57" hidden="1" customWidth="1"/>
    <col min="16" max="16" width="2.28515625" style="2" hidden="1" customWidth="1"/>
    <col min="17" max="17" width="2.28515625" style="67" hidden="1" customWidth="1"/>
    <col min="18" max="18" width="7.7109375" style="2" customWidth="1"/>
    <col min="19" max="20" width="9.7109375" style="2" customWidth="1"/>
    <col min="21" max="21" width="8" style="2" customWidth="1"/>
    <col min="22" max="22" width="35.85546875" style="2" customWidth="1"/>
    <col min="23" max="24" width="8.7109375" style="2" customWidth="1"/>
    <col min="25" max="25" width="6.140625" style="2" customWidth="1"/>
    <col min="26" max="26" width="8.5703125" style="57" hidden="1" customWidth="1"/>
    <col min="27" max="28" width="4.5703125" style="57" hidden="1" customWidth="1"/>
    <col min="29" max="29" width="8" style="57" hidden="1" customWidth="1"/>
    <col min="30" max="30" width="8.5703125" style="2" hidden="1" customWidth="1"/>
    <col min="31" max="31" width="5.140625" style="2" hidden="1" customWidth="1"/>
    <col min="32" max="32" width="4.7109375" style="2" hidden="1" customWidth="1"/>
    <col min="33" max="36" width="8.5703125" style="57" hidden="1" customWidth="1"/>
    <col min="37" max="37" width="10.28515625" style="57" hidden="1" customWidth="1"/>
    <col min="38" max="38" width="5.28515625" style="57" hidden="1" customWidth="1"/>
    <col min="39" max="39" width="10.42578125" style="57" hidden="1" customWidth="1"/>
    <col min="40" max="40" width="10.28515625" style="57" hidden="1" customWidth="1"/>
    <col min="41" max="41" width="10.42578125" style="57" hidden="1" customWidth="1"/>
    <col min="42" max="42" width="19" style="57" hidden="1" customWidth="1"/>
    <col min="43" max="43" width="13.140625" style="2" hidden="1" customWidth="1"/>
    <col min="44" max="44" width="19" style="2" hidden="1" customWidth="1"/>
    <col min="45" max="45" width="20.28515625" style="2" hidden="1" customWidth="1"/>
    <col min="46" max="46" width="10.28515625" style="2" hidden="1" customWidth="1"/>
    <col min="47" max="47" width="13.42578125" style="2" hidden="1" customWidth="1"/>
    <col min="48" max="49" width="13.140625" style="57" hidden="1" customWidth="1"/>
    <col min="50" max="86" width="11.42578125" style="2" hidden="1" customWidth="1"/>
    <col min="87" max="89" width="0" style="2" hidden="1" customWidth="1"/>
    <col min="90" max="90" width="11.42578125" style="2" hidden="1" customWidth="1"/>
    <col min="91" max="16384" width="11.42578125" style="2"/>
  </cols>
  <sheetData>
    <row r="1" spans="1:90" ht="12.75" x14ac:dyDescent="0.2">
      <c r="A1" s="889">
        <f>B3</f>
        <v>46023</v>
      </c>
      <c r="B1" s="890"/>
      <c r="C1" s="377"/>
      <c r="D1" s="377"/>
      <c r="E1" s="306"/>
      <c r="F1" s="866" t="s">
        <v>0</v>
      </c>
      <c r="G1" s="866"/>
      <c r="H1" s="378"/>
      <c r="I1" s="379" t="str">
        <f>IF(Einstellungen!A71="Arbeitszeit",Einstellungen!A59,"nicht registrierte Version")</f>
        <v>nicht registrierte Version</v>
      </c>
      <c r="J1" s="213"/>
      <c r="K1" s="213"/>
      <c r="L1" s="213"/>
      <c r="M1" s="378"/>
      <c r="N1" s="213"/>
      <c r="O1" s="213"/>
      <c r="P1" s="213"/>
      <c r="Q1" s="214"/>
      <c r="R1" s="213"/>
      <c r="S1" s="1"/>
      <c r="T1" s="1"/>
      <c r="U1" s="1"/>
      <c r="V1" s="1"/>
      <c r="Z1" s="2"/>
      <c r="AA1" s="3"/>
      <c r="AB1" s="3"/>
      <c r="AC1" s="2"/>
      <c r="AE1" s="2" t="s">
        <v>216</v>
      </c>
      <c r="AF1" s="2" t="s">
        <v>217</v>
      </c>
      <c r="AG1" s="2"/>
      <c r="AH1" s="2"/>
      <c r="AI1" s="2"/>
      <c r="AJ1" s="2"/>
      <c r="AK1" s="2"/>
      <c r="AL1" s="2"/>
      <c r="AM1" s="2"/>
      <c r="AN1" s="2"/>
      <c r="AO1" s="2"/>
      <c r="AP1" s="2"/>
      <c r="AV1" s="2"/>
      <c r="AW1" s="2"/>
      <c r="AX1" s="377" t="s">
        <v>205</v>
      </c>
      <c r="AY1" s="306" t="s">
        <v>206</v>
      </c>
      <c r="AZ1" s="306" t="s">
        <v>207</v>
      </c>
      <c r="BA1" s="306" t="s">
        <v>208</v>
      </c>
      <c r="BB1" s="378" t="s">
        <v>209</v>
      </c>
      <c r="BN1" s="561" t="s">
        <v>243</v>
      </c>
      <c r="BO1" s="561" t="s">
        <v>244</v>
      </c>
      <c r="BP1" s="566"/>
      <c r="BQ1" s="563" t="s">
        <v>246</v>
      </c>
      <c r="BR1" s="561" t="s">
        <v>247</v>
      </c>
      <c r="BS1" s="566"/>
      <c r="BT1" s="562"/>
      <c r="BU1" s="581"/>
      <c r="BV1" s="562"/>
      <c r="BW1" s="571" t="s">
        <v>243</v>
      </c>
      <c r="BX1" s="571" t="s">
        <v>244</v>
      </c>
      <c r="BY1" s="572"/>
      <c r="BZ1" s="573" t="s">
        <v>246</v>
      </c>
      <c r="CA1" s="571" t="s">
        <v>247</v>
      </c>
      <c r="CB1" s="572"/>
      <c r="CC1" s="574"/>
      <c r="CD1" s="574"/>
      <c r="CE1" s="571" t="s">
        <v>243</v>
      </c>
      <c r="CF1" s="571" t="s">
        <v>244</v>
      </c>
      <c r="CG1" s="572"/>
      <c r="CH1" s="572"/>
    </row>
    <row r="2" spans="1:90" ht="12.75" x14ac:dyDescent="0.2">
      <c r="A2" s="261"/>
      <c r="B2" s="59"/>
      <c r="C2" s="51" t="s">
        <v>211</v>
      </c>
      <c r="D2" s="60" t="s">
        <v>1</v>
      </c>
      <c r="E2" s="60" t="s">
        <v>2</v>
      </c>
      <c r="F2" s="61" t="s">
        <v>1</v>
      </c>
      <c r="G2" s="61" t="s">
        <v>2</v>
      </c>
      <c r="H2" s="61" t="s">
        <v>3</v>
      </c>
      <c r="I2" s="542" t="s">
        <v>4</v>
      </c>
      <c r="J2" s="225" t="s">
        <v>5</v>
      </c>
      <c r="K2" s="226" t="s">
        <v>213</v>
      </c>
      <c r="L2" s="337" t="s">
        <v>16</v>
      </c>
      <c r="M2" s="338" t="s">
        <v>223</v>
      </c>
      <c r="N2" s="538" t="e">
        <f>Einstellungen!#REF!</f>
        <v>#REF!</v>
      </c>
      <c r="O2" s="539" t="str">
        <f>Einstellungen!A43</f>
        <v>HO</v>
      </c>
      <c r="P2" s="539" t="str">
        <f>Einstellungen!A44</f>
        <v>y</v>
      </c>
      <c r="Q2" s="539" t="str">
        <f>Einstellungen!A45</f>
        <v>b</v>
      </c>
      <c r="R2" s="540" t="s">
        <v>11</v>
      </c>
      <c r="S2" s="262" t="s">
        <v>9</v>
      </c>
      <c r="T2" s="234" t="s">
        <v>10</v>
      </c>
      <c r="U2" s="236" t="s">
        <v>238</v>
      </c>
      <c r="V2" s="551" t="s">
        <v>12</v>
      </c>
      <c r="W2" s="550" t="s">
        <v>13</v>
      </c>
      <c r="X2" s="550" t="s">
        <v>14</v>
      </c>
      <c r="Y2" s="6" t="s">
        <v>15</v>
      </c>
      <c r="Z2" s="1" t="s">
        <v>16</v>
      </c>
      <c r="AA2" s="1" t="s">
        <v>17</v>
      </c>
      <c r="AB2" s="1" t="s">
        <v>18</v>
      </c>
      <c r="AC2" s="1" t="s">
        <v>221</v>
      </c>
      <c r="AD2" s="388" t="s">
        <v>222</v>
      </c>
      <c r="AE2" s="389" t="s">
        <v>104</v>
      </c>
      <c r="AF2" s="389" t="s">
        <v>18</v>
      </c>
      <c r="AG2" s="7" t="s">
        <v>6</v>
      </c>
      <c r="AH2" s="301" t="s">
        <v>200</v>
      </c>
      <c r="AI2" s="7" t="s">
        <v>7</v>
      </c>
      <c r="AJ2" s="2" t="s">
        <v>8</v>
      </c>
      <c r="AK2" s="2" t="s">
        <v>19</v>
      </c>
      <c r="AL2" s="2" t="s">
        <v>176</v>
      </c>
      <c r="AM2" s="2" t="s">
        <v>20</v>
      </c>
      <c r="AN2" s="8" t="s">
        <v>177</v>
      </c>
      <c r="AO2" s="2" t="s">
        <v>21</v>
      </c>
      <c r="AP2" s="2" t="s">
        <v>258</v>
      </c>
      <c r="AQ2" s="2" t="s">
        <v>180</v>
      </c>
      <c r="AR2" s="2" t="s">
        <v>22</v>
      </c>
      <c r="AS2" s="2" t="s">
        <v>23</v>
      </c>
      <c r="AT2" s="2" t="s">
        <v>179</v>
      </c>
      <c r="AU2" s="2" t="s">
        <v>24</v>
      </c>
      <c r="AV2" s="2" t="s">
        <v>25</v>
      </c>
      <c r="AW2" s="2" t="s">
        <v>181</v>
      </c>
      <c r="AX2" s="60" t="s">
        <v>1</v>
      </c>
      <c r="AY2" s="60" t="s">
        <v>2</v>
      </c>
      <c r="AZ2" s="61" t="s">
        <v>1</v>
      </c>
      <c r="BA2" s="61" t="s">
        <v>2</v>
      </c>
      <c r="BB2" s="61" t="s">
        <v>3</v>
      </c>
      <c r="BD2" s="367"/>
      <c r="BE2" s="367"/>
      <c r="BF2" s="367"/>
      <c r="BG2" s="367"/>
      <c r="BH2" s="2" t="s">
        <v>226</v>
      </c>
      <c r="BI2" s="2" t="s">
        <v>235</v>
      </c>
      <c r="BJ2" s="2" t="s">
        <v>227</v>
      </c>
      <c r="BK2" s="2" t="s">
        <v>235</v>
      </c>
      <c r="BL2" s="2" t="s">
        <v>228</v>
      </c>
      <c r="BM2" s="2" t="s">
        <v>235</v>
      </c>
      <c r="BN2" s="562" t="s">
        <v>226</v>
      </c>
      <c r="BO2" s="562" t="s">
        <v>226</v>
      </c>
      <c r="BP2" s="567" t="s">
        <v>245</v>
      </c>
      <c r="BQ2" s="562" t="s">
        <v>226</v>
      </c>
      <c r="BR2" s="562" t="s">
        <v>226</v>
      </c>
      <c r="BS2" s="567" t="s">
        <v>245</v>
      </c>
      <c r="BT2" s="566" t="s">
        <v>248</v>
      </c>
      <c r="BU2" s="562"/>
      <c r="BV2" s="562" t="s">
        <v>237</v>
      </c>
      <c r="BW2" s="574" t="s">
        <v>227</v>
      </c>
      <c r="BX2" s="574" t="s">
        <v>227</v>
      </c>
      <c r="BY2" s="575" t="s">
        <v>245</v>
      </c>
      <c r="BZ2" s="574" t="s">
        <v>227</v>
      </c>
      <c r="CA2" s="574" t="s">
        <v>227</v>
      </c>
      <c r="CB2" s="575" t="s">
        <v>245</v>
      </c>
      <c r="CC2" s="572" t="s">
        <v>248</v>
      </c>
      <c r="CD2" s="574" t="s">
        <v>237</v>
      </c>
      <c r="CE2" s="571" t="s">
        <v>228</v>
      </c>
      <c r="CF2" s="571" t="s">
        <v>228</v>
      </c>
      <c r="CG2" s="575" t="s">
        <v>245</v>
      </c>
      <c r="CH2" s="585" t="s">
        <v>237</v>
      </c>
    </row>
    <row r="3" spans="1:90" ht="12.75" x14ac:dyDescent="0.2">
      <c r="A3" s="259">
        <f>WEEKDAY(B3)</f>
        <v>5</v>
      </c>
      <c r="B3" s="263">
        <f>IF(Einstellungen!A71="Arbeitszeit",Juli!B33+1,Jan!B3)</f>
        <v>46023</v>
      </c>
      <c r="C3" s="600">
        <f>TRUNC((B3-DATE(YEAR(B3-MOD(B3-2,7)+3),1,MOD(B3-2,7)-9))/7)</f>
        <v>1</v>
      </c>
      <c r="D3" s="307"/>
      <c r="E3" s="307"/>
      <c r="F3" s="307"/>
      <c r="G3" s="307"/>
      <c r="H3" s="547">
        <f>IF(AK3=6,Einstellungen!$E$11,IF(AK3=7,Einstellungen!$E$12,IF(AK3=1,Einstellungen!$E$13,IF(AK3=2,Einstellungen!$E$7,IF(AK3=3,Einstellungen!$E$8,IF(AK3=4,Einstellungen!$E$9,IF(AK3=5,Einstellungen!$E$10)))))))</f>
        <v>0</v>
      </c>
      <c r="I3" s="232">
        <f t="shared" ref="I3:I33" si="0">IF(L3="J",$AO3,IF(L3="J/2",$AO3/2+AN3,AN3))</f>
        <v>0</v>
      </c>
      <c r="J3" s="229">
        <f t="shared" ref="J3:J33" si="1">IF(SUM(K3:M3)&gt;1,1,AS3)</f>
        <v>1</v>
      </c>
      <c r="K3" s="313"/>
      <c r="L3" s="328"/>
      <c r="M3" s="332"/>
      <c r="N3" s="419"/>
      <c r="O3" s="420"/>
      <c r="P3" s="420"/>
      <c r="Q3" s="420"/>
      <c r="R3" s="260" t="str">
        <f>IF(I$36=0,"",IF(CL3&gt;E$35,Juli!I39+AW3,CL3))</f>
        <v/>
      </c>
      <c r="S3" s="231">
        <f>SUM(AP$3:AP3)</f>
        <v>8</v>
      </c>
      <c r="T3" s="232">
        <f>SUM(I$3:I3)</f>
        <v>0</v>
      </c>
      <c r="U3" s="373" t="str">
        <f>IF(H$65="Ja",BV3+CD3+CH3,"")</f>
        <v/>
      </c>
      <c r="V3" s="611"/>
      <c r="W3" s="607"/>
      <c r="X3" s="607"/>
      <c r="Y3" s="13">
        <f t="shared" ref="Y3:Y33" si="2">B3</f>
        <v>46023</v>
      </c>
      <c r="Z3" s="2">
        <f t="shared" ref="Z3:Z33" si="3">IF(AS3=1,IF(L3="J",1,IF(L3="J/2",0.5,0)))</f>
        <v>0</v>
      </c>
      <c r="AA3" s="2">
        <f>IF(M3=Einstellungen!A$43,I3,IF(M3=Einstellungen!A$45,I3,0))</f>
        <v>0</v>
      </c>
      <c r="AB3" s="2">
        <f>IF(M3=Einstellungen!A$44,I3,IF(M3=Einstellungen!A$45,I3,0))</f>
        <v>0</v>
      </c>
      <c r="AC3" s="661">
        <f t="shared" ref="AC3:AC21" si="4">IF(K3="gz",AO3,IF(K3="G/F",AO3/2,0))</f>
        <v>0</v>
      </c>
      <c r="AD3" s="2">
        <f t="shared" ref="AD3:AD33" si="5">IF(AS3=1,IF(K3="gz",1,0))</f>
        <v>0</v>
      </c>
      <c r="AE3" s="2">
        <f>IF(AA3&gt;0,1,0)</f>
        <v>0</v>
      </c>
      <c r="AF3" s="2">
        <f>IF(AB3&gt;0,1,0)</f>
        <v>0</v>
      </c>
      <c r="AG3" s="325">
        <f t="shared" ref="AG3:AG33" si="6">IF(AS3=1,IF(K3="U",1,IF(K3="U/2",0.5,IF(K3="U/F",0.5,0))))</f>
        <v>0</v>
      </c>
      <c r="AH3" s="325">
        <f t="shared" ref="AH3:AH33" si="7">IF(AS3=1,IF(K3="U",AO3,IF(K3="U/2",AO3/2,IF(K3="U/F",AO3/2,0))))</f>
        <v>0</v>
      </c>
      <c r="AI3" s="325">
        <f>IF(AR3=1,IF(K3="f",1,IF(K3="f/2",0.5,IF(K3="U/F",0.5,0))))</f>
        <v>0</v>
      </c>
      <c r="AJ3" s="325">
        <f>IF(AR3=1,IF(K3="k",1,IF(K3="k/2",0.5,0)))</f>
        <v>0</v>
      </c>
      <c r="AK3" s="2">
        <f>A3</f>
        <v>5</v>
      </c>
      <c r="AL3" s="14">
        <f>IF($AY3=$AX3,0,IF($AY3&lt;$AX3,0,IF($BA3&lt;$AZ3,0,($AY3-$AX3)+($BA3-$AZ3))))</f>
        <v>0</v>
      </c>
      <c r="AM3" s="11">
        <f>AL3*24</f>
        <v>0</v>
      </c>
      <c r="AN3" s="11">
        <f>IF(AM3=0,0,$AM3-($BB3*24))</f>
        <v>0</v>
      </c>
      <c r="AO3" s="11">
        <f>IF(AK3=6,$T$41,IF(AK3=7,$T$42,IF(AK3=1,$T$43,IF(AK3=2,$T$37,IF(AK3=3,$T$38,IF(AK3=4,$T$39,IF(AK3=5,$T$40)))))))</f>
        <v>8</v>
      </c>
      <c r="AP3" s="11">
        <f>IF(K3="U/F",0,AQ3)</f>
        <v>8</v>
      </c>
      <c r="AQ3" s="204">
        <f>IF(L3="J",$AO3,IF(K3="U",0,IF(K3="U/2",$AO3/2,IF(K3="f",0,IF(K3="f/2",AO3/2,IF(K3="k",0,IF(K3="k/2",AO3/2,AO3)))))))</f>
        <v>8</v>
      </c>
      <c r="AR3" s="2">
        <f>IF(AK3=6,$U$41,IF(AK3=7,$U$42,IF(AK3=1,$U$43,IF(AK3=2,$U$37,IF(AK3=3,$U$38,IF(AK3=4,$U$39,IF(AK3=5,$U$40,IF(AK3=5,$U$40))))))))</f>
        <v>1</v>
      </c>
      <c r="AS3" s="2">
        <f>IF(K3="f","",IF(K3="f/2",0.5,AR3))</f>
        <v>1</v>
      </c>
      <c r="AT3" s="11" t="str">
        <f>IF(L3="j",1,IF(L3="J/2",0.5,""))</f>
        <v/>
      </c>
      <c r="AU3" s="11" t="str">
        <f>IF(AR3=1,"",IF(AT3=0.5,0.5,""))</f>
        <v/>
      </c>
      <c r="AV3" s="11">
        <f>IF(AT3=1,0,IF(AT3=0.5,(AN3-AP3)/2,AN3-AP3))</f>
        <v>-8</v>
      </c>
      <c r="AW3" s="11">
        <f>SUM($AV$3:AV3)</f>
        <v>-8</v>
      </c>
      <c r="AX3" s="390">
        <f>(INT(D3/100)+(D3-100*INT(D3/100))/60)/24</f>
        <v>0</v>
      </c>
      <c r="AY3" s="390">
        <f t="shared" ref="AY3:BB18" si="8">(INT(E3/100)+(E3-100*INT(E3/100))/60)/24</f>
        <v>0</v>
      </c>
      <c r="AZ3" s="390">
        <f t="shared" si="8"/>
        <v>0</v>
      </c>
      <c r="BA3" s="390">
        <f t="shared" si="8"/>
        <v>0</v>
      </c>
      <c r="BB3" s="390">
        <f t="shared" si="8"/>
        <v>0</v>
      </c>
      <c r="BD3" s="368">
        <f>AX3*24</f>
        <v>0</v>
      </c>
      <c r="BE3" s="368">
        <f>AY3*24</f>
        <v>0</v>
      </c>
      <c r="BF3" s="368">
        <f>AZ3*24</f>
        <v>0</v>
      </c>
      <c r="BG3" s="368">
        <f>BA3*24</f>
        <v>0</v>
      </c>
      <c r="BH3" s="372">
        <f>IF($AK3=6,V$72,IF($AK3=7,V$73,IF($AK3=1,V$74,IF($AK3=2,V$68,IF($AK3=3,V$69,IF($AK3=4,V$70,IF($AK3=5,V$71)))))))</f>
        <v>18</v>
      </c>
      <c r="BI3" s="372">
        <f t="shared" ref="BI3:BI33" si="9">IF($AK3=6,E$72,IF($AK3=7,E$73,IF($AK3=1,E$74,IF($AK3=2,E$68,IF($AK3=3,E$69,IF($AK3=4,E$70,IF($AK3=5,E$71)))))))</f>
        <v>1.5</v>
      </c>
      <c r="BJ3" s="372">
        <f>IF($AK3=6,W$72,IF($AK3=7,W$73,IF($AK3=1,W$74,IF($AK3=2,W$68,IF($AK3=3,W$69,IF($AK3=4,W$70,IF($AK3=5,W$71)))))))</f>
        <v>22</v>
      </c>
      <c r="BK3" s="372">
        <f t="shared" ref="BK3:BK33" si="10">IF($AK3=6,G$72,IF($AK3=7,G$73,IF($AK3=1,G$74,IF($AK3=2,G$68,IF($AK3=3,G$69,IF($AK3=4,G$70,IF($AK3=5,G$71)))))))</f>
        <v>2</v>
      </c>
      <c r="BL3" s="372">
        <f>IF($AK3=6,X$72,IF($AK3=7,X$73,IF($AK3=1,X$74,IF($AK3=2,X$68,IF($AK3=3,X$69,IF($AK3=4,X$70,IF($AK3=5,X$71)))))))</f>
        <v>6</v>
      </c>
      <c r="BM3" s="372">
        <f t="shared" ref="BM3:BM33" si="11">IF($AK3=6,I$72,IF($AK3=7,I$73,IF($AK3=1,I$74,IF($AK3=2,I$68,IF($AK3=3,I$69,IF($AK3=4,I$70,IF($AK3=5,I$71)))))))</f>
        <v>2</v>
      </c>
      <c r="BN3" s="564">
        <f t="shared" ref="BN3:BN34" si="12">IF(BD3&lt;BH3,0,BD3-BH3)</f>
        <v>0</v>
      </c>
      <c r="BO3" s="565">
        <f t="shared" ref="BO3:BO34" si="13">IF(BE3&lt;BH3,0,BE3-BH3)</f>
        <v>0</v>
      </c>
      <c r="BP3" s="570">
        <f t="shared" ref="BP3:BP34" si="14">BO3-BN3</f>
        <v>0</v>
      </c>
      <c r="BQ3" s="564">
        <f t="shared" ref="BQ3:BQ34" si="15">IF(BF3&lt;BH3,0,BF3-BH3)</f>
        <v>0</v>
      </c>
      <c r="BR3" s="565">
        <f t="shared" ref="BR3:BR34" si="16">IF(BG3&lt;BH3,0,BG3-BH3)</f>
        <v>0</v>
      </c>
      <c r="BS3" s="570">
        <f t="shared" ref="BS3:BS34" si="17">BR3-BQ3</f>
        <v>0</v>
      </c>
      <c r="BT3" s="568">
        <f>BS3+BP3</f>
        <v>0</v>
      </c>
      <c r="BU3" s="564">
        <f>IF(CC3=0,BT3,BT3-CC3)</f>
        <v>0</v>
      </c>
      <c r="BV3" s="582">
        <f>BU3*(BI3-1)</f>
        <v>0</v>
      </c>
      <c r="BW3" s="576">
        <f>IF(BD3&lt;BJ3,0,BD3-BJ3)</f>
        <v>0</v>
      </c>
      <c r="BX3" s="577">
        <f>IF(BE3&lt;BJ3,0,BE3-BJ3)</f>
        <v>0</v>
      </c>
      <c r="BY3" s="578">
        <f t="shared" ref="BY3:BY34" si="18">BX3-BW3</f>
        <v>0</v>
      </c>
      <c r="BZ3" s="576">
        <f>IF(BF3&lt;BJ3,0,BF3-BJ3)</f>
        <v>0</v>
      </c>
      <c r="CA3" s="577">
        <f>IF(BG3&lt;BJ3,0,BG3-BJ3)</f>
        <v>0</v>
      </c>
      <c r="CB3" s="578">
        <f t="shared" ref="CB3:CB34" si="19">CA3-BZ3</f>
        <v>0</v>
      </c>
      <c r="CC3" s="579">
        <f>CB3+BY3</f>
        <v>0</v>
      </c>
      <c r="CD3" s="576">
        <f>CC3*(BK3-1)</f>
        <v>0</v>
      </c>
      <c r="CE3" s="560">
        <f>IF(BD3&gt;BL3,0,BD3-BL3)</f>
        <v>-6</v>
      </c>
      <c r="CF3" s="560">
        <f>IF(BE3&gt;BL3,0,BE3-BL3)</f>
        <v>-6</v>
      </c>
      <c r="CG3" s="560">
        <f>IF(CF3-CE3&lt;0,0,CF3-CE3)</f>
        <v>0</v>
      </c>
      <c r="CH3" s="560">
        <f>CG3*(BM3-1)</f>
        <v>0</v>
      </c>
      <c r="CL3" s="2" t="str">
        <f>IF(I$36=0,"",SUM(E$46:E$53)+AW3)</f>
        <v/>
      </c>
    </row>
    <row r="4" spans="1:90" ht="12.75" x14ac:dyDescent="0.2">
      <c r="A4" s="242">
        <f t="shared" ref="A4:A33" si="20">WEEKDAY(B4)</f>
        <v>6</v>
      </c>
      <c r="B4" s="243">
        <f>B3+1</f>
        <v>46024</v>
      </c>
      <c r="C4" s="600">
        <f t="shared" ref="C4:C33" si="21">TRUNC((B4-DATE(YEAR(B4-MOD(B4-2,7)+3),1,MOD(B4-2,7)-9))/7)</f>
        <v>1</v>
      </c>
      <c r="D4" s="307"/>
      <c r="E4" s="307"/>
      <c r="F4" s="308"/>
      <c r="G4" s="308"/>
      <c r="H4" s="547">
        <f>IF(AK4=6,Einstellungen!$E$11,IF(AK4=7,Einstellungen!$E$12,IF(AK4=1,Einstellungen!$E$13,IF(AK4=2,Einstellungen!$E$7,IF(AK4=3,Einstellungen!$E$8,IF(AK4=4,Einstellungen!$E$9,IF(AK4=5,Einstellungen!$E$10)))))))</f>
        <v>0</v>
      </c>
      <c r="I4" s="232">
        <f t="shared" si="0"/>
        <v>0</v>
      </c>
      <c r="J4" s="229">
        <f t="shared" si="1"/>
        <v>1</v>
      </c>
      <c r="K4" s="313"/>
      <c r="L4" s="328"/>
      <c r="M4" s="202"/>
      <c r="N4" s="381"/>
      <c r="O4" s="382"/>
      <c r="P4" s="382"/>
      <c r="Q4" s="382"/>
      <c r="R4" s="260" t="str">
        <f>IF(I$36=0,"",IF(Einstellungen!I$39=1,R3+AV4,CL4))</f>
        <v/>
      </c>
      <c r="S4" s="231">
        <f>SUM(AP$3:AP4)</f>
        <v>16</v>
      </c>
      <c r="T4" s="228">
        <f>SUM(I$3:I4)</f>
        <v>0</v>
      </c>
      <c r="U4" s="373" t="str">
        <f t="shared" ref="U4:U33" si="22">IF(H$65="Ja",BV4+CD4+CH4,"")</f>
        <v/>
      </c>
      <c r="V4" s="612"/>
      <c r="W4" s="609"/>
      <c r="X4" s="609"/>
      <c r="Y4" s="15">
        <f t="shared" si="2"/>
        <v>46024</v>
      </c>
      <c r="Z4" s="2">
        <f t="shared" si="3"/>
        <v>0</v>
      </c>
      <c r="AA4" s="2">
        <f>IF(M4=Einstellungen!A$43,I4,IF(M4=Einstellungen!A$45,I4,0))</f>
        <v>0</v>
      </c>
      <c r="AB4" s="2">
        <f>IF(M4=Einstellungen!A$44,I4,IF(M4=Einstellungen!A$45,I4,0))</f>
        <v>0</v>
      </c>
      <c r="AC4" s="661">
        <f t="shared" si="4"/>
        <v>0</v>
      </c>
      <c r="AD4" s="2">
        <f t="shared" si="5"/>
        <v>0</v>
      </c>
      <c r="AE4" s="2">
        <f t="shared" ref="AE4:AF33" si="23">IF(AA4&gt;0,1,0)</f>
        <v>0</v>
      </c>
      <c r="AF4" s="2">
        <f t="shared" si="23"/>
        <v>0</v>
      </c>
      <c r="AG4" s="325">
        <f t="shared" si="6"/>
        <v>0</v>
      </c>
      <c r="AH4" s="325">
        <f t="shared" si="7"/>
        <v>0</v>
      </c>
      <c r="AI4" s="325">
        <f t="shared" ref="AI4:AI33" si="24">IF(AR4=1,IF(K4="f",1,IF(K4="f/2",0.5,IF(K4="U/F",0.5,0))))</f>
        <v>0</v>
      </c>
      <c r="AJ4" s="325">
        <f t="shared" ref="AJ4:AJ33" si="25">IF(AR4=1,IF(K4="k",1,IF(K4="k/2",0.5,0)))</f>
        <v>0</v>
      </c>
      <c r="AK4" s="2">
        <f t="shared" ref="AK4:AK33" si="26">A4</f>
        <v>6</v>
      </c>
      <c r="AL4" s="14">
        <f t="shared" ref="AL4:AL33" si="27">IF($AY4=$AX4,0,IF($AY4&lt;$AX4,0,IF($BA4&lt;$AZ4,0,($AY4-$AX4)+($BA4-$AZ4))))</f>
        <v>0</v>
      </c>
      <c r="AM4" s="11">
        <f t="shared" ref="AM4:AM33" si="28">AL4*24</f>
        <v>0</v>
      </c>
      <c r="AN4" s="11">
        <f t="shared" ref="AN4:AN33" si="29">IF(AM4=0,0,$AM4-($BB4*24))</f>
        <v>0</v>
      </c>
      <c r="AO4" s="11">
        <f t="shared" ref="AO4:AO33" si="30">IF(AK4=6,$T$41,IF(AK4=7,$T$42,IF(AK4=1,$T$43,IF(AK4=2,$T$37,IF(AK4=3,$T$38,IF(AK4=4,$T$39,IF(AK4=5,$T$40)))))))</f>
        <v>8</v>
      </c>
      <c r="AP4" s="11">
        <f t="shared" ref="AP4:AP33" si="31">IF(K4="U/F",0,AQ4)</f>
        <v>8</v>
      </c>
      <c r="AQ4" s="204">
        <f t="shared" ref="AQ4:AQ33" si="32">IF(L4="J",$AO4,IF(K4="U",0,IF(K4="U/2",$AO4/2,IF(K4="f",0,IF(K4="f/2",AO4/2,IF(K4="k",0,IF(K4="k/2",AO4/2,AO4)))))))</f>
        <v>8</v>
      </c>
      <c r="AR4" s="2">
        <f t="shared" ref="AR4:AR33" si="33">IF(AK4=6,$U$41,IF(AK4=7,$U$42,IF(AK4=1,$U$43,IF(AK4=2,$U$37,IF(AK4=3,$U$38,IF(AK4=4,$U$39,IF(AK4=5,$U$40)))))))</f>
        <v>1</v>
      </c>
      <c r="AS4" s="2">
        <f t="shared" ref="AS4:AS33" si="34">IF(K4="f","",IF(K4="f/2",0.5,AR4))</f>
        <v>1</v>
      </c>
      <c r="AT4" s="11" t="str">
        <f t="shared" ref="AT4:AT14" si="35">IF(L4="j",1,IF(L4="J/2",0.5,""))</f>
        <v/>
      </c>
      <c r="AU4" s="11" t="str">
        <f t="shared" ref="AU4:AU19" si="36">IF(AR4=1,"",IF(AT4=0.5,0.5,""))</f>
        <v/>
      </c>
      <c r="AV4" s="11">
        <f t="shared" ref="AV4:AV33" si="37">IF(AT4=1,0,IF(AT4=0.5,(AN4-AP4)/2,AN4-AP4))</f>
        <v>-8</v>
      </c>
      <c r="AW4" s="11">
        <f>SUM($AV$3:AV4)</f>
        <v>-16</v>
      </c>
      <c r="AX4" s="390">
        <f t="shared" ref="AX4:BB33" si="38">(INT(D4/100)+(D4-100*INT(D4/100))/60)/24</f>
        <v>0</v>
      </c>
      <c r="AY4" s="390">
        <f t="shared" si="8"/>
        <v>0</v>
      </c>
      <c r="AZ4" s="390">
        <f t="shared" si="8"/>
        <v>0</v>
      </c>
      <c r="BA4" s="390">
        <f t="shared" si="8"/>
        <v>0</v>
      </c>
      <c r="BB4" s="390">
        <f t="shared" si="8"/>
        <v>0</v>
      </c>
      <c r="BD4" s="368">
        <f t="shared" ref="BD4:BG33" si="39">AX4*24</f>
        <v>0</v>
      </c>
      <c r="BE4" s="368">
        <f t="shared" si="39"/>
        <v>0</v>
      </c>
      <c r="BF4" s="368">
        <f t="shared" si="39"/>
        <v>0</v>
      </c>
      <c r="BG4" s="368">
        <f t="shared" si="39"/>
        <v>0</v>
      </c>
      <c r="BH4" s="372">
        <f t="shared" ref="BH4:BH33" si="40">IF($AK4=6,V$72,IF($AK4=7,V$73,IF($AK4=1,V$74,IF($AK4=2,V$68,IF($AK4=3,V$69,IF($AK4=4,V$70,IF($AK4=5,V$71)))))))</f>
        <v>18</v>
      </c>
      <c r="BI4" s="372">
        <f t="shared" si="9"/>
        <v>1.5</v>
      </c>
      <c r="BJ4" s="372">
        <f t="shared" ref="BJ4:BJ33" si="41">IF($AK4=6,W$72,IF($AK4=7,W$73,IF($AK4=1,W$74,IF($AK4=2,W$68,IF($AK4=3,W$69,IF($AK4=4,W$70,IF($AK4=5,W$71)))))))</f>
        <v>22</v>
      </c>
      <c r="BK4" s="372">
        <f t="shared" si="10"/>
        <v>2</v>
      </c>
      <c r="BL4" s="372">
        <f t="shared" ref="BL4:BL33" si="42">IF($AK4=6,X$72,IF($AK4=7,X$73,IF($AK4=1,X$74,IF($AK4=2,X$68,IF($AK4=3,X$69,IF($AK4=4,X$70,IF($AK4=5,X$71)))))))</f>
        <v>6</v>
      </c>
      <c r="BM4" s="372">
        <f t="shared" si="11"/>
        <v>2</v>
      </c>
      <c r="BN4" s="564">
        <f t="shared" si="12"/>
        <v>0</v>
      </c>
      <c r="BO4" s="565">
        <f t="shared" si="13"/>
        <v>0</v>
      </c>
      <c r="BP4" s="570">
        <f t="shared" si="14"/>
        <v>0</v>
      </c>
      <c r="BQ4" s="564">
        <f t="shared" si="15"/>
        <v>0</v>
      </c>
      <c r="BR4" s="565">
        <f t="shared" si="16"/>
        <v>0</v>
      </c>
      <c r="BS4" s="570">
        <f t="shared" si="17"/>
        <v>0</v>
      </c>
      <c r="BT4" s="568">
        <f t="shared" ref="BT4:BT34" si="43">BS4+BP4</f>
        <v>0</v>
      </c>
      <c r="BU4" s="564">
        <f t="shared" ref="BU4:BU35" si="44">IF(CC4=0,BT4,BT4-CC4)</f>
        <v>0</v>
      </c>
      <c r="BV4" s="582">
        <f t="shared" ref="BV4:BV34" si="45">BU4*(BI4-1)</f>
        <v>0</v>
      </c>
      <c r="BW4" s="576">
        <f t="shared" ref="BW4:BW33" si="46">IF(BD4&lt;BJ4,0,BD4-BJ4)</f>
        <v>0</v>
      </c>
      <c r="BX4" s="577">
        <f t="shared" ref="BX4:BX33" si="47">IF(BE4&lt;BJ4,0,BE4-BJ4)</f>
        <v>0</v>
      </c>
      <c r="BY4" s="578">
        <f t="shared" si="18"/>
        <v>0</v>
      </c>
      <c r="BZ4" s="576">
        <f t="shared" ref="BZ4:BZ26" si="48">IF(BF4&lt;BJ4,0,BF4-BJ4)</f>
        <v>0</v>
      </c>
      <c r="CA4" s="577">
        <f t="shared" ref="CA4:CA26" si="49">IF(BG4&lt;BJ4,0,BG4-BJ4)</f>
        <v>0</v>
      </c>
      <c r="CB4" s="578">
        <f t="shared" si="19"/>
        <v>0</v>
      </c>
      <c r="CC4" s="579">
        <f t="shared" ref="CC4:CC34" si="50">CB4+BY4</f>
        <v>0</v>
      </c>
      <c r="CD4" s="576">
        <f t="shared" ref="CD4:CD34" si="51">CC4*(BK4-1)</f>
        <v>0</v>
      </c>
      <c r="CE4" s="560">
        <f t="shared" ref="CE4:CE35" si="52">IF(BD4&gt;BL4,0,BD4-BL4)</f>
        <v>-6</v>
      </c>
      <c r="CF4" s="560">
        <f t="shared" ref="CF4:CF35" si="53">IF(BE4&gt;BL4,0,BE4-BL4)</f>
        <v>-6</v>
      </c>
      <c r="CG4" s="560">
        <f t="shared" ref="CG4:CG35" si="54">IF(CF4-CE4&lt;0,0,CF4-CE4)</f>
        <v>0</v>
      </c>
      <c r="CH4" s="560">
        <f t="shared" ref="CH4:CH34" si="55">CG4*(BM4-1)</f>
        <v>0</v>
      </c>
      <c r="CL4" s="2" t="str">
        <f t="shared" ref="CL4:CL33" si="56">IF(I$36=0,"",SUM(E$46:E$53)+AW4)</f>
        <v/>
      </c>
    </row>
    <row r="5" spans="1:90" ht="12.75" x14ac:dyDescent="0.2">
      <c r="A5" s="242">
        <f t="shared" si="20"/>
        <v>7</v>
      </c>
      <c r="B5" s="243">
        <f t="shared" ref="B5:B33" si="57">B4+1</f>
        <v>46025</v>
      </c>
      <c r="C5" s="600">
        <f t="shared" si="21"/>
        <v>1</v>
      </c>
      <c r="D5" s="307"/>
      <c r="E5" s="307"/>
      <c r="F5" s="308"/>
      <c r="G5" s="308"/>
      <c r="H5" s="547">
        <f>IF(AK5=6,Einstellungen!$E$11,IF(AK5=7,Einstellungen!$E$12,IF(AK5=1,Einstellungen!$E$13,IF(AK5=2,Einstellungen!$E$7,IF(AK5=3,Einstellungen!$E$8,IF(AK5=4,Einstellungen!$E$9,IF(AK5=5,Einstellungen!$E$10)))))))</f>
        <v>0</v>
      </c>
      <c r="I5" s="232">
        <f t="shared" si="0"/>
        <v>0</v>
      </c>
      <c r="J5" s="229" t="str">
        <f t="shared" si="1"/>
        <v/>
      </c>
      <c r="K5" s="313"/>
      <c r="L5" s="328"/>
      <c r="M5" s="202"/>
      <c r="N5" s="381"/>
      <c r="O5" s="382"/>
      <c r="P5" s="382"/>
      <c r="Q5" s="382"/>
      <c r="R5" s="260" t="str">
        <f>IF(I$36=0,"",IF(Einstellungen!I$39=1,R4+AV5,CL5))</f>
        <v/>
      </c>
      <c r="S5" s="231">
        <f>SUM(AP$3:AP5)</f>
        <v>16</v>
      </c>
      <c r="T5" s="228">
        <f>SUM(I$3:I5)</f>
        <v>0</v>
      </c>
      <c r="U5" s="373" t="str">
        <f t="shared" si="22"/>
        <v/>
      </c>
      <c r="V5" s="612"/>
      <c r="W5" s="609"/>
      <c r="X5" s="609"/>
      <c r="Y5" s="15">
        <f t="shared" si="2"/>
        <v>46025</v>
      </c>
      <c r="Z5" s="2" t="b">
        <f t="shared" si="3"/>
        <v>0</v>
      </c>
      <c r="AA5" s="2">
        <f>IF(M5=Einstellungen!A$43,I5,IF(M5=Einstellungen!A$45,I5,0))</f>
        <v>0</v>
      </c>
      <c r="AB5" s="2">
        <f>IF(M5=Einstellungen!A$44,I5,IF(M5=Einstellungen!A$45,I5,0))</f>
        <v>0</v>
      </c>
      <c r="AC5" s="661">
        <f t="shared" si="4"/>
        <v>0</v>
      </c>
      <c r="AD5" s="2" t="b">
        <f t="shared" si="5"/>
        <v>0</v>
      </c>
      <c r="AE5" s="2">
        <f t="shared" si="23"/>
        <v>0</v>
      </c>
      <c r="AF5" s="2">
        <f t="shared" si="23"/>
        <v>0</v>
      </c>
      <c r="AG5" s="325" t="b">
        <f t="shared" si="6"/>
        <v>0</v>
      </c>
      <c r="AH5" s="325" t="b">
        <f t="shared" si="7"/>
        <v>0</v>
      </c>
      <c r="AI5" s="325" t="b">
        <f t="shared" si="24"/>
        <v>0</v>
      </c>
      <c r="AJ5" s="325" t="b">
        <f t="shared" si="25"/>
        <v>0</v>
      </c>
      <c r="AK5" s="2">
        <f t="shared" si="26"/>
        <v>7</v>
      </c>
      <c r="AL5" s="14">
        <f t="shared" si="27"/>
        <v>0</v>
      </c>
      <c r="AM5" s="11">
        <f t="shared" si="28"/>
        <v>0</v>
      </c>
      <c r="AN5" s="11">
        <f t="shared" si="29"/>
        <v>0</v>
      </c>
      <c r="AO5" s="11">
        <f t="shared" si="30"/>
        <v>0</v>
      </c>
      <c r="AP5" s="11">
        <f t="shared" si="31"/>
        <v>0</v>
      </c>
      <c r="AQ5" s="204">
        <f t="shared" si="32"/>
        <v>0</v>
      </c>
      <c r="AR5" s="2" t="str">
        <f t="shared" si="33"/>
        <v/>
      </c>
      <c r="AS5" s="2" t="str">
        <f t="shared" si="34"/>
        <v/>
      </c>
      <c r="AT5" s="11" t="str">
        <f t="shared" si="35"/>
        <v/>
      </c>
      <c r="AU5" s="11" t="str">
        <f t="shared" si="36"/>
        <v/>
      </c>
      <c r="AV5" s="11">
        <f t="shared" si="37"/>
        <v>0</v>
      </c>
      <c r="AW5" s="11">
        <f>SUM($AV$3:AV5)</f>
        <v>-16</v>
      </c>
      <c r="AX5" s="390">
        <f t="shared" si="38"/>
        <v>0</v>
      </c>
      <c r="AY5" s="390">
        <f t="shared" si="8"/>
        <v>0</v>
      </c>
      <c r="AZ5" s="390">
        <f t="shared" si="8"/>
        <v>0</v>
      </c>
      <c r="BA5" s="390">
        <f t="shared" si="8"/>
        <v>0</v>
      </c>
      <c r="BB5" s="390">
        <f t="shared" si="8"/>
        <v>0</v>
      </c>
      <c r="BD5" s="368">
        <f t="shared" si="39"/>
        <v>0</v>
      </c>
      <c r="BE5" s="368">
        <f t="shared" si="39"/>
        <v>0</v>
      </c>
      <c r="BF5" s="368">
        <f t="shared" si="39"/>
        <v>0</v>
      </c>
      <c r="BG5" s="368">
        <f t="shared" si="39"/>
        <v>0</v>
      </c>
      <c r="BH5" s="372">
        <f t="shared" si="40"/>
        <v>18</v>
      </c>
      <c r="BI5" s="372">
        <f t="shared" si="9"/>
        <v>1.5</v>
      </c>
      <c r="BJ5" s="372">
        <f t="shared" si="41"/>
        <v>22</v>
      </c>
      <c r="BK5" s="372">
        <f t="shared" si="10"/>
        <v>2</v>
      </c>
      <c r="BL5" s="372">
        <f t="shared" si="42"/>
        <v>6</v>
      </c>
      <c r="BM5" s="372">
        <f t="shared" si="11"/>
        <v>2</v>
      </c>
      <c r="BN5" s="564">
        <f t="shared" si="12"/>
        <v>0</v>
      </c>
      <c r="BO5" s="565">
        <f t="shared" si="13"/>
        <v>0</v>
      </c>
      <c r="BP5" s="570">
        <f t="shared" si="14"/>
        <v>0</v>
      </c>
      <c r="BQ5" s="564">
        <f t="shared" si="15"/>
        <v>0</v>
      </c>
      <c r="BR5" s="565">
        <f t="shared" si="16"/>
        <v>0</v>
      </c>
      <c r="BS5" s="570">
        <f t="shared" si="17"/>
        <v>0</v>
      </c>
      <c r="BT5" s="568">
        <f t="shared" si="43"/>
        <v>0</v>
      </c>
      <c r="BU5" s="564">
        <f t="shared" si="44"/>
        <v>0</v>
      </c>
      <c r="BV5" s="582">
        <f t="shared" si="45"/>
        <v>0</v>
      </c>
      <c r="BW5" s="576">
        <f t="shared" si="46"/>
        <v>0</v>
      </c>
      <c r="BX5" s="577">
        <f t="shared" si="47"/>
        <v>0</v>
      </c>
      <c r="BY5" s="578">
        <f t="shared" si="18"/>
        <v>0</v>
      </c>
      <c r="BZ5" s="576">
        <f t="shared" si="48"/>
        <v>0</v>
      </c>
      <c r="CA5" s="577">
        <f t="shared" si="49"/>
        <v>0</v>
      </c>
      <c r="CB5" s="578">
        <f t="shared" si="19"/>
        <v>0</v>
      </c>
      <c r="CC5" s="579">
        <f t="shared" si="50"/>
        <v>0</v>
      </c>
      <c r="CD5" s="576">
        <f t="shared" si="51"/>
        <v>0</v>
      </c>
      <c r="CE5" s="560">
        <f t="shared" si="52"/>
        <v>-6</v>
      </c>
      <c r="CF5" s="560">
        <f t="shared" si="53"/>
        <v>-6</v>
      </c>
      <c r="CG5" s="560">
        <f t="shared" si="54"/>
        <v>0</v>
      </c>
      <c r="CH5" s="560">
        <f t="shared" si="55"/>
        <v>0</v>
      </c>
      <c r="CL5" s="2" t="str">
        <f t="shared" si="56"/>
        <v/>
      </c>
    </row>
    <row r="6" spans="1:90" ht="12.75" x14ac:dyDescent="0.2">
      <c r="A6" s="242">
        <f t="shared" si="20"/>
        <v>1</v>
      </c>
      <c r="B6" s="243">
        <f>B5+1</f>
        <v>46026</v>
      </c>
      <c r="C6" s="600">
        <f t="shared" si="21"/>
        <v>1</v>
      </c>
      <c r="D6" s="307"/>
      <c r="E6" s="307"/>
      <c r="F6" s="308"/>
      <c r="G6" s="308"/>
      <c r="H6" s="547">
        <f>IF(AK6=6,Einstellungen!$E$11,IF(AK6=7,Einstellungen!$E$12,IF(AK6=1,Einstellungen!$E$13,IF(AK6=2,Einstellungen!$E$7,IF(AK6=3,Einstellungen!$E$8,IF(AK6=4,Einstellungen!$E$9,IF(AK6=5,Einstellungen!$E$10)))))))</f>
        <v>0</v>
      </c>
      <c r="I6" s="232">
        <f t="shared" si="0"/>
        <v>0</v>
      </c>
      <c r="J6" s="229" t="str">
        <f t="shared" si="1"/>
        <v/>
      </c>
      <c r="K6" s="313"/>
      <c r="L6" s="328"/>
      <c r="M6" s="202"/>
      <c r="N6" s="381"/>
      <c r="O6" s="382"/>
      <c r="P6" s="382"/>
      <c r="Q6" s="382"/>
      <c r="R6" s="260" t="str">
        <f>IF(I$36=0,"",IF(Einstellungen!I$39=1,R5+AV6,CL6))</f>
        <v/>
      </c>
      <c r="S6" s="231">
        <f>SUM(AP$3:AP6)</f>
        <v>16</v>
      </c>
      <c r="T6" s="228">
        <f>SUM(I$3:I6)</f>
        <v>0</v>
      </c>
      <c r="U6" s="373" t="str">
        <f t="shared" si="22"/>
        <v/>
      </c>
      <c r="V6" s="612"/>
      <c r="W6" s="609"/>
      <c r="X6" s="609"/>
      <c r="Y6" s="15">
        <f t="shared" si="2"/>
        <v>46026</v>
      </c>
      <c r="Z6" s="2" t="b">
        <f t="shared" si="3"/>
        <v>0</v>
      </c>
      <c r="AA6" s="2">
        <f>IF(M6=Einstellungen!A$43,I6,IF(M6=Einstellungen!A$45,I6,0))</f>
        <v>0</v>
      </c>
      <c r="AB6" s="2">
        <f>IF(M6=Einstellungen!A$44,I6,IF(M6=Einstellungen!A$45,I6,0))</f>
        <v>0</v>
      </c>
      <c r="AC6" s="661">
        <f t="shared" si="4"/>
        <v>0</v>
      </c>
      <c r="AD6" s="2" t="b">
        <f t="shared" si="5"/>
        <v>0</v>
      </c>
      <c r="AE6" s="2">
        <f t="shared" si="23"/>
        <v>0</v>
      </c>
      <c r="AF6" s="2">
        <f t="shared" si="23"/>
        <v>0</v>
      </c>
      <c r="AG6" s="325" t="b">
        <f t="shared" si="6"/>
        <v>0</v>
      </c>
      <c r="AH6" s="325" t="b">
        <f t="shared" si="7"/>
        <v>0</v>
      </c>
      <c r="AI6" s="325" t="b">
        <f t="shared" si="24"/>
        <v>0</v>
      </c>
      <c r="AJ6" s="325" t="b">
        <f t="shared" si="25"/>
        <v>0</v>
      </c>
      <c r="AK6" s="2">
        <f t="shared" si="26"/>
        <v>1</v>
      </c>
      <c r="AL6" s="14">
        <f t="shared" si="27"/>
        <v>0</v>
      </c>
      <c r="AM6" s="11">
        <f t="shared" si="28"/>
        <v>0</v>
      </c>
      <c r="AN6" s="11">
        <f t="shared" si="29"/>
        <v>0</v>
      </c>
      <c r="AO6" s="11">
        <f t="shared" si="30"/>
        <v>0</v>
      </c>
      <c r="AP6" s="11">
        <f t="shared" si="31"/>
        <v>0</v>
      </c>
      <c r="AQ6" s="204">
        <f t="shared" si="32"/>
        <v>0</v>
      </c>
      <c r="AR6" s="2" t="str">
        <f t="shared" si="33"/>
        <v/>
      </c>
      <c r="AS6" s="2" t="str">
        <f t="shared" si="34"/>
        <v/>
      </c>
      <c r="AT6" s="11" t="str">
        <f t="shared" si="35"/>
        <v/>
      </c>
      <c r="AU6" s="11" t="str">
        <f t="shared" si="36"/>
        <v/>
      </c>
      <c r="AV6" s="11">
        <f t="shared" si="37"/>
        <v>0</v>
      </c>
      <c r="AW6" s="11">
        <f>SUM($AV$3:AV6)</f>
        <v>-16</v>
      </c>
      <c r="AX6" s="390">
        <f t="shared" si="38"/>
        <v>0</v>
      </c>
      <c r="AY6" s="390">
        <f t="shared" si="8"/>
        <v>0</v>
      </c>
      <c r="AZ6" s="390">
        <f t="shared" si="8"/>
        <v>0</v>
      </c>
      <c r="BA6" s="390">
        <f t="shared" si="8"/>
        <v>0</v>
      </c>
      <c r="BB6" s="390">
        <f t="shared" si="8"/>
        <v>0</v>
      </c>
      <c r="BD6" s="368">
        <f t="shared" si="39"/>
        <v>0</v>
      </c>
      <c r="BE6" s="368">
        <f t="shared" si="39"/>
        <v>0</v>
      </c>
      <c r="BF6" s="368">
        <f t="shared" si="39"/>
        <v>0</v>
      </c>
      <c r="BG6" s="368">
        <f t="shared" si="39"/>
        <v>0</v>
      </c>
      <c r="BH6" s="372">
        <f t="shared" si="40"/>
        <v>8</v>
      </c>
      <c r="BI6" s="372">
        <f t="shared" si="9"/>
        <v>2</v>
      </c>
      <c r="BJ6" s="372">
        <f t="shared" si="41"/>
        <v>22</v>
      </c>
      <c r="BK6" s="372">
        <f t="shared" si="10"/>
        <v>3</v>
      </c>
      <c r="BL6" s="372">
        <f t="shared" si="42"/>
        <v>6</v>
      </c>
      <c r="BM6" s="372">
        <f t="shared" si="11"/>
        <v>3</v>
      </c>
      <c r="BN6" s="564">
        <f t="shared" si="12"/>
        <v>0</v>
      </c>
      <c r="BO6" s="565">
        <f t="shared" si="13"/>
        <v>0</v>
      </c>
      <c r="BP6" s="570">
        <f t="shared" si="14"/>
        <v>0</v>
      </c>
      <c r="BQ6" s="564">
        <f t="shared" si="15"/>
        <v>0</v>
      </c>
      <c r="BR6" s="565">
        <f t="shared" si="16"/>
        <v>0</v>
      </c>
      <c r="BS6" s="570">
        <f t="shared" si="17"/>
        <v>0</v>
      </c>
      <c r="BT6" s="568">
        <f t="shared" si="43"/>
        <v>0</v>
      </c>
      <c r="BU6" s="564">
        <f t="shared" si="44"/>
        <v>0</v>
      </c>
      <c r="BV6" s="582">
        <f t="shared" si="45"/>
        <v>0</v>
      </c>
      <c r="BW6" s="576">
        <f t="shared" si="46"/>
        <v>0</v>
      </c>
      <c r="BX6" s="577">
        <f t="shared" si="47"/>
        <v>0</v>
      </c>
      <c r="BY6" s="578">
        <f t="shared" si="18"/>
        <v>0</v>
      </c>
      <c r="BZ6" s="576">
        <f t="shared" si="48"/>
        <v>0</v>
      </c>
      <c r="CA6" s="577">
        <f t="shared" si="49"/>
        <v>0</v>
      </c>
      <c r="CB6" s="578">
        <f t="shared" si="19"/>
        <v>0</v>
      </c>
      <c r="CC6" s="579">
        <f t="shared" si="50"/>
        <v>0</v>
      </c>
      <c r="CD6" s="576">
        <f t="shared" si="51"/>
        <v>0</v>
      </c>
      <c r="CE6" s="560">
        <f t="shared" si="52"/>
        <v>-6</v>
      </c>
      <c r="CF6" s="560">
        <f t="shared" si="53"/>
        <v>-6</v>
      </c>
      <c r="CG6" s="560">
        <f t="shared" si="54"/>
        <v>0</v>
      </c>
      <c r="CH6" s="560">
        <f t="shared" si="55"/>
        <v>0</v>
      </c>
      <c r="CL6" s="2" t="str">
        <f t="shared" si="56"/>
        <v/>
      </c>
    </row>
    <row r="7" spans="1:90" ht="12.75" x14ac:dyDescent="0.2">
      <c r="A7" s="242">
        <f t="shared" si="20"/>
        <v>2</v>
      </c>
      <c r="B7" s="243">
        <f t="shared" si="57"/>
        <v>46027</v>
      </c>
      <c r="C7" s="600">
        <f t="shared" si="21"/>
        <v>2</v>
      </c>
      <c r="D7" s="307"/>
      <c r="E7" s="307"/>
      <c r="F7" s="308"/>
      <c r="G7" s="308"/>
      <c r="H7" s="547">
        <f>IF(AK7=6,Einstellungen!$E$11,IF(AK7=7,Einstellungen!$E$12,IF(AK7=1,Einstellungen!$E$13,IF(AK7=2,Einstellungen!$E$7,IF(AK7=3,Einstellungen!$E$8,IF(AK7=4,Einstellungen!$E$9,IF(AK7=5,Einstellungen!$E$10)))))))</f>
        <v>0</v>
      </c>
      <c r="I7" s="232">
        <f t="shared" si="0"/>
        <v>0</v>
      </c>
      <c r="J7" s="229">
        <f t="shared" si="1"/>
        <v>1</v>
      </c>
      <c r="K7" s="313"/>
      <c r="L7" s="328"/>
      <c r="M7" s="202"/>
      <c r="N7" s="381"/>
      <c r="O7" s="382"/>
      <c r="P7" s="382"/>
      <c r="Q7" s="382"/>
      <c r="R7" s="260" t="str">
        <f>IF(I$36=0,"",IF(Einstellungen!I$39=1,R6+AV7,CL7))</f>
        <v/>
      </c>
      <c r="S7" s="231">
        <f>SUM(AP$3:AP7)</f>
        <v>24</v>
      </c>
      <c r="T7" s="228">
        <f>SUM(I$3:I7)</f>
        <v>0</v>
      </c>
      <c r="U7" s="373" t="str">
        <f t="shared" si="22"/>
        <v/>
      </c>
      <c r="V7" s="612"/>
      <c r="W7" s="609"/>
      <c r="X7" s="609"/>
      <c r="Y7" s="15">
        <f t="shared" si="2"/>
        <v>46027</v>
      </c>
      <c r="Z7" s="2">
        <f t="shared" si="3"/>
        <v>0</v>
      </c>
      <c r="AA7" s="2">
        <f>IF(M7=Einstellungen!A$43,I7,IF(M7=Einstellungen!A$45,I7,0))</f>
        <v>0</v>
      </c>
      <c r="AB7" s="2">
        <f>IF(M7=Einstellungen!A$44,I7,IF(M7=Einstellungen!A$45,I7,0))</f>
        <v>0</v>
      </c>
      <c r="AC7" s="661">
        <f t="shared" si="4"/>
        <v>0</v>
      </c>
      <c r="AD7" s="2">
        <f t="shared" si="5"/>
        <v>0</v>
      </c>
      <c r="AE7" s="2">
        <f t="shared" si="23"/>
        <v>0</v>
      </c>
      <c r="AF7" s="2">
        <f t="shared" si="23"/>
        <v>0</v>
      </c>
      <c r="AG7" s="325">
        <f t="shared" si="6"/>
        <v>0</v>
      </c>
      <c r="AH7" s="325">
        <f t="shared" si="7"/>
        <v>0</v>
      </c>
      <c r="AI7" s="325">
        <f t="shared" si="24"/>
        <v>0</v>
      </c>
      <c r="AJ7" s="325">
        <f t="shared" si="25"/>
        <v>0</v>
      </c>
      <c r="AK7" s="2">
        <f t="shared" si="26"/>
        <v>2</v>
      </c>
      <c r="AL7" s="14">
        <f t="shared" si="27"/>
        <v>0</v>
      </c>
      <c r="AM7" s="11">
        <f t="shared" si="28"/>
        <v>0</v>
      </c>
      <c r="AN7" s="11">
        <f t="shared" si="29"/>
        <v>0</v>
      </c>
      <c r="AO7" s="11">
        <f t="shared" si="30"/>
        <v>8</v>
      </c>
      <c r="AP7" s="11">
        <f t="shared" si="31"/>
        <v>8</v>
      </c>
      <c r="AQ7" s="204">
        <f t="shared" si="32"/>
        <v>8</v>
      </c>
      <c r="AR7" s="2">
        <f t="shared" si="33"/>
        <v>1</v>
      </c>
      <c r="AS7" s="2">
        <f t="shared" si="34"/>
        <v>1</v>
      </c>
      <c r="AT7" s="11" t="str">
        <f t="shared" si="35"/>
        <v/>
      </c>
      <c r="AU7" s="11" t="str">
        <f t="shared" si="36"/>
        <v/>
      </c>
      <c r="AV7" s="11">
        <f t="shared" si="37"/>
        <v>-8</v>
      </c>
      <c r="AW7" s="11">
        <f>SUM($AV$3:AV7)</f>
        <v>-24</v>
      </c>
      <c r="AX7" s="390">
        <f t="shared" si="38"/>
        <v>0</v>
      </c>
      <c r="AY7" s="390">
        <f t="shared" si="8"/>
        <v>0</v>
      </c>
      <c r="AZ7" s="390">
        <f t="shared" si="8"/>
        <v>0</v>
      </c>
      <c r="BA7" s="390">
        <f t="shared" si="8"/>
        <v>0</v>
      </c>
      <c r="BB7" s="390">
        <f t="shared" si="8"/>
        <v>0</v>
      </c>
      <c r="BD7" s="368">
        <f t="shared" si="39"/>
        <v>0</v>
      </c>
      <c r="BE7" s="368">
        <f t="shared" si="39"/>
        <v>0</v>
      </c>
      <c r="BF7" s="368">
        <f t="shared" si="39"/>
        <v>0</v>
      </c>
      <c r="BG7" s="368">
        <f t="shared" si="39"/>
        <v>0</v>
      </c>
      <c r="BH7" s="372">
        <f t="shared" si="40"/>
        <v>18</v>
      </c>
      <c r="BI7" s="372">
        <f t="shared" si="9"/>
        <v>1.5</v>
      </c>
      <c r="BJ7" s="372">
        <f t="shared" si="41"/>
        <v>22</v>
      </c>
      <c r="BK7" s="372">
        <f t="shared" si="10"/>
        <v>2</v>
      </c>
      <c r="BL7" s="372">
        <f t="shared" si="42"/>
        <v>6</v>
      </c>
      <c r="BM7" s="372">
        <f t="shared" si="11"/>
        <v>2</v>
      </c>
      <c r="BN7" s="564">
        <f t="shared" si="12"/>
        <v>0</v>
      </c>
      <c r="BO7" s="565">
        <f t="shared" si="13"/>
        <v>0</v>
      </c>
      <c r="BP7" s="570">
        <f t="shared" si="14"/>
        <v>0</v>
      </c>
      <c r="BQ7" s="564">
        <f t="shared" si="15"/>
        <v>0</v>
      </c>
      <c r="BR7" s="565">
        <f t="shared" si="16"/>
        <v>0</v>
      </c>
      <c r="BS7" s="570">
        <f t="shared" si="17"/>
        <v>0</v>
      </c>
      <c r="BT7" s="568">
        <f t="shared" si="43"/>
        <v>0</v>
      </c>
      <c r="BU7" s="564">
        <f t="shared" si="44"/>
        <v>0</v>
      </c>
      <c r="BV7" s="582">
        <f t="shared" si="45"/>
        <v>0</v>
      </c>
      <c r="BW7" s="576">
        <f t="shared" si="46"/>
        <v>0</v>
      </c>
      <c r="BX7" s="577">
        <f t="shared" si="47"/>
        <v>0</v>
      </c>
      <c r="BY7" s="578">
        <f t="shared" si="18"/>
        <v>0</v>
      </c>
      <c r="BZ7" s="576">
        <f t="shared" si="48"/>
        <v>0</v>
      </c>
      <c r="CA7" s="577">
        <f t="shared" si="49"/>
        <v>0</v>
      </c>
      <c r="CB7" s="578">
        <f t="shared" si="19"/>
        <v>0</v>
      </c>
      <c r="CC7" s="579">
        <f t="shared" si="50"/>
        <v>0</v>
      </c>
      <c r="CD7" s="576">
        <f t="shared" si="51"/>
        <v>0</v>
      </c>
      <c r="CE7" s="560">
        <f t="shared" si="52"/>
        <v>-6</v>
      </c>
      <c r="CF7" s="560">
        <f t="shared" si="53"/>
        <v>-6</v>
      </c>
      <c r="CG7" s="560">
        <f t="shared" si="54"/>
        <v>0</v>
      </c>
      <c r="CH7" s="560">
        <f t="shared" si="55"/>
        <v>0</v>
      </c>
      <c r="CL7" s="2" t="str">
        <f t="shared" si="56"/>
        <v/>
      </c>
    </row>
    <row r="8" spans="1:90" ht="12.75" x14ac:dyDescent="0.2">
      <c r="A8" s="242">
        <f t="shared" si="20"/>
        <v>3</v>
      </c>
      <c r="B8" s="243">
        <f t="shared" si="57"/>
        <v>46028</v>
      </c>
      <c r="C8" s="600">
        <f t="shared" si="21"/>
        <v>2</v>
      </c>
      <c r="D8" s="307"/>
      <c r="E8" s="307"/>
      <c r="F8" s="308"/>
      <c r="G8" s="308"/>
      <c r="H8" s="547">
        <f>IF(AK8=6,Einstellungen!$E$11,IF(AK8=7,Einstellungen!$E$12,IF(AK8=1,Einstellungen!$E$13,IF(AK8=2,Einstellungen!$E$7,IF(AK8=3,Einstellungen!$E$8,IF(AK8=4,Einstellungen!$E$9,IF(AK8=5,Einstellungen!$E$10)))))))</f>
        <v>0</v>
      </c>
      <c r="I8" s="232">
        <f t="shared" si="0"/>
        <v>0</v>
      </c>
      <c r="J8" s="229">
        <f t="shared" si="1"/>
        <v>1</v>
      </c>
      <c r="K8" s="313"/>
      <c r="L8" s="328"/>
      <c r="M8" s="202"/>
      <c r="N8" s="381"/>
      <c r="O8" s="382"/>
      <c r="P8" s="382"/>
      <c r="Q8" s="382"/>
      <c r="R8" s="260" t="str">
        <f>IF(I$36=0,"",IF(Einstellungen!I$39=1,R7+AV8,CL8))</f>
        <v/>
      </c>
      <c r="S8" s="231">
        <f>SUM(AP$3:AP8)</f>
        <v>32</v>
      </c>
      <c r="T8" s="228">
        <f>SUM(I$3:I8)</f>
        <v>0</v>
      </c>
      <c r="U8" s="373" t="str">
        <f t="shared" si="22"/>
        <v/>
      </c>
      <c r="V8" s="612"/>
      <c r="W8" s="609"/>
      <c r="X8" s="609"/>
      <c r="Y8" s="15">
        <f t="shared" si="2"/>
        <v>46028</v>
      </c>
      <c r="Z8" s="2">
        <f t="shared" si="3"/>
        <v>0</v>
      </c>
      <c r="AA8" s="2">
        <f>IF(M8=Einstellungen!A$43,I8,IF(M8=Einstellungen!A$45,I8,0))</f>
        <v>0</v>
      </c>
      <c r="AB8" s="2">
        <f>IF(M8=Einstellungen!A$44,I8,IF(M8=Einstellungen!A$45,I8,0))</f>
        <v>0</v>
      </c>
      <c r="AC8" s="661">
        <f t="shared" si="4"/>
        <v>0</v>
      </c>
      <c r="AD8" s="2">
        <f t="shared" si="5"/>
        <v>0</v>
      </c>
      <c r="AE8" s="2">
        <f t="shared" si="23"/>
        <v>0</v>
      </c>
      <c r="AF8" s="2">
        <f t="shared" si="23"/>
        <v>0</v>
      </c>
      <c r="AG8" s="325">
        <f t="shared" si="6"/>
        <v>0</v>
      </c>
      <c r="AH8" s="325">
        <f t="shared" si="7"/>
        <v>0</v>
      </c>
      <c r="AI8" s="325">
        <f t="shared" si="24"/>
        <v>0</v>
      </c>
      <c r="AJ8" s="325">
        <f t="shared" si="25"/>
        <v>0</v>
      </c>
      <c r="AK8" s="2">
        <f t="shared" si="26"/>
        <v>3</v>
      </c>
      <c r="AL8" s="14">
        <f t="shared" si="27"/>
        <v>0</v>
      </c>
      <c r="AM8" s="11">
        <f t="shared" si="28"/>
        <v>0</v>
      </c>
      <c r="AN8" s="11">
        <f t="shared" si="29"/>
        <v>0</v>
      </c>
      <c r="AO8" s="11">
        <f t="shared" si="30"/>
        <v>8</v>
      </c>
      <c r="AP8" s="11">
        <f t="shared" si="31"/>
        <v>8</v>
      </c>
      <c r="AQ8" s="204">
        <f t="shared" si="32"/>
        <v>8</v>
      </c>
      <c r="AR8" s="2">
        <f t="shared" si="33"/>
        <v>1</v>
      </c>
      <c r="AS8" s="2">
        <f t="shared" si="34"/>
        <v>1</v>
      </c>
      <c r="AT8" s="11" t="str">
        <f t="shared" si="35"/>
        <v/>
      </c>
      <c r="AU8" s="11" t="str">
        <f t="shared" si="36"/>
        <v/>
      </c>
      <c r="AV8" s="11">
        <f t="shared" si="37"/>
        <v>-8</v>
      </c>
      <c r="AW8" s="11">
        <f>SUM($AV$3:AV8)</f>
        <v>-32</v>
      </c>
      <c r="AX8" s="390">
        <f t="shared" si="38"/>
        <v>0</v>
      </c>
      <c r="AY8" s="390">
        <f t="shared" si="8"/>
        <v>0</v>
      </c>
      <c r="AZ8" s="390">
        <f t="shared" si="8"/>
        <v>0</v>
      </c>
      <c r="BA8" s="390">
        <f t="shared" si="8"/>
        <v>0</v>
      </c>
      <c r="BB8" s="390">
        <f t="shared" si="8"/>
        <v>0</v>
      </c>
      <c r="BD8" s="368">
        <f t="shared" si="39"/>
        <v>0</v>
      </c>
      <c r="BE8" s="368">
        <f t="shared" si="39"/>
        <v>0</v>
      </c>
      <c r="BF8" s="368">
        <f t="shared" si="39"/>
        <v>0</v>
      </c>
      <c r="BG8" s="368">
        <f t="shared" si="39"/>
        <v>0</v>
      </c>
      <c r="BH8" s="372">
        <f t="shared" si="40"/>
        <v>18</v>
      </c>
      <c r="BI8" s="372">
        <f t="shared" si="9"/>
        <v>1.5</v>
      </c>
      <c r="BJ8" s="372">
        <f t="shared" si="41"/>
        <v>22</v>
      </c>
      <c r="BK8" s="372">
        <f t="shared" si="10"/>
        <v>2</v>
      </c>
      <c r="BL8" s="372">
        <f t="shared" si="42"/>
        <v>6</v>
      </c>
      <c r="BM8" s="372">
        <f t="shared" si="11"/>
        <v>2</v>
      </c>
      <c r="BN8" s="564">
        <f t="shared" si="12"/>
        <v>0</v>
      </c>
      <c r="BO8" s="565">
        <f t="shared" si="13"/>
        <v>0</v>
      </c>
      <c r="BP8" s="570">
        <f t="shared" si="14"/>
        <v>0</v>
      </c>
      <c r="BQ8" s="564">
        <f t="shared" si="15"/>
        <v>0</v>
      </c>
      <c r="BR8" s="565">
        <f t="shared" si="16"/>
        <v>0</v>
      </c>
      <c r="BS8" s="570">
        <f t="shared" si="17"/>
        <v>0</v>
      </c>
      <c r="BT8" s="568">
        <f t="shared" si="43"/>
        <v>0</v>
      </c>
      <c r="BU8" s="564">
        <f t="shared" si="44"/>
        <v>0</v>
      </c>
      <c r="BV8" s="582">
        <f t="shared" si="45"/>
        <v>0</v>
      </c>
      <c r="BW8" s="576">
        <f t="shared" si="46"/>
        <v>0</v>
      </c>
      <c r="BX8" s="577">
        <f t="shared" si="47"/>
        <v>0</v>
      </c>
      <c r="BY8" s="578">
        <f t="shared" si="18"/>
        <v>0</v>
      </c>
      <c r="BZ8" s="576">
        <f t="shared" si="48"/>
        <v>0</v>
      </c>
      <c r="CA8" s="577">
        <f t="shared" si="49"/>
        <v>0</v>
      </c>
      <c r="CB8" s="578">
        <f t="shared" si="19"/>
        <v>0</v>
      </c>
      <c r="CC8" s="579">
        <f t="shared" si="50"/>
        <v>0</v>
      </c>
      <c r="CD8" s="576">
        <f t="shared" si="51"/>
        <v>0</v>
      </c>
      <c r="CE8" s="560">
        <f t="shared" si="52"/>
        <v>-6</v>
      </c>
      <c r="CF8" s="560">
        <f t="shared" si="53"/>
        <v>-6</v>
      </c>
      <c r="CG8" s="560">
        <f t="shared" si="54"/>
        <v>0</v>
      </c>
      <c r="CH8" s="560">
        <f t="shared" si="55"/>
        <v>0</v>
      </c>
      <c r="CL8" s="2" t="str">
        <f t="shared" si="56"/>
        <v/>
      </c>
    </row>
    <row r="9" spans="1:90" ht="12.75" x14ac:dyDescent="0.2">
      <c r="A9" s="242">
        <f t="shared" si="20"/>
        <v>4</v>
      </c>
      <c r="B9" s="243">
        <f t="shared" si="57"/>
        <v>46029</v>
      </c>
      <c r="C9" s="600">
        <f t="shared" si="21"/>
        <v>2</v>
      </c>
      <c r="D9" s="307"/>
      <c r="E9" s="307"/>
      <c r="F9" s="308"/>
      <c r="G9" s="308"/>
      <c r="H9" s="547">
        <f>IF(AK9=6,Einstellungen!$E$11,IF(AK9=7,Einstellungen!$E$12,IF(AK9=1,Einstellungen!$E$13,IF(AK9=2,Einstellungen!$E$7,IF(AK9=3,Einstellungen!$E$8,IF(AK9=4,Einstellungen!$E$9,IF(AK9=5,Einstellungen!$E$10)))))))</f>
        <v>0</v>
      </c>
      <c r="I9" s="232">
        <f t="shared" si="0"/>
        <v>0</v>
      </c>
      <c r="J9" s="229">
        <f t="shared" si="1"/>
        <v>1</v>
      </c>
      <c r="K9" s="313"/>
      <c r="L9" s="328"/>
      <c r="M9" s="202"/>
      <c r="N9" s="381"/>
      <c r="O9" s="382"/>
      <c r="P9" s="382"/>
      <c r="Q9" s="382"/>
      <c r="R9" s="260" t="str">
        <f>IF(I$36=0,"",IF(Einstellungen!I$39=1,R8+AV9,CL9))</f>
        <v/>
      </c>
      <c r="S9" s="231">
        <f>SUM(AP$3:AP9)</f>
        <v>40</v>
      </c>
      <c r="T9" s="228">
        <f>SUM(I$3:I9)</f>
        <v>0</v>
      </c>
      <c r="U9" s="373" t="str">
        <f t="shared" si="22"/>
        <v/>
      </c>
      <c r="V9" s="612"/>
      <c r="W9" s="609"/>
      <c r="X9" s="609"/>
      <c r="Y9" s="15">
        <f t="shared" si="2"/>
        <v>46029</v>
      </c>
      <c r="Z9" s="2">
        <f t="shared" si="3"/>
        <v>0</v>
      </c>
      <c r="AA9" s="2">
        <f>IF(M9=Einstellungen!A$43,I9,IF(M9=Einstellungen!A$45,I9,0))</f>
        <v>0</v>
      </c>
      <c r="AB9" s="2">
        <f>IF(M9=Einstellungen!A$44,I9,IF(M9=Einstellungen!A$45,I9,0))</f>
        <v>0</v>
      </c>
      <c r="AC9" s="661">
        <f t="shared" si="4"/>
        <v>0</v>
      </c>
      <c r="AD9" s="2">
        <f t="shared" si="5"/>
        <v>0</v>
      </c>
      <c r="AE9" s="2">
        <f t="shared" si="23"/>
        <v>0</v>
      </c>
      <c r="AF9" s="2">
        <f t="shared" si="23"/>
        <v>0</v>
      </c>
      <c r="AG9" s="325">
        <f t="shared" si="6"/>
        <v>0</v>
      </c>
      <c r="AH9" s="325">
        <f t="shared" si="7"/>
        <v>0</v>
      </c>
      <c r="AI9" s="325">
        <f t="shared" si="24"/>
        <v>0</v>
      </c>
      <c r="AJ9" s="325">
        <f t="shared" si="25"/>
        <v>0</v>
      </c>
      <c r="AK9" s="2">
        <f t="shared" si="26"/>
        <v>4</v>
      </c>
      <c r="AL9" s="14">
        <f t="shared" si="27"/>
        <v>0</v>
      </c>
      <c r="AM9" s="11">
        <f t="shared" si="28"/>
        <v>0</v>
      </c>
      <c r="AN9" s="11">
        <f t="shared" si="29"/>
        <v>0</v>
      </c>
      <c r="AO9" s="11">
        <f t="shared" si="30"/>
        <v>8</v>
      </c>
      <c r="AP9" s="11">
        <f t="shared" si="31"/>
        <v>8</v>
      </c>
      <c r="AQ9" s="204">
        <f t="shared" si="32"/>
        <v>8</v>
      </c>
      <c r="AR9" s="2">
        <f t="shared" si="33"/>
        <v>1</v>
      </c>
      <c r="AS9" s="2">
        <f t="shared" si="34"/>
        <v>1</v>
      </c>
      <c r="AT9" s="11" t="str">
        <f t="shared" si="35"/>
        <v/>
      </c>
      <c r="AU9" s="11" t="str">
        <f t="shared" si="36"/>
        <v/>
      </c>
      <c r="AV9" s="11">
        <f t="shared" si="37"/>
        <v>-8</v>
      </c>
      <c r="AW9" s="11">
        <f>SUM($AV$3:AV9)</f>
        <v>-40</v>
      </c>
      <c r="AX9" s="390">
        <f t="shared" si="38"/>
        <v>0</v>
      </c>
      <c r="AY9" s="390">
        <f t="shared" si="8"/>
        <v>0</v>
      </c>
      <c r="AZ9" s="390">
        <f t="shared" si="8"/>
        <v>0</v>
      </c>
      <c r="BA9" s="390">
        <f t="shared" si="8"/>
        <v>0</v>
      </c>
      <c r="BB9" s="390">
        <f t="shared" si="8"/>
        <v>0</v>
      </c>
      <c r="BD9" s="368">
        <f t="shared" si="39"/>
        <v>0</v>
      </c>
      <c r="BE9" s="368">
        <f t="shared" si="39"/>
        <v>0</v>
      </c>
      <c r="BF9" s="368">
        <f t="shared" si="39"/>
        <v>0</v>
      </c>
      <c r="BG9" s="368">
        <f t="shared" si="39"/>
        <v>0</v>
      </c>
      <c r="BH9" s="372">
        <f t="shared" si="40"/>
        <v>18</v>
      </c>
      <c r="BI9" s="372">
        <f t="shared" si="9"/>
        <v>1.5</v>
      </c>
      <c r="BJ9" s="372">
        <f t="shared" si="41"/>
        <v>22</v>
      </c>
      <c r="BK9" s="372">
        <f t="shared" si="10"/>
        <v>2</v>
      </c>
      <c r="BL9" s="372">
        <f t="shared" si="42"/>
        <v>6</v>
      </c>
      <c r="BM9" s="372">
        <f t="shared" si="11"/>
        <v>2</v>
      </c>
      <c r="BN9" s="564">
        <f t="shared" si="12"/>
        <v>0</v>
      </c>
      <c r="BO9" s="565">
        <f t="shared" si="13"/>
        <v>0</v>
      </c>
      <c r="BP9" s="570">
        <f t="shared" si="14"/>
        <v>0</v>
      </c>
      <c r="BQ9" s="564">
        <f t="shared" si="15"/>
        <v>0</v>
      </c>
      <c r="BR9" s="565">
        <f t="shared" si="16"/>
        <v>0</v>
      </c>
      <c r="BS9" s="570">
        <f t="shared" si="17"/>
        <v>0</v>
      </c>
      <c r="BT9" s="568">
        <f t="shared" si="43"/>
        <v>0</v>
      </c>
      <c r="BU9" s="564">
        <f t="shared" si="44"/>
        <v>0</v>
      </c>
      <c r="BV9" s="582">
        <f t="shared" si="45"/>
        <v>0</v>
      </c>
      <c r="BW9" s="576">
        <f t="shared" si="46"/>
        <v>0</v>
      </c>
      <c r="BX9" s="577">
        <f t="shared" si="47"/>
        <v>0</v>
      </c>
      <c r="BY9" s="578">
        <f t="shared" si="18"/>
        <v>0</v>
      </c>
      <c r="BZ9" s="576">
        <f t="shared" si="48"/>
        <v>0</v>
      </c>
      <c r="CA9" s="577">
        <f t="shared" si="49"/>
        <v>0</v>
      </c>
      <c r="CB9" s="578">
        <f t="shared" si="19"/>
        <v>0</v>
      </c>
      <c r="CC9" s="579">
        <f t="shared" si="50"/>
        <v>0</v>
      </c>
      <c r="CD9" s="576">
        <f t="shared" si="51"/>
        <v>0</v>
      </c>
      <c r="CE9" s="560">
        <f t="shared" si="52"/>
        <v>-6</v>
      </c>
      <c r="CF9" s="560">
        <f t="shared" si="53"/>
        <v>-6</v>
      </c>
      <c r="CG9" s="560">
        <f t="shared" si="54"/>
        <v>0</v>
      </c>
      <c r="CH9" s="560">
        <f t="shared" si="55"/>
        <v>0</v>
      </c>
      <c r="CL9" s="2" t="str">
        <f t="shared" si="56"/>
        <v/>
      </c>
    </row>
    <row r="10" spans="1:90" ht="12.75" x14ac:dyDescent="0.2">
      <c r="A10" s="242">
        <f t="shared" si="20"/>
        <v>5</v>
      </c>
      <c r="B10" s="243">
        <f t="shared" si="57"/>
        <v>46030</v>
      </c>
      <c r="C10" s="600">
        <f t="shared" si="21"/>
        <v>2</v>
      </c>
      <c r="D10" s="307"/>
      <c r="E10" s="307"/>
      <c r="F10" s="308"/>
      <c r="G10" s="308"/>
      <c r="H10" s="547">
        <f>IF(AK10=6,Einstellungen!$E$11,IF(AK10=7,Einstellungen!$E$12,IF(AK10=1,Einstellungen!$E$13,IF(AK10=2,Einstellungen!$E$7,IF(AK10=3,Einstellungen!$E$8,IF(AK10=4,Einstellungen!$E$9,IF(AK10=5,Einstellungen!$E$10)))))))</f>
        <v>0</v>
      </c>
      <c r="I10" s="232">
        <f t="shared" si="0"/>
        <v>0</v>
      </c>
      <c r="J10" s="229">
        <f t="shared" si="1"/>
        <v>1</v>
      </c>
      <c r="K10" s="313"/>
      <c r="L10" s="328"/>
      <c r="M10" s="202"/>
      <c r="N10" s="381"/>
      <c r="O10" s="382"/>
      <c r="P10" s="382"/>
      <c r="Q10" s="382"/>
      <c r="R10" s="260" t="str">
        <f>IF(I$36=0,"",IF(Einstellungen!I$39=1,R9+AV10,CL10))</f>
        <v/>
      </c>
      <c r="S10" s="231">
        <f>SUM(AP$3:AP10)</f>
        <v>48</v>
      </c>
      <c r="T10" s="228">
        <f>SUM(I$3:I10)</f>
        <v>0</v>
      </c>
      <c r="U10" s="373" t="str">
        <f t="shared" si="22"/>
        <v/>
      </c>
      <c r="V10" s="612"/>
      <c r="W10" s="609"/>
      <c r="X10" s="609"/>
      <c r="Y10" s="15">
        <f t="shared" si="2"/>
        <v>46030</v>
      </c>
      <c r="Z10" s="2">
        <f t="shared" si="3"/>
        <v>0</v>
      </c>
      <c r="AA10" s="2">
        <f>IF(M10=Einstellungen!A$43,I10,IF(M10=Einstellungen!A$45,I10,0))</f>
        <v>0</v>
      </c>
      <c r="AB10" s="2">
        <f>IF(M10=Einstellungen!A$44,I10,IF(M10=Einstellungen!A$45,I10,0))</f>
        <v>0</v>
      </c>
      <c r="AC10" s="661">
        <f t="shared" si="4"/>
        <v>0</v>
      </c>
      <c r="AD10" s="2">
        <f t="shared" si="5"/>
        <v>0</v>
      </c>
      <c r="AE10" s="2">
        <f t="shared" si="23"/>
        <v>0</v>
      </c>
      <c r="AF10" s="2">
        <f t="shared" si="23"/>
        <v>0</v>
      </c>
      <c r="AG10" s="325">
        <f t="shared" si="6"/>
        <v>0</v>
      </c>
      <c r="AH10" s="325">
        <f t="shared" si="7"/>
        <v>0</v>
      </c>
      <c r="AI10" s="325">
        <f t="shared" si="24"/>
        <v>0</v>
      </c>
      <c r="AJ10" s="325">
        <f t="shared" si="25"/>
        <v>0</v>
      </c>
      <c r="AK10" s="2">
        <f t="shared" si="26"/>
        <v>5</v>
      </c>
      <c r="AL10" s="14">
        <f t="shared" si="27"/>
        <v>0</v>
      </c>
      <c r="AM10" s="11">
        <f t="shared" si="28"/>
        <v>0</v>
      </c>
      <c r="AN10" s="11">
        <f t="shared" si="29"/>
        <v>0</v>
      </c>
      <c r="AO10" s="11">
        <f t="shared" si="30"/>
        <v>8</v>
      </c>
      <c r="AP10" s="11">
        <f t="shared" si="31"/>
        <v>8</v>
      </c>
      <c r="AQ10" s="204">
        <f t="shared" si="32"/>
        <v>8</v>
      </c>
      <c r="AR10" s="2">
        <f t="shared" si="33"/>
        <v>1</v>
      </c>
      <c r="AS10" s="2">
        <f t="shared" si="34"/>
        <v>1</v>
      </c>
      <c r="AT10" s="11" t="str">
        <f t="shared" si="35"/>
        <v/>
      </c>
      <c r="AU10" s="11" t="str">
        <f t="shared" si="36"/>
        <v/>
      </c>
      <c r="AV10" s="11">
        <f t="shared" si="37"/>
        <v>-8</v>
      </c>
      <c r="AW10" s="11">
        <f>SUM($AV$3:AV10)</f>
        <v>-48</v>
      </c>
      <c r="AX10" s="390">
        <f t="shared" si="38"/>
        <v>0</v>
      </c>
      <c r="AY10" s="390">
        <f t="shared" si="8"/>
        <v>0</v>
      </c>
      <c r="AZ10" s="390">
        <f t="shared" si="8"/>
        <v>0</v>
      </c>
      <c r="BA10" s="390">
        <f t="shared" si="8"/>
        <v>0</v>
      </c>
      <c r="BB10" s="390">
        <f t="shared" si="8"/>
        <v>0</v>
      </c>
      <c r="BD10" s="368">
        <f t="shared" si="39"/>
        <v>0</v>
      </c>
      <c r="BE10" s="368">
        <f t="shared" si="39"/>
        <v>0</v>
      </c>
      <c r="BF10" s="368">
        <f t="shared" si="39"/>
        <v>0</v>
      </c>
      <c r="BG10" s="368">
        <f t="shared" si="39"/>
        <v>0</v>
      </c>
      <c r="BH10" s="372">
        <f t="shared" si="40"/>
        <v>18</v>
      </c>
      <c r="BI10" s="372">
        <f t="shared" si="9"/>
        <v>1.5</v>
      </c>
      <c r="BJ10" s="372">
        <f t="shared" si="41"/>
        <v>22</v>
      </c>
      <c r="BK10" s="372">
        <f t="shared" si="10"/>
        <v>2</v>
      </c>
      <c r="BL10" s="372">
        <f t="shared" si="42"/>
        <v>6</v>
      </c>
      <c r="BM10" s="372">
        <f t="shared" si="11"/>
        <v>2</v>
      </c>
      <c r="BN10" s="564">
        <f t="shared" si="12"/>
        <v>0</v>
      </c>
      <c r="BO10" s="565">
        <f t="shared" si="13"/>
        <v>0</v>
      </c>
      <c r="BP10" s="570">
        <f t="shared" si="14"/>
        <v>0</v>
      </c>
      <c r="BQ10" s="564">
        <f t="shared" si="15"/>
        <v>0</v>
      </c>
      <c r="BR10" s="565">
        <f t="shared" si="16"/>
        <v>0</v>
      </c>
      <c r="BS10" s="570">
        <f t="shared" si="17"/>
        <v>0</v>
      </c>
      <c r="BT10" s="568">
        <f t="shared" si="43"/>
        <v>0</v>
      </c>
      <c r="BU10" s="564">
        <f t="shared" si="44"/>
        <v>0</v>
      </c>
      <c r="BV10" s="582">
        <f t="shared" si="45"/>
        <v>0</v>
      </c>
      <c r="BW10" s="576">
        <f t="shared" si="46"/>
        <v>0</v>
      </c>
      <c r="BX10" s="577">
        <f t="shared" si="47"/>
        <v>0</v>
      </c>
      <c r="BY10" s="578">
        <f t="shared" si="18"/>
        <v>0</v>
      </c>
      <c r="BZ10" s="576">
        <f t="shared" si="48"/>
        <v>0</v>
      </c>
      <c r="CA10" s="577">
        <f t="shared" si="49"/>
        <v>0</v>
      </c>
      <c r="CB10" s="578">
        <f t="shared" si="19"/>
        <v>0</v>
      </c>
      <c r="CC10" s="579">
        <f t="shared" si="50"/>
        <v>0</v>
      </c>
      <c r="CD10" s="576">
        <f t="shared" si="51"/>
        <v>0</v>
      </c>
      <c r="CE10" s="560">
        <f t="shared" si="52"/>
        <v>-6</v>
      </c>
      <c r="CF10" s="560">
        <f t="shared" si="53"/>
        <v>-6</v>
      </c>
      <c r="CG10" s="560">
        <f t="shared" si="54"/>
        <v>0</v>
      </c>
      <c r="CH10" s="560">
        <f t="shared" si="55"/>
        <v>0</v>
      </c>
      <c r="CL10" s="2" t="str">
        <f t="shared" si="56"/>
        <v/>
      </c>
    </row>
    <row r="11" spans="1:90" ht="12.75" x14ac:dyDescent="0.2">
      <c r="A11" s="242">
        <f t="shared" si="20"/>
        <v>6</v>
      </c>
      <c r="B11" s="243">
        <f t="shared" si="57"/>
        <v>46031</v>
      </c>
      <c r="C11" s="600">
        <f t="shared" si="21"/>
        <v>2</v>
      </c>
      <c r="D11" s="307"/>
      <c r="E11" s="307"/>
      <c r="F11" s="308"/>
      <c r="G11" s="308"/>
      <c r="H11" s="547">
        <f>IF(AK11=6,Einstellungen!$E$11,IF(AK11=7,Einstellungen!$E$12,IF(AK11=1,Einstellungen!$E$13,IF(AK11=2,Einstellungen!$E$7,IF(AK11=3,Einstellungen!$E$8,IF(AK11=4,Einstellungen!$E$9,IF(AK11=5,Einstellungen!$E$10)))))))</f>
        <v>0</v>
      </c>
      <c r="I11" s="232">
        <f t="shared" si="0"/>
        <v>0</v>
      </c>
      <c r="J11" s="229">
        <f t="shared" si="1"/>
        <v>1</v>
      </c>
      <c r="K11" s="313"/>
      <c r="L11" s="328"/>
      <c r="M11" s="202"/>
      <c r="N11" s="381"/>
      <c r="O11" s="382"/>
      <c r="P11" s="382"/>
      <c r="Q11" s="382"/>
      <c r="R11" s="260" t="str">
        <f>IF(I$36=0,"",IF(Einstellungen!I$39=1,R10+AV11,CL11))</f>
        <v/>
      </c>
      <c r="S11" s="231">
        <f>SUM(AP$3:AP11)</f>
        <v>56</v>
      </c>
      <c r="T11" s="228">
        <f>SUM(I$3:I11)</f>
        <v>0</v>
      </c>
      <c r="U11" s="373" t="str">
        <f t="shared" si="22"/>
        <v/>
      </c>
      <c r="V11" s="612"/>
      <c r="W11" s="609"/>
      <c r="X11" s="609"/>
      <c r="Y11" s="15">
        <f t="shared" si="2"/>
        <v>46031</v>
      </c>
      <c r="Z11" s="2">
        <f t="shared" si="3"/>
        <v>0</v>
      </c>
      <c r="AA11" s="2">
        <f>IF(M11=Einstellungen!A$43,I11,IF(M11=Einstellungen!A$45,I11,0))</f>
        <v>0</v>
      </c>
      <c r="AB11" s="2">
        <f>IF(M11=Einstellungen!A$44,I11,IF(M11=Einstellungen!A$45,I11,0))</f>
        <v>0</v>
      </c>
      <c r="AC11" s="661">
        <f t="shared" si="4"/>
        <v>0</v>
      </c>
      <c r="AD11" s="2">
        <f t="shared" si="5"/>
        <v>0</v>
      </c>
      <c r="AE11" s="2">
        <f t="shared" si="23"/>
        <v>0</v>
      </c>
      <c r="AF11" s="2">
        <f t="shared" si="23"/>
        <v>0</v>
      </c>
      <c r="AG11" s="325">
        <f t="shared" si="6"/>
        <v>0</v>
      </c>
      <c r="AH11" s="325">
        <f t="shared" si="7"/>
        <v>0</v>
      </c>
      <c r="AI11" s="325">
        <f t="shared" si="24"/>
        <v>0</v>
      </c>
      <c r="AJ11" s="325">
        <f t="shared" si="25"/>
        <v>0</v>
      </c>
      <c r="AK11" s="2">
        <f t="shared" si="26"/>
        <v>6</v>
      </c>
      <c r="AL11" s="14">
        <f t="shared" si="27"/>
        <v>0</v>
      </c>
      <c r="AM11" s="11">
        <f t="shared" si="28"/>
        <v>0</v>
      </c>
      <c r="AN11" s="11">
        <f t="shared" si="29"/>
        <v>0</v>
      </c>
      <c r="AO11" s="11">
        <f t="shared" si="30"/>
        <v>8</v>
      </c>
      <c r="AP11" s="11">
        <f t="shared" si="31"/>
        <v>8</v>
      </c>
      <c r="AQ11" s="204">
        <f t="shared" si="32"/>
        <v>8</v>
      </c>
      <c r="AR11" s="2">
        <f t="shared" si="33"/>
        <v>1</v>
      </c>
      <c r="AS11" s="2">
        <f t="shared" si="34"/>
        <v>1</v>
      </c>
      <c r="AT11" s="11" t="str">
        <f t="shared" si="35"/>
        <v/>
      </c>
      <c r="AU11" s="11" t="str">
        <f t="shared" si="36"/>
        <v/>
      </c>
      <c r="AV11" s="11">
        <f t="shared" si="37"/>
        <v>-8</v>
      </c>
      <c r="AW11" s="11">
        <f>SUM($AV$3:AV11)</f>
        <v>-56</v>
      </c>
      <c r="AX11" s="390">
        <f t="shared" si="38"/>
        <v>0</v>
      </c>
      <c r="AY11" s="390">
        <f t="shared" si="8"/>
        <v>0</v>
      </c>
      <c r="AZ11" s="390">
        <f t="shared" si="8"/>
        <v>0</v>
      </c>
      <c r="BA11" s="390">
        <f t="shared" si="8"/>
        <v>0</v>
      </c>
      <c r="BB11" s="390">
        <f t="shared" si="8"/>
        <v>0</v>
      </c>
      <c r="BD11" s="368">
        <f t="shared" si="39"/>
        <v>0</v>
      </c>
      <c r="BE11" s="368">
        <f t="shared" si="39"/>
        <v>0</v>
      </c>
      <c r="BF11" s="368">
        <f t="shared" si="39"/>
        <v>0</v>
      </c>
      <c r="BG11" s="368">
        <f t="shared" si="39"/>
        <v>0</v>
      </c>
      <c r="BH11" s="372">
        <f t="shared" si="40"/>
        <v>18</v>
      </c>
      <c r="BI11" s="372">
        <f t="shared" si="9"/>
        <v>1.5</v>
      </c>
      <c r="BJ11" s="372">
        <f t="shared" si="41"/>
        <v>22</v>
      </c>
      <c r="BK11" s="372">
        <f t="shared" si="10"/>
        <v>2</v>
      </c>
      <c r="BL11" s="372">
        <f t="shared" si="42"/>
        <v>6</v>
      </c>
      <c r="BM11" s="372">
        <f t="shared" si="11"/>
        <v>2</v>
      </c>
      <c r="BN11" s="564">
        <f t="shared" si="12"/>
        <v>0</v>
      </c>
      <c r="BO11" s="565">
        <f t="shared" si="13"/>
        <v>0</v>
      </c>
      <c r="BP11" s="570">
        <f t="shared" si="14"/>
        <v>0</v>
      </c>
      <c r="BQ11" s="564">
        <f t="shared" si="15"/>
        <v>0</v>
      </c>
      <c r="BR11" s="565">
        <f t="shared" si="16"/>
        <v>0</v>
      </c>
      <c r="BS11" s="570">
        <f t="shared" si="17"/>
        <v>0</v>
      </c>
      <c r="BT11" s="568">
        <f t="shared" si="43"/>
        <v>0</v>
      </c>
      <c r="BU11" s="564">
        <f t="shared" si="44"/>
        <v>0</v>
      </c>
      <c r="BV11" s="582">
        <f t="shared" si="45"/>
        <v>0</v>
      </c>
      <c r="BW11" s="576">
        <f t="shared" si="46"/>
        <v>0</v>
      </c>
      <c r="BX11" s="577">
        <f t="shared" si="47"/>
        <v>0</v>
      </c>
      <c r="BY11" s="578">
        <f t="shared" si="18"/>
        <v>0</v>
      </c>
      <c r="BZ11" s="576">
        <f t="shared" si="48"/>
        <v>0</v>
      </c>
      <c r="CA11" s="577">
        <f t="shared" si="49"/>
        <v>0</v>
      </c>
      <c r="CB11" s="578">
        <f t="shared" si="19"/>
        <v>0</v>
      </c>
      <c r="CC11" s="579">
        <f t="shared" si="50"/>
        <v>0</v>
      </c>
      <c r="CD11" s="576">
        <f t="shared" si="51"/>
        <v>0</v>
      </c>
      <c r="CE11" s="560">
        <f t="shared" si="52"/>
        <v>-6</v>
      </c>
      <c r="CF11" s="560">
        <f t="shared" si="53"/>
        <v>-6</v>
      </c>
      <c r="CG11" s="560">
        <f t="shared" si="54"/>
        <v>0</v>
      </c>
      <c r="CH11" s="560">
        <f t="shared" si="55"/>
        <v>0</v>
      </c>
      <c r="CL11" s="2" t="str">
        <f t="shared" si="56"/>
        <v/>
      </c>
    </row>
    <row r="12" spans="1:90" ht="12.75" x14ac:dyDescent="0.2">
      <c r="A12" s="242">
        <f t="shared" si="20"/>
        <v>7</v>
      </c>
      <c r="B12" s="243">
        <f t="shared" si="57"/>
        <v>46032</v>
      </c>
      <c r="C12" s="600">
        <f t="shared" si="21"/>
        <v>2</v>
      </c>
      <c r="D12" s="307"/>
      <c r="E12" s="307"/>
      <c r="F12" s="308"/>
      <c r="G12" s="308"/>
      <c r="H12" s="547">
        <f>IF(AK12=6,Einstellungen!$E$11,IF(AK12=7,Einstellungen!$E$12,IF(AK12=1,Einstellungen!$E$13,IF(AK12=2,Einstellungen!$E$7,IF(AK12=3,Einstellungen!$E$8,IF(AK12=4,Einstellungen!$E$9,IF(AK12=5,Einstellungen!$E$10)))))))</f>
        <v>0</v>
      </c>
      <c r="I12" s="232">
        <f t="shared" si="0"/>
        <v>0</v>
      </c>
      <c r="J12" s="229" t="str">
        <f t="shared" si="1"/>
        <v/>
      </c>
      <c r="K12" s="313"/>
      <c r="L12" s="328"/>
      <c r="M12" s="202"/>
      <c r="N12" s="381"/>
      <c r="O12" s="382"/>
      <c r="P12" s="382"/>
      <c r="Q12" s="382"/>
      <c r="R12" s="260" t="str">
        <f>IF(I$36=0,"",IF(Einstellungen!I$39=1,R11+AV12,CL12))</f>
        <v/>
      </c>
      <c r="S12" s="231">
        <f>SUM(AP$3:AP12)</f>
        <v>56</v>
      </c>
      <c r="T12" s="228">
        <f>SUM(I$3:I12)</f>
        <v>0</v>
      </c>
      <c r="U12" s="373" t="str">
        <f t="shared" si="22"/>
        <v/>
      </c>
      <c r="V12" s="612"/>
      <c r="W12" s="609"/>
      <c r="X12" s="609"/>
      <c r="Y12" s="15">
        <f t="shared" si="2"/>
        <v>46032</v>
      </c>
      <c r="Z12" s="2" t="b">
        <f t="shared" si="3"/>
        <v>0</v>
      </c>
      <c r="AA12" s="2">
        <f>IF(M12=Einstellungen!A$43,I12,IF(M12=Einstellungen!A$45,I12,0))</f>
        <v>0</v>
      </c>
      <c r="AB12" s="2">
        <f>IF(M12=Einstellungen!A$44,I12,IF(M12=Einstellungen!A$45,I12,0))</f>
        <v>0</v>
      </c>
      <c r="AC12" s="661">
        <f t="shared" si="4"/>
        <v>0</v>
      </c>
      <c r="AD12" s="2" t="b">
        <f t="shared" si="5"/>
        <v>0</v>
      </c>
      <c r="AE12" s="2">
        <f t="shared" si="23"/>
        <v>0</v>
      </c>
      <c r="AF12" s="2">
        <f t="shared" si="23"/>
        <v>0</v>
      </c>
      <c r="AG12" s="325" t="b">
        <f t="shared" si="6"/>
        <v>0</v>
      </c>
      <c r="AH12" s="325" t="b">
        <f t="shared" si="7"/>
        <v>0</v>
      </c>
      <c r="AI12" s="325" t="b">
        <f t="shared" si="24"/>
        <v>0</v>
      </c>
      <c r="AJ12" s="325" t="b">
        <f t="shared" si="25"/>
        <v>0</v>
      </c>
      <c r="AK12" s="2">
        <f t="shared" si="26"/>
        <v>7</v>
      </c>
      <c r="AL12" s="14">
        <f t="shared" si="27"/>
        <v>0</v>
      </c>
      <c r="AM12" s="11">
        <f t="shared" si="28"/>
        <v>0</v>
      </c>
      <c r="AN12" s="11">
        <f t="shared" si="29"/>
        <v>0</v>
      </c>
      <c r="AO12" s="11">
        <f t="shared" si="30"/>
        <v>0</v>
      </c>
      <c r="AP12" s="11">
        <f t="shared" si="31"/>
        <v>0</v>
      </c>
      <c r="AQ12" s="204">
        <f t="shared" si="32"/>
        <v>0</v>
      </c>
      <c r="AR12" s="2" t="str">
        <f t="shared" si="33"/>
        <v/>
      </c>
      <c r="AS12" s="2" t="str">
        <f t="shared" si="34"/>
        <v/>
      </c>
      <c r="AT12" s="11" t="str">
        <f t="shared" si="35"/>
        <v/>
      </c>
      <c r="AU12" s="11" t="str">
        <f t="shared" si="36"/>
        <v/>
      </c>
      <c r="AV12" s="11">
        <f t="shared" si="37"/>
        <v>0</v>
      </c>
      <c r="AW12" s="11">
        <f>SUM($AV$3:AV12)</f>
        <v>-56</v>
      </c>
      <c r="AX12" s="390">
        <f t="shared" si="38"/>
        <v>0</v>
      </c>
      <c r="AY12" s="390">
        <f t="shared" si="8"/>
        <v>0</v>
      </c>
      <c r="AZ12" s="390">
        <f t="shared" si="8"/>
        <v>0</v>
      </c>
      <c r="BA12" s="390">
        <f t="shared" si="8"/>
        <v>0</v>
      </c>
      <c r="BB12" s="390">
        <f t="shared" si="8"/>
        <v>0</v>
      </c>
      <c r="BD12" s="368">
        <f t="shared" si="39"/>
        <v>0</v>
      </c>
      <c r="BE12" s="368">
        <f t="shared" si="39"/>
        <v>0</v>
      </c>
      <c r="BF12" s="368">
        <f t="shared" si="39"/>
        <v>0</v>
      </c>
      <c r="BG12" s="368">
        <f t="shared" si="39"/>
        <v>0</v>
      </c>
      <c r="BH12" s="372">
        <f t="shared" si="40"/>
        <v>18</v>
      </c>
      <c r="BI12" s="372">
        <f t="shared" si="9"/>
        <v>1.5</v>
      </c>
      <c r="BJ12" s="372">
        <f t="shared" si="41"/>
        <v>22</v>
      </c>
      <c r="BK12" s="372">
        <f t="shared" si="10"/>
        <v>2</v>
      </c>
      <c r="BL12" s="372">
        <f t="shared" si="42"/>
        <v>6</v>
      </c>
      <c r="BM12" s="372">
        <f t="shared" si="11"/>
        <v>2</v>
      </c>
      <c r="BN12" s="564">
        <f t="shared" si="12"/>
        <v>0</v>
      </c>
      <c r="BO12" s="565">
        <f t="shared" si="13"/>
        <v>0</v>
      </c>
      <c r="BP12" s="570">
        <f t="shared" si="14"/>
        <v>0</v>
      </c>
      <c r="BQ12" s="564">
        <f t="shared" si="15"/>
        <v>0</v>
      </c>
      <c r="BR12" s="565">
        <f t="shared" si="16"/>
        <v>0</v>
      </c>
      <c r="BS12" s="570">
        <f t="shared" si="17"/>
        <v>0</v>
      </c>
      <c r="BT12" s="568">
        <f t="shared" si="43"/>
        <v>0</v>
      </c>
      <c r="BU12" s="564">
        <f t="shared" si="44"/>
        <v>0</v>
      </c>
      <c r="BV12" s="582">
        <f t="shared" si="45"/>
        <v>0</v>
      </c>
      <c r="BW12" s="576">
        <f t="shared" si="46"/>
        <v>0</v>
      </c>
      <c r="BX12" s="577">
        <f t="shared" si="47"/>
        <v>0</v>
      </c>
      <c r="BY12" s="578">
        <f t="shared" si="18"/>
        <v>0</v>
      </c>
      <c r="BZ12" s="576">
        <f t="shared" si="48"/>
        <v>0</v>
      </c>
      <c r="CA12" s="577">
        <f t="shared" si="49"/>
        <v>0</v>
      </c>
      <c r="CB12" s="578">
        <f t="shared" si="19"/>
        <v>0</v>
      </c>
      <c r="CC12" s="579">
        <f t="shared" si="50"/>
        <v>0</v>
      </c>
      <c r="CD12" s="576">
        <f t="shared" si="51"/>
        <v>0</v>
      </c>
      <c r="CE12" s="560">
        <f t="shared" si="52"/>
        <v>-6</v>
      </c>
      <c r="CF12" s="560">
        <f t="shared" si="53"/>
        <v>-6</v>
      </c>
      <c r="CG12" s="560">
        <f t="shared" si="54"/>
        <v>0</v>
      </c>
      <c r="CH12" s="560">
        <f t="shared" si="55"/>
        <v>0</v>
      </c>
      <c r="CL12" s="2" t="str">
        <f t="shared" si="56"/>
        <v/>
      </c>
    </row>
    <row r="13" spans="1:90" ht="12.75" x14ac:dyDescent="0.2">
      <c r="A13" s="242">
        <f t="shared" si="20"/>
        <v>1</v>
      </c>
      <c r="B13" s="243">
        <f t="shared" si="57"/>
        <v>46033</v>
      </c>
      <c r="C13" s="600">
        <f t="shared" si="21"/>
        <v>2</v>
      </c>
      <c r="D13" s="307"/>
      <c r="E13" s="307"/>
      <c r="F13" s="308"/>
      <c r="G13" s="308"/>
      <c r="H13" s="547">
        <f>IF(AK13=6,Einstellungen!$E$11,IF(AK13=7,Einstellungen!$E$12,IF(AK13=1,Einstellungen!$E$13,IF(AK13=2,Einstellungen!$E$7,IF(AK13=3,Einstellungen!$E$8,IF(AK13=4,Einstellungen!$E$9,IF(AK13=5,Einstellungen!$E$10)))))))</f>
        <v>0</v>
      </c>
      <c r="I13" s="232">
        <f t="shared" si="0"/>
        <v>0</v>
      </c>
      <c r="J13" s="229" t="str">
        <f t="shared" si="1"/>
        <v/>
      </c>
      <c r="K13" s="313"/>
      <c r="L13" s="328"/>
      <c r="M13" s="202"/>
      <c r="N13" s="381"/>
      <c r="O13" s="382"/>
      <c r="P13" s="382"/>
      <c r="Q13" s="382"/>
      <c r="R13" s="260" t="str">
        <f>IF(I$36=0,"",IF(Einstellungen!I$39=1,R12+AV13,CL13))</f>
        <v/>
      </c>
      <c r="S13" s="231">
        <f>SUM(AP$3:AP13)</f>
        <v>56</v>
      </c>
      <c r="T13" s="228">
        <f>SUM(I$3:I13)</f>
        <v>0</v>
      </c>
      <c r="U13" s="373" t="str">
        <f t="shared" si="22"/>
        <v/>
      </c>
      <c r="V13" s="612"/>
      <c r="W13" s="609"/>
      <c r="X13" s="609"/>
      <c r="Y13" s="15">
        <f t="shared" si="2"/>
        <v>46033</v>
      </c>
      <c r="Z13" s="2" t="b">
        <f t="shared" si="3"/>
        <v>0</v>
      </c>
      <c r="AA13" s="2">
        <f>IF(M13=Einstellungen!A$43,I13,IF(M13=Einstellungen!A$45,I13,0))</f>
        <v>0</v>
      </c>
      <c r="AB13" s="2">
        <f>IF(M13=Einstellungen!A$44,I13,IF(M13=Einstellungen!A$45,I13,0))</f>
        <v>0</v>
      </c>
      <c r="AC13" s="661">
        <f t="shared" si="4"/>
        <v>0</v>
      </c>
      <c r="AD13" s="2" t="b">
        <f t="shared" si="5"/>
        <v>0</v>
      </c>
      <c r="AE13" s="2">
        <f t="shared" si="23"/>
        <v>0</v>
      </c>
      <c r="AF13" s="2">
        <f t="shared" si="23"/>
        <v>0</v>
      </c>
      <c r="AG13" s="325" t="b">
        <f t="shared" si="6"/>
        <v>0</v>
      </c>
      <c r="AH13" s="325" t="b">
        <f t="shared" si="7"/>
        <v>0</v>
      </c>
      <c r="AI13" s="325" t="b">
        <f t="shared" si="24"/>
        <v>0</v>
      </c>
      <c r="AJ13" s="325" t="b">
        <f t="shared" si="25"/>
        <v>0</v>
      </c>
      <c r="AK13" s="2">
        <f t="shared" si="26"/>
        <v>1</v>
      </c>
      <c r="AL13" s="14">
        <f t="shared" si="27"/>
        <v>0</v>
      </c>
      <c r="AM13" s="11">
        <f t="shared" si="28"/>
        <v>0</v>
      </c>
      <c r="AN13" s="11">
        <f t="shared" si="29"/>
        <v>0</v>
      </c>
      <c r="AO13" s="11">
        <f t="shared" si="30"/>
        <v>0</v>
      </c>
      <c r="AP13" s="11">
        <f t="shared" si="31"/>
        <v>0</v>
      </c>
      <c r="AQ13" s="204">
        <f t="shared" si="32"/>
        <v>0</v>
      </c>
      <c r="AR13" s="2" t="str">
        <f t="shared" si="33"/>
        <v/>
      </c>
      <c r="AS13" s="2" t="str">
        <f t="shared" si="34"/>
        <v/>
      </c>
      <c r="AT13" s="11" t="str">
        <f t="shared" si="35"/>
        <v/>
      </c>
      <c r="AU13" s="11" t="str">
        <f t="shared" si="36"/>
        <v/>
      </c>
      <c r="AV13" s="11">
        <f t="shared" si="37"/>
        <v>0</v>
      </c>
      <c r="AW13" s="11">
        <f>SUM($AV$3:AV13)</f>
        <v>-56</v>
      </c>
      <c r="AX13" s="390">
        <f t="shared" si="38"/>
        <v>0</v>
      </c>
      <c r="AY13" s="390">
        <f t="shared" si="8"/>
        <v>0</v>
      </c>
      <c r="AZ13" s="390">
        <f t="shared" si="8"/>
        <v>0</v>
      </c>
      <c r="BA13" s="390">
        <f t="shared" si="8"/>
        <v>0</v>
      </c>
      <c r="BB13" s="390">
        <f t="shared" si="8"/>
        <v>0</v>
      </c>
      <c r="BD13" s="368">
        <f t="shared" si="39"/>
        <v>0</v>
      </c>
      <c r="BE13" s="368">
        <f t="shared" si="39"/>
        <v>0</v>
      </c>
      <c r="BF13" s="368">
        <f t="shared" si="39"/>
        <v>0</v>
      </c>
      <c r="BG13" s="368">
        <f t="shared" si="39"/>
        <v>0</v>
      </c>
      <c r="BH13" s="372">
        <f t="shared" si="40"/>
        <v>8</v>
      </c>
      <c r="BI13" s="372">
        <f t="shared" si="9"/>
        <v>2</v>
      </c>
      <c r="BJ13" s="372">
        <f t="shared" si="41"/>
        <v>22</v>
      </c>
      <c r="BK13" s="372">
        <f t="shared" si="10"/>
        <v>3</v>
      </c>
      <c r="BL13" s="372">
        <f t="shared" si="42"/>
        <v>6</v>
      </c>
      <c r="BM13" s="372">
        <f t="shared" si="11"/>
        <v>3</v>
      </c>
      <c r="BN13" s="564">
        <f t="shared" si="12"/>
        <v>0</v>
      </c>
      <c r="BO13" s="565">
        <f t="shared" si="13"/>
        <v>0</v>
      </c>
      <c r="BP13" s="570">
        <f t="shared" si="14"/>
        <v>0</v>
      </c>
      <c r="BQ13" s="564">
        <f t="shared" si="15"/>
        <v>0</v>
      </c>
      <c r="BR13" s="565">
        <f t="shared" si="16"/>
        <v>0</v>
      </c>
      <c r="BS13" s="570">
        <f t="shared" si="17"/>
        <v>0</v>
      </c>
      <c r="BT13" s="568">
        <f t="shared" si="43"/>
        <v>0</v>
      </c>
      <c r="BU13" s="564">
        <f t="shared" si="44"/>
        <v>0</v>
      </c>
      <c r="BV13" s="582">
        <f t="shared" si="45"/>
        <v>0</v>
      </c>
      <c r="BW13" s="576">
        <f t="shared" si="46"/>
        <v>0</v>
      </c>
      <c r="BX13" s="577">
        <f t="shared" si="47"/>
        <v>0</v>
      </c>
      <c r="BY13" s="578">
        <f t="shared" si="18"/>
        <v>0</v>
      </c>
      <c r="BZ13" s="576">
        <f t="shared" si="48"/>
        <v>0</v>
      </c>
      <c r="CA13" s="577">
        <f t="shared" si="49"/>
        <v>0</v>
      </c>
      <c r="CB13" s="578">
        <f t="shared" si="19"/>
        <v>0</v>
      </c>
      <c r="CC13" s="579">
        <f t="shared" si="50"/>
        <v>0</v>
      </c>
      <c r="CD13" s="576">
        <f t="shared" si="51"/>
        <v>0</v>
      </c>
      <c r="CE13" s="560">
        <f t="shared" si="52"/>
        <v>-6</v>
      </c>
      <c r="CF13" s="560">
        <f t="shared" si="53"/>
        <v>-6</v>
      </c>
      <c r="CG13" s="560">
        <f t="shared" si="54"/>
        <v>0</v>
      </c>
      <c r="CH13" s="560">
        <f t="shared" si="55"/>
        <v>0</v>
      </c>
      <c r="CL13" s="2" t="str">
        <f t="shared" si="56"/>
        <v/>
      </c>
    </row>
    <row r="14" spans="1:90" ht="12.75" x14ac:dyDescent="0.2">
      <c r="A14" s="242">
        <f t="shared" si="20"/>
        <v>2</v>
      </c>
      <c r="B14" s="243">
        <f t="shared" si="57"/>
        <v>46034</v>
      </c>
      <c r="C14" s="600">
        <f t="shared" si="21"/>
        <v>3</v>
      </c>
      <c r="D14" s="307"/>
      <c r="E14" s="307"/>
      <c r="F14" s="308"/>
      <c r="G14" s="308"/>
      <c r="H14" s="547">
        <f>IF(AK14=6,Einstellungen!$E$11,IF(AK14=7,Einstellungen!$E$12,IF(AK14=1,Einstellungen!$E$13,IF(AK14=2,Einstellungen!$E$7,IF(AK14=3,Einstellungen!$E$8,IF(AK14=4,Einstellungen!$E$9,IF(AK14=5,Einstellungen!$E$10)))))))</f>
        <v>0</v>
      </c>
      <c r="I14" s="232">
        <f t="shared" si="0"/>
        <v>0</v>
      </c>
      <c r="J14" s="229">
        <f t="shared" si="1"/>
        <v>1</v>
      </c>
      <c r="K14" s="313"/>
      <c r="L14" s="328"/>
      <c r="M14" s="202"/>
      <c r="N14" s="381"/>
      <c r="O14" s="382"/>
      <c r="P14" s="382"/>
      <c r="Q14" s="382"/>
      <c r="R14" s="260" t="str">
        <f>IF(I$36=0,"",IF(Einstellungen!I$39=1,R13+AV14,CL14))</f>
        <v/>
      </c>
      <c r="S14" s="231">
        <f>SUM(AP$3:AP14)</f>
        <v>64</v>
      </c>
      <c r="T14" s="228">
        <f>SUM(I$3:I14)</f>
        <v>0</v>
      </c>
      <c r="U14" s="373" t="str">
        <f t="shared" si="22"/>
        <v/>
      </c>
      <c r="V14" s="612"/>
      <c r="W14" s="609"/>
      <c r="X14" s="609"/>
      <c r="Y14" s="15">
        <f t="shared" si="2"/>
        <v>46034</v>
      </c>
      <c r="Z14" s="2">
        <f t="shared" si="3"/>
        <v>0</v>
      </c>
      <c r="AA14" s="2">
        <f>IF(M14=Einstellungen!A$43,I14,IF(M14=Einstellungen!A$45,I14,0))</f>
        <v>0</v>
      </c>
      <c r="AB14" s="2">
        <f>IF(M14=Einstellungen!A$44,I14,IF(M14=Einstellungen!A$45,I14,0))</f>
        <v>0</v>
      </c>
      <c r="AC14" s="661">
        <f t="shared" si="4"/>
        <v>0</v>
      </c>
      <c r="AD14" s="2">
        <f t="shared" si="5"/>
        <v>0</v>
      </c>
      <c r="AE14" s="2">
        <f t="shared" si="23"/>
        <v>0</v>
      </c>
      <c r="AF14" s="2">
        <f t="shared" si="23"/>
        <v>0</v>
      </c>
      <c r="AG14" s="325">
        <f t="shared" si="6"/>
        <v>0</v>
      </c>
      <c r="AH14" s="325">
        <f t="shared" si="7"/>
        <v>0</v>
      </c>
      <c r="AI14" s="325">
        <f t="shared" si="24"/>
        <v>0</v>
      </c>
      <c r="AJ14" s="325">
        <f t="shared" si="25"/>
        <v>0</v>
      </c>
      <c r="AK14" s="2">
        <f t="shared" si="26"/>
        <v>2</v>
      </c>
      <c r="AL14" s="14">
        <f t="shared" si="27"/>
        <v>0</v>
      </c>
      <c r="AM14" s="11">
        <f t="shared" si="28"/>
        <v>0</v>
      </c>
      <c r="AN14" s="11">
        <f t="shared" si="29"/>
        <v>0</v>
      </c>
      <c r="AO14" s="11">
        <f t="shared" si="30"/>
        <v>8</v>
      </c>
      <c r="AP14" s="11">
        <f t="shared" si="31"/>
        <v>8</v>
      </c>
      <c r="AQ14" s="204">
        <f t="shared" si="32"/>
        <v>8</v>
      </c>
      <c r="AR14" s="2">
        <f t="shared" si="33"/>
        <v>1</v>
      </c>
      <c r="AS14" s="2">
        <f t="shared" si="34"/>
        <v>1</v>
      </c>
      <c r="AT14" s="11" t="str">
        <f t="shared" si="35"/>
        <v/>
      </c>
      <c r="AU14" s="11" t="str">
        <f t="shared" si="36"/>
        <v/>
      </c>
      <c r="AV14" s="11">
        <f t="shared" si="37"/>
        <v>-8</v>
      </c>
      <c r="AW14" s="11">
        <f>SUM($AV$3:AV14)</f>
        <v>-64</v>
      </c>
      <c r="AX14" s="390">
        <f t="shared" si="38"/>
        <v>0</v>
      </c>
      <c r="AY14" s="390">
        <f t="shared" si="8"/>
        <v>0</v>
      </c>
      <c r="AZ14" s="390">
        <f t="shared" si="8"/>
        <v>0</v>
      </c>
      <c r="BA14" s="390">
        <f t="shared" si="8"/>
        <v>0</v>
      </c>
      <c r="BB14" s="390">
        <f t="shared" si="8"/>
        <v>0</v>
      </c>
      <c r="BD14" s="368">
        <f t="shared" si="39"/>
        <v>0</v>
      </c>
      <c r="BE14" s="368">
        <f t="shared" si="39"/>
        <v>0</v>
      </c>
      <c r="BF14" s="368">
        <f t="shared" si="39"/>
        <v>0</v>
      </c>
      <c r="BG14" s="368">
        <f t="shared" si="39"/>
        <v>0</v>
      </c>
      <c r="BH14" s="372">
        <f t="shared" si="40"/>
        <v>18</v>
      </c>
      <c r="BI14" s="372">
        <f t="shared" si="9"/>
        <v>1.5</v>
      </c>
      <c r="BJ14" s="372">
        <f t="shared" si="41"/>
        <v>22</v>
      </c>
      <c r="BK14" s="372">
        <f t="shared" si="10"/>
        <v>2</v>
      </c>
      <c r="BL14" s="372">
        <f t="shared" si="42"/>
        <v>6</v>
      </c>
      <c r="BM14" s="372">
        <f t="shared" si="11"/>
        <v>2</v>
      </c>
      <c r="BN14" s="564">
        <f t="shared" si="12"/>
        <v>0</v>
      </c>
      <c r="BO14" s="565">
        <f t="shared" si="13"/>
        <v>0</v>
      </c>
      <c r="BP14" s="570">
        <f t="shared" si="14"/>
        <v>0</v>
      </c>
      <c r="BQ14" s="564">
        <f t="shared" si="15"/>
        <v>0</v>
      </c>
      <c r="BR14" s="565">
        <f t="shared" si="16"/>
        <v>0</v>
      </c>
      <c r="BS14" s="570">
        <f t="shared" si="17"/>
        <v>0</v>
      </c>
      <c r="BT14" s="568">
        <f t="shared" si="43"/>
        <v>0</v>
      </c>
      <c r="BU14" s="564">
        <f t="shared" si="44"/>
        <v>0</v>
      </c>
      <c r="BV14" s="582">
        <f t="shared" si="45"/>
        <v>0</v>
      </c>
      <c r="BW14" s="576">
        <f t="shared" si="46"/>
        <v>0</v>
      </c>
      <c r="BX14" s="577">
        <f t="shared" si="47"/>
        <v>0</v>
      </c>
      <c r="BY14" s="578">
        <f t="shared" si="18"/>
        <v>0</v>
      </c>
      <c r="BZ14" s="576">
        <f t="shared" si="48"/>
        <v>0</v>
      </c>
      <c r="CA14" s="577">
        <f t="shared" si="49"/>
        <v>0</v>
      </c>
      <c r="CB14" s="578">
        <f t="shared" si="19"/>
        <v>0</v>
      </c>
      <c r="CC14" s="579">
        <f t="shared" si="50"/>
        <v>0</v>
      </c>
      <c r="CD14" s="576">
        <f t="shared" si="51"/>
        <v>0</v>
      </c>
      <c r="CE14" s="560">
        <f t="shared" si="52"/>
        <v>-6</v>
      </c>
      <c r="CF14" s="560">
        <f t="shared" si="53"/>
        <v>-6</v>
      </c>
      <c r="CG14" s="560">
        <f t="shared" si="54"/>
        <v>0</v>
      </c>
      <c r="CH14" s="560">
        <f t="shared" si="55"/>
        <v>0</v>
      </c>
      <c r="CL14" s="2" t="str">
        <f t="shared" si="56"/>
        <v/>
      </c>
    </row>
    <row r="15" spans="1:90" ht="12.75" x14ac:dyDescent="0.2">
      <c r="A15" s="242">
        <f t="shared" si="20"/>
        <v>3</v>
      </c>
      <c r="B15" s="243">
        <f t="shared" si="57"/>
        <v>46035</v>
      </c>
      <c r="C15" s="600">
        <f t="shared" si="21"/>
        <v>3</v>
      </c>
      <c r="D15" s="307"/>
      <c r="E15" s="307"/>
      <c r="F15" s="308"/>
      <c r="G15" s="308"/>
      <c r="H15" s="547">
        <f>IF(AK15=6,Einstellungen!$E$11,IF(AK15=7,Einstellungen!$E$12,IF(AK15=1,Einstellungen!$E$13,IF(AK15=2,Einstellungen!$E$7,IF(AK15=3,Einstellungen!$E$8,IF(AK15=4,Einstellungen!$E$9,IF(AK15=5,Einstellungen!$E$10)))))))</f>
        <v>0</v>
      </c>
      <c r="I15" s="232">
        <f t="shared" si="0"/>
        <v>0</v>
      </c>
      <c r="J15" s="229">
        <f t="shared" si="1"/>
        <v>1</v>
      </c>
      <c r="K15" s="313"/>
      <c r="L15" s="328"/>
      <c r="M15" s="202"/>
      <c r="N15" s="381"/>
      <c r="O15" s="382"/>
      <c r="P15" s="382"/>
      <c r="Q15" s="382"/>
      <c r="R15" s="260" t="str">
        <f>IF(I$36=0,"",IF(Einstellungen!I$39=1,R14+AV15,CL15))</f>
        <v/>
      </c>
      <c r="S15" s="231">
        <f>SUM(AP$3:AP15)</f>
        <v>72</v>
      </c>
      <c r="T15" s="228">
        <f>SUM(I$3:I15)</f>
        <v>0</v>
      </c>
      <c r="U15" s="373" t="str">
        <f t="shared" si="22"/>
        <v/>
      </c>
      <c r="V15" s="612"/>
      <c r="W15" s="609"/>
      <c r="X15" s="609"/>
      <c r="Y15" s="15">
        <f t="shared" si="2"/>
        <v>46035</v>
      </c>
      <c r="Z15" s="2">
        <f t="shared" si="3"/>
        <v>0</v>
      </c>
      <c r="AA15" s="2">
        <f>IF(M15=Einstellungen!A$43,I15,IF(M15=Einstellungen!A$45,I15,0))</f>
        <v>0</v>
      </c>
      <c r="AB15" s="2">
        <f>IF(M15=Einstellungen!A$44,I15,IF(M15=Einstellungen!A$45,I15,0))</f>
        <v>0</v>
      </c>
      <c r="AC15" s="661">
        <f t="shared" si="4"/>
        <v>0</v>
      </c>
      <c r="AD15" s="2">
        <f t="shared" si="5"/>
        <v>0</v>
      </c>
      <c r="AE15" s="2">
        <f t="shared" si="23"/>
        <v>0</v>
      </c>
      <c r="AF15" s="2">
        <f t="shared" si="23"/>
        <v>0</v>
      </c>
      <c r="AG15" s="325">
        <f t="shared" si="6"/>
        <v>0</v>
      </c>
      <c r="AH15" s="325">
        <f t="shared" si="7"/>
        <v>0</v>
      </c>
      <c r="AI15" s="325">
        <f t="shared" si="24"/>
        <v>0</v>
      </c>
      <c r="AJ15" s="325">
        <f t="shared" si="25"/>
        <v>0</v>
      </c>
      <c r="AK15" s="2">
        <f t="shared" si="26"/>
        <v>3</v>
      </c>
      <c r="AL15" s="14">
        <f t="shared" si="27"/>
        <v>0</v>
      </c>
      <c r="AM15" s="11">
        <f t="shared" si="28"/>
        <v>0</v>
      </c>
      <c r="AN15" s="11">
        <f t="shared" si="29"/>
        <v>0</v>
      </c>
      <c r="AO15" s="11">
        <f t="shared" si="30"/>
        <v>8</v>
      </c>
      <c r="AP15" s="11">
        <f t="shared" si="31"/>
        <v>8</v>
      </c>
      <c r="AQ15" s="204">
        <f t="shared" si="32"/>
        <v>8</v>
      </c>
      <c r="AR15" s="2">
        <f t="shared" si="33"/>
        <v>1</v>
      </c>
      <c r="AS15" s="2">
        <f t="shared" si="34"/>
        <v>1</v>
      </c>
      <c r="AT15" s="11" t="str">
        <f t="shared" ref="AT15:AT33" si="58">IF(L15="j",1,IF(L15="J/2",0.5,""))</f>
        <v/>
      </c>
      <c r="AU15" s="11" t="str">
        <f t="shared" si="36"/>
        <v/>
      </c>
      <c r="AV15" s="11">
        <f t="shared" si="37"/>
        <v>-8</v>
      </c>
      <c r="AW15" s="11">
        <f>SUM($AV$3:AV15)</f>
        <v>-72</v>
      </c>
      <c r="AX15" s="390">
        <f t="shared" si="38"/>
        <v>0</v>
      </c>
      <c r="AY15" s="390">
        <f t="shared" si="8"/>
        <v>0</v>
      </c>
      <c r="AZ15" s="390">
        <f t="shared" si="8"/>
        <v>0</v>
      </c>
      <c r="BA15" s="390">
        <f t="shared" si="8"/>
        <v>0</v>
      </c>
      <c r="BB15" s="390">
        <f t="shared" si="8"/>
        <v>0</v>
      </c>
      <c r="BD15" s="368">
        <f t="shared" si="39"/>
        <v>0</v>
      </c>
      <c r="BE15" s="368">
        <f t="shared" si="39"/>
        <v>0</v>
      </c>
      <c r="BF15" s="368">
        <f t="shared" si="39"/>
        <v>0</v>
      </c>
      <c r="BG15" s="368">
        <f t="shared" si="39"/>
        <v>0</v>
      </c>
      <c r="BH15" s="372">
        <f t="shared" si="40"/>
        <v>18</v>
      </c>
      <c r="BI15" s="372">
        <f t="shared" si="9"/>
        <v>1.5</v>
      </c>
      <c r="BJ15" s="372">
        <f t="shared" si="41"/>
        <v>22</v>
      </c>
      <c r="BK15" s="372">
        <f t="shared" si="10"/>
        <v>2</v>
      </c>
      <c r="BL15" s="372">
        <f t="shared" si="42"/>
        <v>6</v>
      </c>
      <c r="BM15" s="372">
        <f t="shared" si="11"/>
        <v>2</v>
      </c>
      <c r="BN15" s="564">
        <f t="shared" si="12"/>
        <v>0</v>
      </c>
      <c r="BO15" s="565">
        <f t="shared" si="13"/>
        <v>0</v>
      </c>
      <c r="BP15" s="570">
        <f t="shared" si="14"/>
        <v>0</v>
      </c>
      <c r="BQ15" s="564">
        <f t="shared" si="15"/>
        <v>0</v>
      </c>
      <c r="BR15" s="565">
        <f t="shared" si="16"/>
        <v>0</v>
      </c>
      <c r="BS15" s="570">
        <f t="shared" si="17"/>
        <v>0</v>
      </c>
      <c r="BT15" s="568">
        <f t="shared" si="43"/>
        <v>0</v>
      </c>
      <c r="BU15" s="564">
        <f t="shared" si="44"/>
        <v>0</v>
      </c>
      <c r="BV15" s="582">
        <f t="shared" si="45"/>
        <v>0</v>
      </c>
      <c r="BW15" s="576">
        <f t="shared" si="46"/>
        <v>0</v>
      </c>
      <c r="BX15" s="577">
        <f t="shared" si="47"/>
        <v>0</v>
      </c>
      <c r="BY15" s="578">
        <f t="shared" si="18"/>
        <v>0</v>
      </c>
      <c r="BZ15" s="576">
        <f t="shared" si="48"/>
        <v>0</v>
      </c>
      <c r="CA15" s="577">
        <f t="shared" si="49"/>
        <v>0</v>
      </c>
      <c r="CB15" s="578">
        <f t="shared" si="19"/>
        <v>0</v>
      </c>
      <c r="CC15" s="579">
        <f t="shared" si="50"/>
        <v>0</v>
      </c>
      <c r="CD15" s="576">
        <f t="shared" si="51"/>
        <v>0</v>
      </c>
      <c r="CE15" s="560">
        <f t="shared" si="52"/>
        <v>-6</v>
      </c>
      <c r="CF15" s="560">
        <f t="shared" si="53"/>
        <v>-6</v>
      </c>
      <c r="CG15" s="560">
        <f t="shared" si="54"/>
        <v>0</v>
      </c>
      <c r="CH15" s="560">
        <f t="shared" si="55"/>
        <v>0</v>
      </c>
      <c r="CL15" s="2" t="str">
        <f t="shared" si="56"/>
        <v/>
      </c>
    </row>
    <row r="16" spans="1:90" ht="12.75" x14ac:dyDescent="0.2">
      <c r="A16" s="242">
        <f t="shared" si="20"/>
        <v>4</v>
      </c>
      <c r="B16" s="243">
        <f t="shared" si="57"/>
        <v>46036</v>
      </c>
      <c r="C16" s="600">
        <f t="shared" si="21"/>
        <v>3</v>
      </c>
      <c r="D16" s="307"/>
      <c r="E16" s="307"/>
      <c r="F16" s="308"/>
      <c r="G16" s="308"/>
      <c r="H16" s="547">
        <f>IF(AK16=6,Einstellungen!$E$11,IF(AK16=7,Einstellungen!$E$12,IF(AK16=1,Einstellungen!$E$13,IF(AK16=2,Einstellungen!$E$7,IF(AK16=3,Einstellungen!$E$8,IF(AK16=4,Einstellungen!$E$9,IF(AK16=5,Einstellungen!$E$10)))))))</f>
        <v>0</v>
      </c>
      <c r="I16" s="232">
        <f t="shared" si="0"/>
        <v>0</v>
      </c>
      <c r="J16" s="229">
        <f t="shared" si="1"/>
        <v>1</v>
      </c>
      <c r="K16" s="313"/>
      <c r="L16" s="328"/>
      <c r="M16" s="202"/>
      <c r="N16" s="381"/>
      <c r="O16" s="382"/>
      <c r="P16" s="382"/>
      <c r="Q16" s="382"/>
      <c r="R16" s="260" t="str">
        <f>IF(I$36=0,"",IF(Einstellungen!I$39=1,R15+AV16,CL16))</f>
        <v/>
      </c>
      <c r="S16" s="231">
        <f>SUM(AP$3:AP16)</f>
        <v>80</v>
      </c>
      <c r="T16" s="228">
        <f>SUM(I$3:I16)</f>
        <v>0</v>
      </c>
      <c r="U16" s="373" t="str">
        <f t="shared" si="22"/>
        <v/>
      </c>
      <c r="V16" s="612"/>
      <c r="W16" s="609"/>
      <c r="X16" s="609"/>
      <c r="Y16" s="15">
        <f t="shared" si="2"/>
        <v>46036</v>
      </c>
      <c r="Z16" s="2">
        <f t="shared" si="3"/>
        <v>0</v>
      </c>
      <c r="AA16" s="2">
        <f>IF(M16=Einstellungen!A$43,I16,IF(M16=Einstellungen!A$45,I16,0))</f>
        <v>0</v>
      </c>
      <c r="AB16" s="2">
        <f>IF(M16=Einstellungen!A$44,I16,IF(M16=Einstellungen!A$45,I16,0))</f>
        <v>0</v>
      </c>
      <c r="AC16" s="661">
        <f t="shared" si="4"/>
        <v>0</v>
      </c>
      <c r="AD16" s="2">
        <f t="shared" si="5"/>
        <v>0</v>
      </c>
      <c r="AE16" s="2">
        <f t="shared" si="23"/>
        <v>0</v>
      </c>
      <c r="AF16" s="2">
        <f t="shared" si="23"/>
        <v>0</v>
      </c>
      <c r="AG16" s="325">
        <f t="shared" si="6"/>
        <v>0</v>
      </c>
      <c r="AH16" s="325">
        <f t="shared" si="7"/>
        <v>0</v>
      </c>
      <c r="AI16" s="325">
        <f t="shared" si="24"/>
        <v>0</v>
      </c>
      <c r="AJ16" s="325">
        <f t="shared" si="25"/>
        <v>0</v>
      </c>
      <c r="AK16" s="2">
        <f t="shared" si="26"/>
        <v>4</v>
      </c>
      <c r="AL16" s="14">
        <f t="shared" si="27"/>
        <v>0</v>
      </c>
      <c r="AM16" s="11">
        <f t="shared" si="28"/>
        <v>0</v>
      </c>
      <c r="AN16" s="11">
        <f t="shared" si="29"/>
        <v>0</v>
      </c>
      <c r="AO16" s="11">
        <f t="shared" si="30"/>
        <v>8</v>
      </c>
      <c r="AP16" s="11">
        <f t="shared" si="31"/>
        <v>8</v>
      </c>
      <c r="AQ16" s="204">
        <f t="shared" si="32"/>
        <v>8</v>
      </c>
      <c r="AR16" s="2">
        <f t="shared" si="33"/>
        <v>1</v>
      </c>
      <c r="AS16" s="2">
        <f t="shared" si="34"/>
        <v>1</v>
      </c>
      <c r="AT16" s="11" t="str">
        <f t="shared" si="58"/>
        <v/>
      </c>
      <c r="AU16" s="11" t="str">
        <f t="shared" si="36"/>
        <v/>
      </c>
      <c r="AV16" s="11">
        <f t="shared" si="37"/>
        <v>-8</v>
      </c>
      <c r="AW16" s="11">
        <f>SUM($AV$3:AV16)</f>
        <v>-80</v>
      </c>
      <c r="AX16" s="390">
        <f t="shared" si="38"/>
        <v>0</v>
      </c>
      <c r="AY16" s="390">
        <f t="shared" si="8"/>
        <v>0</v>
      </c>
      <c r="AZ16" s="390">
        <f t="shared" si="8"/>
        <v>0</v>
      </c>
      <c r="BA16" s="390">
        <f t="shared" si="8"/>
        <v>0</v>
      </c>
      <c r="BB16" s="390">
        <f t="shared" si="8"/>
        <v>0</v>
      </c>
      <c r="BD16" s="368">
        <f t="shared" si="39"/>
        <v>0</v>
      </c>
      <c r="BE16" s="368">
        <f t="shared" si="39"/>
        <v>0</v>
      </c>
      <c r="BF16" s="368">
        <f t="shared" si="39"/>
        <v>0</v>
      </c>
      <c r="BG16" s="368">
        <f t="shared" si="39"/>
        <v>0</v>
      </c>
      <c r="BH16" s="372">
        <f t="shared" si="40"/>
        <v>18</v>
      </c>
      <c r="BI16" s="372">
        <f t="shared" si="9"/>
        <v>1.5</v>
      </c>
      <c r="BJ16" s="372">
        <f t="shared" si="41"/>
        <v>22</v>
      </c>
      <c r="BK16" s="372">
        <f t="shared" si="10"/>
        <v>2</v>
      </c>
      <c r="BL16" s="372">
        <f t="shared" si="42"/>
        <v>6</v>
      </c>
      <c r="BM16" s="372">
        <f t="shared" si="11"/>
        <v>2</v>
      </c>
      <c r="BN16" s="564">
        <f t="shared" si="12"/>
        <v>0</v>
      </c>
      <c r="BO16" s="565">
        <f t="shared" si="13"/>
        <v>0</v>
      </c>
      <c r="BP16" s="570">
        <f t="shared" si="14"/>
        <v>0</v>
      </c>
      <c r="BQ16" s="564">
        <f t="shared" si="15"/>
        <v>0</v>
      </c>
      <c r="BR16" s="565">
        <f t="shared" si="16"/>
        <v>0</v>
      </c>
      <c r="BS16" s="570">
        <f t="shared" si="17"/>
        <v>0</v>
      </c>
      <c r="BT16" s="568">
        <f t="shared" si="43"/>
        <v>0</v>
      </c>
      <c r="BU16" s="564">
        <f t="shared" si="44"/>
        <v>0</v>
      </c>
      <c r="BV16" s="582">
        <f t="shared" si="45"/>
        <v>0</v>
      </c>
      <c r="BW16" s="576">
        <f t="shared" si="46"/>
        <v>0</v>
      </c>
      <c r="BX16" s="577">
        <f t="shared" si="47"/>
        <v>0</v>
      </c>
      <c r="BY16" s="578">
        <f t="shared" si="18"/>
        <v>0</v>
      </c>
      <c r="BZ16" s="576">
        <f t="shared" si="48"/>
        <v>0</v>
      </c>
      <c r="CA16" s="577">
        <f t="shared" si="49"/>
        <v>0</v>
      </c>
      <c r="CB16" s="578">
        <f t="shared" si="19"/>
        <v>0</v>
      </c>
      <c r="CC16" s="579">
        <f t="shared" si="50"/>
        <v>0</v>
      </c>
      <c r="CD16" s="576">
        <f t="shared" si="51"/>
        <v>0</v>
      </c>
      <c r="CE16" s="560">
        <f t="shared" si="52"/>
        <v>-6</v>
      </c>
      <c r="CF16" s="560">
        <f t="shared" si="53"/>
        <v>-6</v>
      </c>
      <c r="CG16" s="560">
        <f t="shared" si="54"/>
        <v>0</v>
      </c>
      <c r="CH16" s="560">
        <f t="shared" si="55"/>
        <v>0</v>
      </c>
      <c r="CL16" s="2" t="str">
        <f t="shared" si="56"/>
        <v/>
      </c>
    </row>
    <row r="17" spans="1:90" ht="12.75" x14ac:dyDescent="0.2">
      <c r="A17" s="242">
        <f t="shared" si="20"/>
        <v>5</v>
      </c>
      <c r="B17" s="243">
        <f t="shared" si="57"/>
        <v>46037</v>
      </c>
      <c r="C17" s="600">
        <f t="shared" si="21"/>
        <v>3</v>
      </c>
      <c r="D17" s="307"/>
      <c r="E17" s="307"/>
      <c r="F17" s="308"/>
      <c r="G17" s="308"/>
      <c r="H17" s="547">
        <f>IF(AK17=6,Einstellungen!$E$11,IF(AK17=7,Einstellungen!$E$12,IF(AK17=1,Einstellungen!$E$13,IF(AK17=2,Einstellungen!$E$7,IF(AK17=3,Einstellungen!$E$8,IF(AK17=4,Einstellungen!$E$9,IF(AK17=5,Einstellungen!$E$10)))))))</f>
        <v>0</v>
      </c>
      <c r="I17" s="232">
        <f t="shared" si="0"/>
        <v>0</v>
      </c>
      <c r="J17" s="229">
        <f t="shared" si="1"/>
        <v>1</v>
      </c>
      <c r="K17" s="313"/>
      <c r="L17" s="328"/>
      <c r="M17" s="202"/>
      <c r="N17" s="381"/>
      <c r="O17" s="382"/>
      <c r="P17" s="382"/>
      <c r="Q17" s="382"/>
      <c r="R17" s="260" t="str">
        <f>IF(I$36=0,"",IF(Einstellungen!I$39=1,R16+AV17,CL17))</f>
        <v/>
      </c>
      <c r="S17" s="231">
        <f>SUM(AP$3:AP17)</f>
        <v>88</v>
      </c>
      <c r="T17" s="228">
        <f>SUM(I$3:I17)</f>
        <v>0</v>
      </c>
      <c r="U17" s="373" t="str">
        <f t="shared" si="22"/>
        <v/>
      </c>
      <c r="V17" s="689" t="s">
        <v>293</v>
      </c>
      <c r="W17" s="609"/>
      <c r="X17" s="609"/>
      <c r="Y17" s="15">
        <f t="shared" si="2"/>
        <v>46037</v>
      </c>
      <c r="Z17" s="2">
        <f t="shared" si="3"/>
        <v>0</v>
      </c>
      <c r="AA17" s="2">
        <f>IF(M17=Einstellungen!A$43,I17,IF(M17=Einstellungen!A$45,I17,0))</f>
        <v>0</v>
      </c>
      <c r="AB17" s="2">
        <f>IF(M17=Einstellungen!A$44,I17,IF(M17=Einstellungen!A$45,I17,0))</f>
        <v>0</v>
      </c>
      <c r="AC17" s="661">
        <f t="shared" si="4"/>
        <v>0</v>
      </c>
      <c r="AD17" s="2">
        <f t="shared" si="5"/>
        <v>0</v>
      </c>
      <c r="AE17" s="2">
        <f t="shared" si="23"/>
        <v>0</v>
      </c>
      <c r="AF17" s="2">
        <f t="shared" si="23"/>
        <v>0</v>
      </c>
      <c r="AG17" s="325">
        <f t="shared" si="6"/>
        <v>0</v>
      </c>
      <c r="AH17" s="325">
        <f t="shared" si="7"/>
        <v>0</v>
      </c>
      <c r="AI17" s="325">
        <f t="shared" si="24"/>
        <v>0</v>
      </c>
      <c r="AJ17" s="325">
        <f t="shared" si="25"/>
        <v>0</v>
      </c>
      <c r="AK17" s="2">
        <f t="shared" si="26"/>
        <v>5</v>
      </c>
      <c r="AL17" s="14">
        <f t="shared" si="27"/>
        <v>0</v>
      </c>
      <c r="AM17" s="11">
        <f t="shared" si="28"/>
        <v>0</v>
      </c>
      <c r="AN17" s="11">
        <f t="shared" si="29"/>
        <v>0</v>
      </c>
      <c r="AO17" s="11">
        <f t="shared" si="30"/>
        <v>8</v>
      </c>
      <c r="AP17" s="11">
        <f t="shared" si="31"/>
        <v>8</v>
      </c>
      <c r="AQ17" s="204">
        <f t="shared" si="32"/>
        <v>8</v>
      </c>
      <c r="AR17" s="2">
        <f t="shared" si="33"/>
        <v>1</v>
      </c>
      <c r="AS17" s="2">
        <f t="shared" si="34"/>
        <v>1</v>
      </c>
      <c r="AT17" s="11" t="str">
        <f t="shared" si="58"/>
        <v/>
      </c>
      <c r="AU17" s="11" t="str">
        <f t="shared" si="36"/>
        <v/>
      </c>
      <c r="AV17" s="11">
        <f t="shared" si="37"/>
        <v>-8</v>
      </c>
      <c r="AW17" s="11">
        <f>SUM($AV$3:AV17)</f>
        <v>-88</v>
      </c>
      <c r="AX17" s="390">
        <f t="shared" si="38"/>
        <v>0</v>
      </c>
      <c r="AY17" s="390">
        <f t="shared" si="8"/>
        <v>0</v>
      </c>
      <c r="AZ17" s="390">
        <f t="shared" si="8"/>
        <v>0</v>
      </c>
      <c r="BA17" s="390">
        <f t="shared" si="8"/>
        <v>0</v>
      </c>
      <c r="BB17" s="390">
        <f t="shared" si="8"/>
        <v>0</v>
      </c>
      <c r="BD17" s="368">
        <f t="shared" si="39"/>
        <v>0</v>
      </c>
      <c r="BE17" s="368">
        <f t="shared" si="39"/>
        <v>0</v>
      </c>
      <c r="BF17" s="368">
        <f t="shared" si="39"/>
        <v>0</v>
      </c>
      <c r="BG17" s="368">
        <f t="shared" si="39"/>
        <v>0</v>
      </c>
      <c r="BH17" s="372">
        <f t="shared" si="40"/>
        <v>18</v>
      </c>
      <c r="BI17" s="372">
        <f t="shared" si="9"/>
        <v>1.5</v>
      </c>
      <c r="BJ17" s="372">
        <f t="shared" si="41"/>
        <v>22</v>
      </c>
      <c r="BK17" s="372">
        <f t="shared" si="10"/>
        <v>2</v>
      </c>
      <c r="BL17" s="372">
        <f t="shared" si="42"/>
        <v>6</v>
      </c>
      <c r="BM17" s="372">
        <f t="shared" si="11"/>
        <v>2</v>
      </c>
      <c r="BN17" s="564">
        <f t="shared" si="12"/>
        <v>0</v>
      </c>
      <c r="BO17" s="565">
        <f t="shared" si="13"/>
        <v>0</v>
      </c>
      <c r="BP17" s="570">
        <f t="shared" si="14"/>
        <v>0</v>
      </c>
      <c r="BQ17" s="564">
        <f t="shared" si="15"/>
        <v>0</v>
      </c>
      <c r="BR17" s="565">
        <f t="shared" si="16"/>
        <v>0</v>
      </c>
      <c r="BS17" s="570">
        <f t="shared" si="17"/>
        <v>0</v>
      </c>
      <c r="BT17" s="568">
        <f t="shared" si="43"/>
        <v>0</v>
      </c>
      <c r="BU17" s="564">
        <f t="shared" si="44"/>
        <v>0</v>
      </c>
      <c r="BV17" s="582">
        <f t="shared" si="45"/>
        <v>0</v>
      </c>
      <c r="BW17" s="576">
        <f t="shared" si="46"/>
        <v>0</v>
      </c>
      <c r="BX17" s="577">
        <f t="shared" si="47"/>
        <v>0</v>
      </c>
      <c r="BY17" s="578">
        <f t="shared" si="18"/>
        <v>0</v>
      </c>
      <c r="BZ17" s="576">
        <f t="shared" si="48"/>
        <v>0</v>
      </c>
      <c r="CA17" s="577">
        <f t="shared" si="49"/>
        <v>0</v>
      </c>
      <c r="CB17" s="578">
        <f t="shared" si="19"/>
        <v>0</v>
      </c>
      <c r="CC17" s="579">
        <f t="shared" si="50"/>
        <v>0</v>
      </c>
      <c r="CD17" s="576">
        <f t="shared" si="51"/>
        <v>0</v>
      </c>
      <c r="CE17" s="560">
        <f t="shared" si="52"/>
        <v>-6</v>
      </c>
      <c r="CF17" s="560">
        <f t="shared" si="53"/>
        <v>-6</v>
      </c>
      <c r="CG17" s="560">
        <f t="shared" si="54"/>
        <v>0</v>
      </c>
      <c r="CH17" s="560">
        <f t="shared" si="55"/>
        <v>0</v>
      </c>
      <c r="CL17" s="2" t="str">
        <f t="shared" si="56"/>
        <v/>
      </c>
    </row>
    <row r="18" spans="1:90" ht="12.75" x14ac:dyDescent="0.2">
      <c r="A18" s="242">
        <f t="shared" si="20"/>
        <v>6</v>
      </c>
      <c r="B18" s="243">
        <f t="shared" si="57"/>
        <v>46038</v>
      </c>
      <c r="C18" s="600">
        <f t="shared" si="21"/>
        <v>3</v>
      </c>
      <c r="D18" s="307"/>
      <c r="E18" s="307"/>
      <c r="F18" s="308"/>
      <c r="G18" s="308"/>
      <c r="H18" s="547">
        <f>IF(AK18=6,Einstellungen!$E$11,IF(AK18=7,Einstellungen!$E$12,IF(AK18=1,Einstellungen!$E$13,IF(AK18=2,Einstellungen!$E$7,IF(AK18=3,Einstellungen!$E$8,IF(AK18=4,Einstellungen!$E$9,IF(AK18=5,Einstellungen!$E$10)))))))</f>
        <v>0</v>
      </c>
      <c r="I18" s="232">
        <f t="shared" si="0"/>
        <v>0</v>
      </c>
      <c r="J18" s="229">
        <f t="shared" si="1"/>
        <v>1</v>
      </c>
      <c r="K18" s="313"/>
      <c r="L18" s="328"/>
      <c r="M18" s="202"/>
      <c r="N18" s="381"/>
      <c r="O18" s="382"/>
      <c r="P18" s="382"/>
      <c r="Q18" s="382"/>
      <c r="R18" s="260" t="str">
        <f>IF(I$36=0,"",IF(Einstellungen!I$39=1,R17+AV18,CL18))</f>
        <v/>
      </c>
      <c r="S18" s="231">
        <f>SUM(AP$3:AP18)</f>
        <v>96</v>
      </c>
      <c r="T18" s="228">
        <f>SUM(I$3:I18)</f>
        <v>0</v>
      </c>
      <c r="U18" s="373" t="str">
        <f t="shared" si="22"/>
        <v/>
      </c>
      <c r="V18" s="689"/>
      <c r="W18" s="609"/>
      <c r="X18" s="609"/>
      <c r="Y18" s="15">
        <f t="shared" si="2"/>
        <v>46038</v>
      </c>
      <c r="Z18" s="2">
        <f t="shared" si="3"/>
        <v>0</v>
      </c>
      <c r="AA18" s="2">
        <f>IF(M18=Einstellungen!A$43,I18,IF(M18=Einstellungen!A$45,I18,0))</f>
        <v>0</v>
      </c>
      <c r="AB18" s="2">
        <f>IF(M18=Einstellungen!A$44,I18,IF(M18=Einstellungen!A$45,I18,0))</f>
        <v>0</v>
      </c>
      <c r="AC18" s="661">
        <f t="shared" si="4"/>
        <v>0</v>
      </c>
      <c r="AD18" s="2">
        <f t="shared" si="5"/>
        <v>0</v>
      </c>
      <c r="AE18" s="2">
        <f t="shared" si="23"/>
        <v>0</v>
      </c>
      <c r="AF18" s="2">
        <f t="shared" si="23"/>
        <v>0</v>
      </c>
      <c r="AG18" s="325">
        <f t="shared" si="6"/>
        <v>0</v>
      </c>
      <c r="AH18" s="325">
        <f t="shared" si="7"/>
        <v>0</v>
      </c>
      <c r="AI18" s="325">
        <f t="shared" si="24"/>
        <v>0</v>
      </c>
      <c r="AJ18" s="325">
        <f t="shared" si="25"/>
        <v>0</v>
      </c>
      <c r="AK18" s="2">
        <f t="shared" si="26"/>
        <v>6</v>
      </c>
      <c r="AL18" s="14">
        <f t="shared" si="27"/>
        <v>0</v>
      </c>
      <c r="AM18" s="11">
        <f t="shared" si="28"/>
        <v>0</v>
      </c>
      <c r="AN18" s="11">
        <f t="shared" si="29"/>
        <v>0</v>
      </c>
      <c r="AO18" s="11">
        <f t="shared" si="30"/>
        <v>8</v>
      </c>
      <c r="AP18" s="11">
        <f t="shared" si="31"/>
        <v>8</v>
      </c>
      <c r="AQ18" s="204">
        <f t="shared" si="32"/>
        <v>8</v>
      </c>
      <c r="AR18" s="2">
        <f t="shared" si="33"/>
        <v>1</v>
      </c>
      <c r="AS18" s="2">
        <f t="shared" si="34"/>
        <v>1</v>
      </c>
      <c r="AT18" s="11" t="str">
        <f t="shared" si="58"/>
        <v/>
      </c>
      <c r="AU18" s="11" t="str">
        <f t="shared" si="36"/>
        <v/>
      </c>
      <c r="AV18" s="11">
        <f t="shared" si="37"/>
        <v>-8</v>
      </c>
      <c r="AW18" s="11">
        <f>SUM($AV$3:AV18)</f>
        <v>-96</v>
      </c>
      <c r="AX18" s="390">
        <f t="shared" si="38"/>
        <v>0</v>
      </c>
      <c r="AY18" s="390">
        <f t="shared" si="8"/>
        <v>0</v>
      </c>
      <c r="AZ18" s="390">
        <f t="shared" si="8"/>
        <v>0</v>
      </c>
      <c r="BA18" s="390">
        <f t="shared" si="8"/>
        <v>0</v>
      </c>
      <c r="BB18" s="390">
        <f t="shared" si="8"/>
        <v>0</v>
      </c>
      <c r="BD18" s="368">
        <f t="shared" si="39"/>
        <v>0</v>
      </c>
      <c r="BE18" s="368">
        <f t="shared" si="39"/>
        <v>0</v>
      </c>
      <c r="BF18" s="368">
        <f t="shared" si="39"/>
        <v>0</v>
      </c>
      <c r="BG18" s="368">
        <f t="shared" si="39"/>
        <v>0</v>
      </c>
      <c r="BH18" s="372">
        <f t="shared" si="40"/>
        <v>18</v>
      </c>
      <c r="BI18" s="372">
        <f t="shared" si="9"/>
        <v>1.5</v>
      </c>
      <c r="BJ18" s="372">
        <f t="shared" si="41"/>
        <v>22</v>
      </c>
      <c r="BK18" s="372">
        <f t="shared" si="10"/>
        <v>2</v>
      </c>
      <c r="BL18" s="372">
        <f t="shared" si="42"/>
        <v>6</v>
      </c>
      <c r="BM18" s="372">
        <f t="shared" si="11"/>
        <v>2</v>
      </c>
      <c r="BN18" s="564">
        <f t="shared" si="12"/>
        <v>0</v>
      </c>
      <c r="BO18" s="565">
        <f t="shared" si="13"/>
        <v>0</v>
      </c>
      <c r="BP18" s="570">
        <f t="shared" si="14"/>
        <v>0</v>
      </c>
      <c r="BQ18" s="564">
        <f t="shared" si="15"/>
        <v>0</v>
      </c>
      <c r="BR18" s="565">
        <f t="shared" si="16"/>
        <v>0</v>
      </c>
      <c r="BS18" s="570">
        <f t="shared" si="17"/>
        <v>0</v>
      </c>
      <c r="BT18" s="568">
        <f t="shared" si="43"/>
        <v>0</v>
      </c>
      <c r="BU18" s="564">
        <f t="shared" si="44"/>
        <v>0</v>
      </c>
      <c r="BV18" s="582">
        <f t="shared" si="45"/>
        <v>0</v>
      </c>
      <c r="BW18" s="576">
        <f t="shared" si="46"/>
        <v>0</v>
      </c>
      <c r="BX18" s="577">
        <f t="shared" si="47"/>
        <v>0</v>
      </c>
      <c r="BY18" s="578">
        <f t="shared" si="18"/>
        <v>0</v>
      </c>
      <c r="BZ18" s="576">
        <f t="shared" si="48"/>
        <v>0</v>
      </c>
      <c r="CA18" s="577">
        <f t="shared" si="49"/>
        <v>0</v>
      </c>
      <c r="CB18" s="578">
        <f t="shared" si="19"/>
        <v>0</v>
      </c>
      <c r="CC18" s="579">
        <f t="shared" si="50"/>
        <v>0</v>
      </c>
      <c r="CD18" s="576">
        <f t="shared" si="51"/>
        <v>0</v>
      </c>
      <c r="CE18" s="560">
        <f t="shared" si="52"/>
        <v>-6</v>
      </c>
      <c r="CF18" s="560">
        <f t="shared" si="53"/>
        <v>-6</v>
      </c>
      <c r="CG18" s="560">
        <f t="shared" si="54"/>
        <v>0</v>
      </c>
      <c r="CH18" s="560">
        <f t="shared" si="55"/>
        <v>0</v>
      </c>
      <c r="CL18" s="2" t="str">
        <f t="shared" si="56"/>
        <v/>
      </c>
    </row>
    <row r="19" spans="1:90" ht="12.75" x14ac:dyDescent="0.2">
      <c r="A19" s="242">
        <f t="shared" si="20"/>
        <v>7</v>
      </c>
      <c r="B19" s="243">
        <f t="shared" si="57"/>
        <v>46039</v>
      </c>
      <c r="C19" s="600">
        <f t="shared" si="21"/>
        <v>3</v>
      </c>
      <c r="D19" s="307"/>
      <c r="E19" s="307"/>
      <c r="F19" s="308"/>
      <c r="G19" s="308"/>
      <c r="H19" s="547">
        <f>IF(AK19=6,Einstellungen!$E$11,IF(AK19=7,Einstellungen!$E$12,IF(AK19=1,Einstellungen!$E$13,IF(AK19=2,Einstellungen!$E$7,IF(AK19=3,Einstellungen!$E$8,IF(AK19=4,Einstellungen!$E$9,IF(AK19=5,Einstellungen!$E$10)))))))</f>
        <v>0</v>
      </c>
      <c r="I19" s="232">
        <f t="shared" si="0"/>
        <v>0</v>
      </c>
      <c r="J19" s="229" t="str">
        <f t="shared" si="1"/>
        <v/>
      </c>
      <c r="K19" s="313"/>
      <c r="L19" s="328"/>
      <c r="M19" s="202"/>
      <c r="N19" s="381"/>
      <c r="O19" s="382"/>
      <c r="P19" s="382"/>
      <c r="Q19" s="382"/>
      <c r="R19" s="260" t="str">
        <f>IF(I$36=0,"",IF(Einstellungen!I$39=1,R18+AV19,CL19))</f>
        <v/>
      </c>
      <c r="S19" s="231">
        <f>SUM(AP$3:AP19)</f>
        <v>96</v>
      </c>
      <c r="T19" s="228">
        <f>SUM(I$3:I19)</f>
        <v>0</v>
      </c>
      <c r="U19" s="373" t="str">
        <f t="shared" si="22"/>
        <v/>
      </c>
      <c r="V19" s="612"/>
      <c r="W19" s="609"/>
      <c r="X19" s="609"/>
      <c r="Y19" s="15">
        <f t="shared" si="2"/>
        <v>46039</v>
      </c>
      <c r="Z19" s="2" t="b">
        <f t="shared" si="3"/>
        <v>0</v>
      </c>
      <c r="AA19" s="2">
        <f>IF(M19=Einstellungen!A$43,I19,IF(M19=Einstellungen!A$45,I19,0))</f>
        <v>0</v>
      </c>
      <c r="AB19" s="2">
        <f>IF(M19=Einstellungen!A$44,I19,IF(M19=Einstellungen!A$45,I19,0))</f>
        <v>0</v>
      </c>
      <c r="AC19" s="661">
        <f t="shared" si="4"/>
        <v>0</v>
      </c>
      <c r="AD19" s="2" t="b">
        <f t="shared" si="5"/>
        <v>0</v>
      </c>
      <c r="AE19" s="2">
        <f t="shared" si="23"/>
        <v>0</v>
      </c>
      <c r="AF19" s="2">
        <f t="shared" si="23"/>
        <v>0</v>
      </c>
      <c r="AG19" s="325" t="b">
        <f t="shared" si="6"/>
        <v>0</v>
      </c>
      <c r="AH19" s="325" t="b">
        <f t="shared" si="7"/>
        <v>0</v>
      </c>
      <c r="AI19" s="325" t="b">
        <f t="shared" si="24"/>
        <v>0</v>
      </c>
      <c r="AJ19" s="325" t="b">
        <f t="shared" si="25"/>
        <v>0</v>
      </c>
      <c r="AK19" s="2">
        <f t="shared" si="26"/>
        <v>7</v>
      </c>
      <c r="AL19" s="14">
        <f t="shared" si="27"/>
        <v>0</v>
      </c>
      <c r="AM19" s="11">
        <f t="shared" si="28"/>
        <v>0</v>
      </c>
      <c r="AN19" s="11">
        <f t="shared" si="29"/>
        <v>0</v>
      </c>
      <c r="AO19" s="11">
        <f t="shared" si="30"/>
        <v>0</v>
      </c>
      <c r="AP19" s="11">
        <f t="shared" si="31"/>
        <v>0</v>
      </c>
      <c r="AQ19" s="204">
        <f t="shared" si="32"/>
        <v>0</v>
      </c>
      <c r="AR19" s="2" t="str">
        <f t="shared" si="33"/>
        <v/>
      </c>
      <c r="AS19" s="2" t="str">
        <f t="shared" si="34"/>
        <v/>
      </c>
      <c r="AT19" s="11" t="str">
        <f t="shared" si="58"/>
        <v/>
      </c>
      <c r="AU19" s="11" t="str">
        <f t="shared" si="36"/>
        <v/>
      </c>
      <c r="AV19" s="11">
        <f t="shared" si="37"/>
        <v>0</v>
      </c>
      <c r="AW19" s="11">
        <f>SUM($AV$3:AV19)</f>
        <v>-96</v>
      </c>
      <c r="AX19" s="390">
        <f t="shared" si="38"/>
        <v>0</v>
      </c>
      <c r="AY19" s="390">
        <f t="shared" si="38"/>
        <v>0</v>
      </c>
      <c r="AZ19" s="390">
        <f t="shared" si="38"/>
        <v>0</v>
      </c>
      <c r="BA19" s="390">
        <f t="shared" si="38"/>
        <v>0</v>
      </c>
      <c r="BB19" s="390">
        <f t="shared" si="38"/>
        <v>0</v>
      </c>
      <c r="BD19" s="368">
        <f t="shared" si="39"/>
        <v>0</v>
      </c>
      <c r="BE19" s="368">
        <f t="shared" si="39"/>
        <v>0</v>
      </c>
      <c r="BF19" s="368">
        <f t="shared" si="39"/>
        <v>0</v>
      </c>
      <c r="BG19" s="368">
        <f t="shared" si="39"/>
        <v>0</v>
      </c>
      <c r="BH19" s="372">
        <f t="shared" si="40"/>
        <v>18</v>
      </c>
      <c r="BI19" s="372">
        <f t="shared" si="9"/>
        <v>1.5</v>
      </c>
      <c r="BJ19" s="372">
        <f t="shared" si="41"/>
        <v>22</v>
      </c>
      <c r="BK19" s="372">
        <f t="shared" si="10"/>
        <v>2</v>
      </c>
      <c r="BL19" s="372">
        <f t="shared" si="42"/>
        <v>6</v>
      </c>
      <c r="BM19" s="372">
        <f t="shared" si="11"/>
        <v>2</v>
      </c>
      <c r="BN19" s="564">
        <f t="shared" si="12"/>
        <v>0</v>
      </c>
      <c r="BO19" s="565">
        <f t="shared" si="13"/>
        <v>0</v>
      </c>
      <c r="BP19" s="570">
        <f t="shared" si="14"/>
        <v>0</v>
      </c>
      <c r="BQ19" s="564">
        <f t="shared" si="15"/>
        <v>0</v>
      </c>
      <c r="BR19" s="565">
        <f t="shared" si="16"/>
        <v>0</v>
      </c>
      <c r="BS19" s="570">
        <f t="shared" si="17"/>
        <v>0</v>
      </c>
      <c r="BT19" s="568">
        <f t="shared" si="43"/>
        <v>0</v>
      </c>
      <c r="BU19" s="564">
        <f t="shared" si="44"/>
        <v>0</v>
      </c>
      <c r="BV19" s="582">
        <f t="shared" si="45"/>
        <v>0</v>
      </c>
      <c r="BW19" s="576">
        <f t="shared" si="46"/>
        <v>0</v>
      </c>
      <c r="BX19" s="577">
        <f t="shared" si="47"/>
        <v>0</v>
      </c>
      <c r="BY19" s="578">
        <f t="shared" si="18"/>
        <v>0</v>
      </c>
      <c r="BZ19" s="576">
        <f t="shared" si="48"/>
        <v>0</v>
      </c>
      <c r="CA19" s="577">
        <f t="shared" si="49"/>
        <v>0</v>
      </c>
      <c r="CB19" s="578">
        <f t="shared" si="19"/>
        <v>0</v>
      </c>
      <c r="CC19" s="579">
        <f t="shared" si="50"/>
        <v>0</v>
      </c>
      <c r="CD19" s="576">
        <f t="shared" si="51"/>
        <v>0</v>
      </c>
      <c r="CE19" s="560">
        <f t="shared" si="52"/>
        <v>-6</v>
      </c>
      <c r="CF19" s="560">
        <f t="shared" si="53"/>
        <v>-6</v>
      </c>
      <c r="CG19" s="560">
        <f t="shared" si="54"/>
        <v>0</v>
      </c>
      <c r="CH19" s="560">
        <f t="shared" si="55"/>
        <v>0</v>
      </c>
      <c r="CL19" s="2" t="str">
        <f t="shared" si="56"/>
        <v/>
      </c>
    </row>
    <row r="20" spans="1:90" ht="12.75" x14ac:dyDescent="0.2">
      <c r="A20" s="242">
        <f t="shared" si="20"/>
        <v>1</v>
      </c>
      <c r="B20" s="243">
        <f t="shared" si="57"/>
        <v>46040</v>
      </c>
      <c r="C20" s="600">
        <f t="shared" si="21"/>
        <v>3</v>
      </c>
      <c r="D20" s="307"/>
      <c r="E20" s="307"/>
      <c r="F20" s="308"/>
      <c r="G20" s="308"/>
      <c r="H20" s="547">
        <f>IF(AK20=6,Einstellungen!$E$11,IF(AK20=7,Einstellungen!$E$12,IF(AK20=1,Einstellungen!$E$13,IF(AK20=2,Einstellungen!$E$7,IF(AK20=3,Einstellungen!$E$8,IF(AK20=4,Einstellungen!$E$9,IF(AK20=5,Einstellungen!$E$10)))))))</f>
        <v>0</v>
      </c>
      <c r="I20" s="232">
        <f t="shared" si="0"/>
        <v>0</v>
      </c>
      <c r="J20" s="229" t="str">
        <f t="shared" si="1"/>
        <v/>
      </c>
      <c r="K20" s="313"/>
      <c r="L20" s="328"/>
      <c r="M20" s="202"/>
      <c r="N20" s="381"/>
      <c r="O20" s="382"/>
      <c r="P20" s="382"/>
      <c r="Q20" s="382"/>
      <c r="R20" s="260" t="str">
        <f>IF(I$36=0,"",IF(Einstellungen!I$39=1,R19+AV20,CL20))</f>
        <v/>
      </c>
      <c r="S20" s="231">
        <f>SUM(AP$3:AP20)</f>
        <v>96</v>
      </c>
      <c r="T20" s="228">
        <f>SUM(I$3:I20)</f>
        <v>0</v>
      </c>
      <c r="U20" s="373" t="str">
        <f t="shared" si="22"/>
        <v/>
      </c>
      <c r="V20" s="612"/>
      <c r="W20" s="609"/>
      <c r="X20" s="609"/>
      <c r="Y20" s="15">
        <f t="shared" si="2"/>
        <v>46040</v>
      </c>
      <c r="Z20" s="2" t="b">
        <f t="shared" si="3"/>
        <v>0</v>
      </c>
      <c r="AA20" s="2">
        <f>IF(M20=Einstellungen!A$43,I20,IF(M20=Einstellungen!A$45,I20,0))</f>
        <v>0</v>
      </c>
      <c r="AB20" s="2">
        <f>IF(M20=Einstellungen!A$44,I20,IF(M20=Einstellungen!A$45,I20,0))</f>
        <v>0</v>
      </c>
      <c r="AC20" s="661">
        <f t="shared" si="4"/>
        <v>0</v>
      </c>
      <c r="AD20" s="2" t="b">
        <f t="shared" si="5"/>
        <v>0</v>
      </c>
      <c r="AE20" s="2">
        <f t="shared" si="23"/>
        <v>0</v>
      </c>
      <c r="AF20" s="2">
        <f t="shared" si="23"/>
        <v>0</v>
      </c>
      <c r="AG20" s="325" t="b">
        <f t="shared" si="6"/>
        <v>0</v>
      </c>
      <c r="AH20" s="325" t="b">
        <f t="shared" si="7"/>
        <v>0</v>
      </c>
      <c r="AI20" s="325" t="b">
        <f t="shared" si="24"/>
        <v>0</v>
      </c>
      <c r="AJ20" s="325" t="b">
        <f t="shared" si="25"/>
        <v>0</v>
      </c>
      <c r="AK20" s="2">
        <f t="shared" si="26"/>
        <v>1</v>
      </c>
      <c r="AL20" s="14">
        <f t="shared" si="27"/>
        <v>0</v>
      </c>
      <c r="AM20" s="11">
        <f t="shared" si="28"/>
        <v>0</v>
      </c>
      <c r="AN20" s="11">
        <f t="shared" si="29"/>
        <v>0</v>
      </c>
      <c r="AO20" s="11">
        <f t="shared" si="30"/>
        <v>0</v>
      </c>
      <c r="AP20" s="11">
        <f t="shared" si="31"/>
        <v>0</v>
      </c>
      <c r="AQ20" s="204">
        <f t="shared" si="32"/>
        <v>0</v>
      </c>
      <c r="AR20" s="2" t="str">
        <f t="shared" si="33"/>
        <v/>
      </c>
      <c r="AS20" s="2" t="str">
        <f t="shared" si="34"/>
        <v/>
      </c>
      <c r="AT20" s="11" t="str">
        <f t="shared" si="58"/>
        <v/>
      </c>
      <c r="AU20" s="11" t="b">
        <f t="shared" ref="AU20:AU33" si="59">IF(AR20=1,IF(AT20=0.5,0.5,""))</f>
        <v>0</v>
      </c>
      <c r="AV20" s="11">
        <f t="shared" si="37"/>
        <v>0</v>
      </c>
      <c r="AW20" s="11">
        <f>SUM($AV$3:AV20)</f>
        <v>-96</v>
      </c>
      <c r="AX20" s="390">
        <f t="shared" si="38"/>
        <v>0</v>
      </c>
      <c r="AY20" s="390">
        <f t="shared" si="38"/>
        <v>0</v>
      </c>
      <c r="AZ20" s="390">
        <f t="shared" si="38"/>
        <v>0</v>
      </c>
      <c r="BA20" s="390">
        <f t="shared" si="38"/>
        <v>0</v>
      </c>
      <c r="BB20" s="390">
        <f t="shared" si="38"/>
        <v>0</v>
      </c>
      <c r="BD20" s="368">
        <f t="shared" si="39"/>
        <v>0</v>
      </c>
      <c r="BE20" s="368">
        <f t="shared" si="39"/>
        <v>0</v>
      </c>
      <c r="BF20" s="368">
        <f t="shared" si="39"/>
        <v>0</v>
      </c>
      <c r="BG20" s="368">
        <f t="shared" si="39"/>
        <v>0</v>
      </c>
      <c r="BH20" s="372">
        <f t="shared" si="40"/>
        <v>8</v>
      </c>
      <c r="BI20" s="372">
        <f t="shared" si="9"/>
        <v>2</v>
      </c>
      <c r="BJ20" s="372">
        <f t="shared" si="41"/>
        <v>22</v>
      </c>
      <c r="BK20" s="372">
        <f t="shared" si="10"/>
        <v>3</v>
      </c>
      <c r="BL20" s="372">
        <f t="shared" si="42"/>
        <v>6</v>
      </c>
      <c r="BM20" s="372">
        <f t="shared" si="11"/>
        <v>3</v>
      </c>
      <c r="BN20" s="564">
        <f t="shared" si="12"/>
        <v>0</v>
      </c>
      <c r="BO20" s="565">
        <f t="shared" si="13"/>
        <v>0</v>
      </c>
      <c r="BP20" s="570">
        <f t="shared" si="14"/>
        <v>0</v>
      </c>
      <c r="BQ20" s="564">
        <f t="shared" si="15"/>
        <v>0</v>
      </c>
      <c r="BR20" s="565">
        <f t="shared" si="16"/>
        <v>0</v>
      </c>
      <c r="BS20" s="570">
        <f t="shared" si="17"/>
        <v>0</v>
      </c>
      <c r="BT20" s="568">
        <f t="shared" si="43"/>
        <v>0</v>
      </c>
      <c r="BU20" s="564">
        <f t="shared" si="44"/>
        <v>0</v>
      </c>
      <c r="BV20" s="582">
        <f t="shared" si="45"/>
        <v>0</v>
      </c>
      <c r="BW20" s="576">
        <f t="shared" si="46"/>
        <v>0</v>
      </c>
      <c r="BX20" s="577">
        <f t="shared" si="47"/>
        <v>0</v>
      </c>
      <c r="BY20" s="578">
        <f t="shared" si="18"/>
        <v>0</v>
      </c>
      <c r="BZ20" s="576">
        <f t="shared" si="48"/>
        <v>0</v>
      </c>
      <c r="CA20" s="577">
        <f t="shared" si="49"/>
        <v>0</v>
      </c>
      <c r="CB20" s="578">
        <f t="shared" si="19"/>
        <v>0</v>
      </c>
      <c r="CC20" s="579">
        <f t="shared" si="50"/>
        <v>0</v>
      </c>
      <c r="CD20" s="576">
        <f t="shared" si="51"/>
        <v>0</v>
      </c>
      <c r="CE20" s="560">
        <f t="shared" si="52"/>
        <v>-6</v>
      </c>
      <c r="CF20" s="560">
        <f t="shared" si="53"/>
        <v>-6</v>
      </c>
      <c r="CG20" s="560">
        <f t="shared" si="54"/>
        <v>0</v>
      </c>
      <c r="CH20" s="560">
        <f t="shared" si="55"/>
        <v>0</v>
      </c>
      <c r="CL20" s="2" t="str">
        <f t="shared" si="56"/>
        <v/>
      </c>
    </row>
    <row r="21" spans="1:90" ht="12.75" x14ac:dyDescent="0.2">
      <c r="A21" s="242">
        <f t="shared" si="20"/>
        <v>2</v>
      </c>
      <c r="B21" s="243">
        <f t="shared" si="57"/>
        <v>46041</v>
      </c>
      <c r="C21" s="600">
        <f t="shared" si="21"/>
        <v>4</v>
      </c>
      <c r="D21" s="307"/>
      <c r="E21" s="307"/>
      <c r="F21" s="308"/>
      <c r="G21" s="308"/>
      <c r="H21" s="547">
        <f>IF(AK21=6,Einstellungen!$E$11,IF(AK21=7,Einstellungen!$E$12,IF(AK21=1,Einstellungen!$E$13,IF(AK21=2,Einstellungen!$E$7,IF(AK21=3,Einstellungen!$E$8,IF(AK21=4,Einstellungen!$E$9,IF(AK21=5,Einstellungen!$E$10)))))))</f>
        <v>0</v>
      </c>
      <c r="I21" s="232">
        <f t="shared" si="0"/>
        <v>0</v>
      </c>
      <c r="J21" s="229">
        <f t="shared" si="1"/>
        <v>1</v>
      </c>
      <c r="K21" s="313"/>
      <c r="L21" s="328"/>
      <c r="M21" s="202"/>
      <c r="N21" s="381"/>
      <c r="O21" s="382"/>
      <c r="P21" s="382"/>
      <c r="Q21" s="382"/>
      <c r="R21" s="260" t="str">
        <f>IF(I$36=0,"",IF(Einstellungen!I$39=1,R20+AV21,CL21))</f>
        <v/>
      </c>
      <c r="S21" s="231">
        <f>SUM(AP$3:AP21)</f>
        <v>104</v>
      </c>
      <c r="T21" s="228">
        <f>SUM(I$3:I21)</f>
        <v>0</v>
      </c>
      <c r="U21" s="373" t="str">
        <f t="shared" si="22"/>
        <v/>
      </c>
      <c r="V21" s="612"/>
      <c r="W21" s="609"/>
      <c r="X21" s="609"/>
      <c r="Y21" s="15">
        <f t="shared" si="2"/>
        <v>46041</v>
      </c>
      <c r="Z21" s="2">
        <f t="shared" si="3"/>
        <v>0</v>
      </c>
      <c r="AA21" s="2">
        <f>IF(M21=Einstellungen!A$43,I21,IF(M21=Einstellungen!A$45,I21,0))</f>
        <v>0</v>
      </c>
      <c r="AB21" s="2">
        <f>IF(M21=Einstellungen!A$44,I21,IF(M21=Einstellungen!A$45,I21,0))</f>
        <v>0</v>
      </c>
      <c r="AC21" s="661">
        <f t="shared" si="4"/>
        <v>0</v>
      </c>
      <c r="AD21" s="2">
        <f t="shared" si="5"/>
        <v>0</v>
      </c>
      <c r="AE21" s="2">
        <f t="shared" si="23"/>
        <v>0</v>
      </c>
      <c r="AF21" s="2">
        <f t="shared" si="23"/>
        <v>0</v>
      </c>
      <c r="AG21" s="325">
        <f t="shared" si="6"/>
        <v>0</v>
      </c>
      <c r="AH21" s="325">
        <f t="shared" si="7"/>
        <v>0</v>
      </c>
      <c r="AI21" s="325">
        <f t="shared" si="24"/>
        <v>0</v>
      </c>
      <c r="AJ21" s="325">
        <f t="shared" si="25"/>
        <v>0</v>
      </c>
      <c r="AK21" s="2">
        <f t="shared" si="26"/>
        <v>2</v>
      </c>
      <c r="AL21" s="14">
        <f t="shared" si="27"/>
        <v>0</v>
      </c>
      <c r="AM21" s="11">
        <f t="shared" si="28"/>
        <v>0</v>
      </c>
      <c r="AN21" s="11">
        <f t="shared" si="29"/>
        <v>0</v>
      </c>
      <c r="AO21" s="11">
        <f t="shared" si="30"/>
        <v>8</v>
      </c>
      <c r="AP21" s="11">
        <f t="shared" si="31"/>
        <v>8</v>
      </c>
      <c r="AQ21" s="204">
        <f t="shared" si="32"/>
        <v>8</v>
      </c>
      <c r="AR21" s="2">
        <f t="shared" si="33"/>
        <v>1</v>
      </c>
      <c r="AS21" s="2">
        <f t="shared" si="34"/>
        <v>1</v>
      </c>
      <c r="AT21" s="11" t="str">
        <f t="shared" si="58"/>
        <v/>
      </c>
      <c r="AU21" s="11" t="str">
        <f t="shared" si="59"/>
        <v/>
      </c>
      <c r="AV21" s="11">
        <f t="shared" si="37"/>
        <v>-8</v>
      </c>
      <c r="AW21" s="11">
        <f>SUM($AV$3:AV21)</f>
        <v>-104</v>
      </c>
      <c r="AX21" s="390">
        <f t="shared" si="38"/>
        <v>0</v>
      </c>
      <c r="AY21" s="390">
        <f t="shared" si="38"/>
        <v>0</v>
      </c>
      <c r="AZ21" s="390">
        <f t="shared" si="38"/>
        <v>0</v>
      </c>
      <c r="BA21" s="390">
        <f t="shared" si="38"/>
        <v>0</v>
      </c>
      <c r="BB21" s="390">
        <f t="shared" si="38"/>
        <v>0</v>
      </c>
      <c r="BD21" s="368">
        <f t="shared" si="39"/>
        <v>0</v>
      </c>
      <c r="BE21" s="368">
        <f t="shared" si="39"/>
        <v>0</v>
      </c>
      <c r="BF21" s="368">
        <f t="shared" si="39"/>
        <v>0</v>
      </c>
      <c r="BG21" s="368">
        <f t="shared" si="39"/>
        <v>0</v>
      </c>
      <c r="BH21" s="372">
        <f t="shared" si="40"/>
        <v>18</v>
      </c>
      <c r="BI21" s="372">
        <f t="shared" si="9"/>
        <v>1.5</v>
      </c>
      <c r="BJ21" s="372">
        <f t="shared" si="41"/>
        <v>22</v>
      </c>
      <c r="BK21" s="372">
        <f t="shared" si="10"/>
        <v>2</v>
      </c>
      <c r="BL21" s="372">
        <f t="shared" si="42"/>
        <v>6</v>
      </c>
      <c r="BM21" s="372">
        <f t="shared" si="11"/>
        <v>2</v>
      </c>
      <c r="BN21" s="564">
        <f t="shared" si="12"/>
        <v>0</v>
      </c>
      <c r="BO21" s="565">
        <f t="shared" si="13"/>
        <v>0</v>
      </c>
      <c r="BP21" s="570">
        <f t="shared" si="14"/>
        <v>0</v>
      </c>
      <c r="BQ21" s="564">
        <f t="shared" si="15"/>
        <v>0</v>
      </c>
      <c r="BR21" s="565">
        <f t="shared" si="16"/>
        <v>0</v>
      </c>
      <c r="BS21" s="570">
        <f t="shared" si="17"/>
        <v>0</v>
      </c>
      <c r="BT21" s="568">
        <f t="shared" si="43"/>
        <v>0</v>
      </c>
      <c r="BU21" s="564">
        <f t="shared" si="44"/>
        <v>0</v>
      </c>
      <c r="BV21" s="582">
        <f t="shared" si="45"/>
        <v>0</v>
      </c>
      <c r="BW21" s="576">
        <f t="shared" si="46"/>
        <v>0</v>
      </c>
      <c r="BX21" s="577">
        <f t="shared" si="47"/>
        <v>0</v>
      </c>
      <c r="BY21" s="578">
        <f t="shared" si="18"/>
        <v>0</v>
      </c>
      <c r="BZ21" s="576">
        <f t="shared" si="48"/>
        <v>0</v>
      </c>
      <c r="CA21" s="577">
        <f t="shared" si="49"/>
        <v>0</v>
      </c>
      <c r="CB21" s="578">
        <f t="shared" si="19"/>
        <v>0</v>
      </c>
      <c r="CC21" s="579">
        <f t="shared" si="50"/>
        <v>0</v>
      </c>
      <c r="CD21" s="576">
        <f t="shared" si="51"/>
        <v>0</v>
      </c>
      <c r="CE21" s="560">
        <f t="shared" si="52"/>
        <v>-6</v>
      </c>
      <c r="CF21" s="560">
        <f t="shared" si="53"/>
        <v>-6</v>
      </c>
      <c r="CG21" s="560">
        <f t="shared" si="54"/>
        <v>0</v>
      </c>
      <c r="CH21" s="560">
        <f t="shared" si="55"/>
        <v>0</v>
      </c>
      <c r="CL21" s="2" t="str">
        <f t="shared" si="56"/>
        <v/>
      </c>
    </row>
    <row r="22" spans="1:90" ht="12.75" x14ac:dyDescent="0.2">
      <c r="A22" s="242">
        <f t="shared" si="20"/>
        <v>3</v>
      </c>
      <c r="B22" s="243">
        <f t="shared" si="57"/>
        <v>46042</v>
      </c>
      <c r="C22" s="600">
        <f t="shared" si="21"/>
        <v>4</v>
      </c>
      <c r="D22" s="307"/>
      <c r="E22" s="307"/>
      <c r="F22" s="308"/>
      <c r="G22" s="308"/>
      <c r="H22" s="547">
        <f>IF(AK22=6,Einstellungen!$E$11,IF(AK22=7,Einstellungen!$E$12,IF(AK22=1,Einstellungen!$E$13,IF(AK22=2,Einstellungen!$E$7,IF(AK22=3,Einstellungen!$E$8,IF(AK22=4,Einstellungen!$E$9,IF(AK22=5,Einstellungen!$E$10)))))))</f>
        <v>0</v>
      </c>
      <c r="I22" s="232">
        <f t="shared" si="0"/>
        <v>0</v>
      </c>
      <c r="J22" s="229">
        <f t="shared" si="1"/>
        <v>1</v>
      </c>
      <c r="K22" s="313"/>
      <c r="L22" s="328"/>
      <c r="M22" s="202"/>
      <c r="N22" s="381"/>
      <c r="O22" s="382"/>
      <c r="P22" s="382"/>
      <c r="Q22" s="382"/>
      <c r="R22" s="260" t="str">
        <f>IF(I$36=0,"",IF(Einstellungen!I$39=1,R21+AV22,CL22))</f>
        <v/>
      </c>
      <c r="S22" s="231">
        <f>SUM(AP$3:AP22)</f>
        <v>112</v>
      </c>
      <c r="T22" s="228">
        <f>SUM(I$3:I22)</f>
        <v>0</v>
      </c>
      <c r="U22" s="373" t="str">
        <f t="shared" si="22"/>
        <v/>
      </c>
      <c r="V22" s="689"/>
      <c r="W22" s="609"/>
      <c r="X22" s="609"/>
      <c r="Y22" s="15">
        <f t="shared" si="2"/>
        <v>46042</v>
      </c>
      <c r="Z22" s="2">
        <f t="shared" si="3"/>
        <v>0</v>
      </c>
      <c r="AA22" s="2">
        <f>IF(M22=Einstellungen!A$43,I22,IF(M22=Einstellungen!A$45,I22,0))</f>
        <v>0</v>
      </c>
      <c r="AB22" s="2">
        <f>IF(M22=Einstellungen!A$44,I22,IF(M22=Einstellungen!A$45,I22,0))</f>
        <v>0</v>
      </c>
      <c r="AC22" s="661">
        <f t="shared" ref="AC22:AC33" si="60">IF(K22="gz",AO22,IF(K22="G/F",AOO22/2,0))</f>
        <v>0</v>
      </c>
      <c r="AD22" s="2">
        <f t="shared" si="5"/>
        <v>0</v>
      </c>
      <c r="AE22" s="2">
        <f t="shared" si="23"/>
        <v>0</v>
      </c>
      <c r="AF22" s="2">
        <f t="shared" si="23"/>
        <v>0</v>
      </c>
      <c r="AG22" s="325">
        <f t="shared" si="6"/>
        <v>0</v>
      </c>
      <c r="AH22" s="325">
        <f t="shared" si="7"/>
        <v>0</v>
      </c>
      <c r="AI22" s="325">
        <f t="shared" si="24"/>
        <v>0</v>
      </c>
      <c r="AJ22" s="325">
        <f t="shared" si="25"/>
        <v>0</v>
      </c>
      <c r="AK22" s="2">
        <f t="shared" si="26"/>
        <v>3</v>
      </c>
      <c r="AL22" s="14">
        <f t="shared" si="27"/>
        <v>0</v>
      </c>
      <c r="AM22" s="11">
        <f t="shared" si="28"/>
        <v>0</v>
      </c>
      <c r="AN22" s="11">
        <f t="shared" si="29"/>
        <v>0</v>
      </c>
      <c r="AO22" s="11">
        <f t="shared" si="30"/>
        <v>8</v>
      </c>
      <c r="AP22" s="11">
        <f t="shared" si="31"/>
        <v>8</v>
      </c>
      <c r="AQ22" s="204">
        <f t="shared" si="32"/>
        <v>8</v>
      </c>
      <c r="AR22" s="2">
        <f t="shared" si="33"/>
        <v>1</v>
      </c>
      <c r="AS22" s="2">
        <f t="shared" si="34"/>
        <v>1</v>
      </c>
      <c r="AT22" s="11" t="str">
        <f t="shared" si="58"/>
        <v/>
      </c>
      <c r="AU22" s="11" t="str">
        <f t="shared" si="59"/>
        <v/>
      </c>
      <c r="AV22" s="11">
        <f t="shared" si="37"/>
        <v>-8</v>
      </c>
      <c r="AW22" s="11">
        <f>SUM($AV$3:AV22)</f>
        <v>-112</v>
      </c>
      <c r="AX22" s="390">
        <f t="shared" si="38"/>
        <v>0</v>
      </c>
      <c r="AY22" s="390">
        <f t="shared" si="38"/>
        <v>0</v>
      </c>
      <c r="AZ22" s="390">
        <f t="shared" si="38"/>
        <v>0</v>
      </c>
      <c r="BA22" s="390">
        <f t="shared" si="38"/>
        <v>0</v>
      </c>
      <c r="BB22" s="390">
        <f t="shared" si="38"/>
        <v>0</v>
      </c>
      <c r="BD22" s="368">
        <f t="shared" si="39"/>
        <v>0</v>
      </c>
      <c r="BE22" s="368">
        <f t="shared" si="39"/>
        <v>0</v>
      </c>
      <c r="BF22" s="368">
        <f t="shared" si="39"/>
        <v>0</v>
      </c>
      <c r="BG22" s="368">
        <f t="shared" si="39"/>
        <v>0</v>
      </c>
      <c r="BH22" s="372">
        <f t="shared" si="40"/>
        <v>18</v>
      </c>
      <c r="BI22" s="372">
        <f t="shared" si="9"/>
        <v>1.5</v>
      </c>
      <c r="BJ22" s="372">
        <f t="shared" si="41"/>
        <v>22</v>
      </c>
      <c r="BK22" s="372">
        <f t="shared" si="10"/>
        <v>2</v>
      </c>
      <c r="BL22" s="372">
        <f t="shared" si="42"/>
        <v>6</v>
      </c>
      <c r="BM22" s="372">
        <f t="shared" si="11"/>
        <v>2</v>
      </c>
      <c r="BN22" s="564">
        <f t="shared" si="12"/>
        <v>0</v>
      </c>
      <c r="BO22" s="565">
        <f t="shared" si="13"/>
        <v>0</v>
      </c>
      <c r="BP22" s="570">
        <f t="shared" si="14"/>
        <v>0</v>
      </c>
      <c r="BQ22" s="564">
        <f t="shared" si="15"/>
        <v>0</v>
      </c>
      <c r="BR22" s="565">
        <f t="shared" si="16"/>
        <v>0</v>
      </c>
      <c r="BS22" s="570">
        <f t="shared" si="17"/>
        <v>0</v>
      </c>
      <c r="BT22" s="568">
        <f t="shared" si="43"/>
        <v>0</v>
      </c>
      <c r="BU22" s="564">
        <f t="shared" si="44"/>
        <v>0</v>
      </c>
      <c r="BV22" s="582">
        <f t="shared" si="45"/>
        <v>0</v>
      </c>
      <c r="BW22" s="576">
        <f t="shared" si="46"/>
        <v>0</v>
      </c>
      <c r="BX22" s="577">
        <f t="shared" si="47"/>
        <v>0</v>
      </c>
      <c r="BY22" s="578">
        <f t="shared" si="18"/>
        <v>0</v>
      </c>
      <c r="BZ22" s="576">
        <f t="shared" si="48"/>
        <v>0</v>
      </c>
      <c r="CA22" s="577">
        <f t="shared" si="49"/>
        <v>0</v>
      </c>
      <c r="CB22" s="578">
        <f t="shared" si="19"/>
        <v>0</v>
      </c>
      <c r="CC22" s="579">
        <f t="shared" si="50"/>
        <v>0</v>
      </c>
      <c r="CD22" s="576">
        <f t="shared" si="51"/>
        <v>0</v>
      </c>
      <c r="CE22" s="560">
        <f t="shared" si="52"/>
        <v>-6</v>
      </c>
      <c r="CF22" s="560">
        <f t="shared" si="53"/>
        <v>-6</v>
      </c>
      <c r="CG22" s="560">
        <f t="shared" si="54"/>
        <v>0</v>
      </c>
      <c r="CH22" s="560">
        <f t="shared" si="55"/>
        <v>0</v>
      </c>
      <c r="CL22" s="2" t="str">
        <f t="shared" si="56"/>
        <v/>
      </c>
    </row>
    <row r="23" spans="1:90" ht="12.75" x14ac:dyDescent="0.2">
      <c r="A23" s="242">
        <f t="shared" si="20"/>
        <v>4</v>
      </c>
      <c r="B23" s="243">
        <f t="shared" si="57"/>
        <v>46043</v>
      </c>
      <c r="C23" s="600">
        <f t="shared" si="21"/>
        <v>4</v>
      </c>
      <c r="D23" s="307"/>
      <c r="E23" s="307"/>
      <c r="F23" s="308"/>
      <c r="G23" s="308"/>
      <c r="H23" s="547">
        <f>IF(AK23=6,Einstellungen!$E$11,IF(AK23=7,Einstellungen!$E$12,IF(AK23=1,Einstellungen!$E$13,IF(AK23=2,Einstellungen!$E$7,IF(AK23=3,Einstellungen!$E$8,IF(AK23=4,Einstellungen!$E$9,IF(AK23=5,Einstellungen!$E$10)))))))</f>
        <v>0</v>
      </c>
      <c r="I23" s="232">
        <f t="shared" si="0"/>
        <v>0</v>
      </c>
      <c r="J23" s="229">
        <f t="shared" si="1"/>
        <v>1</v>
      </c>
      <c r="K23" s="313"/>
      <c r="L23" s="328"/>
      <c r="M23" s="202"/>
      <c r="N23" s="381"/>
      <c r="O23" s="382"/>
      <c r="P23" s="382"/>
      <c r="Q23" s="382"/>
      <c r="R23" s="260" t="str">
        <f>IF(I$36=0,"",IF(Einstellungen!I$39=1,R22+AV23,CL23))</f>
        <v/>
      </c>
      <c r="S23" s="231">
        <f>SUM(AP$3:AP23)</f>
        <v>120</v>
      </c>
      <c r="T23" s="228">
        <f>SUM(I$3:I23)</f>
        <v>0</v>
      </c>
      <c r="U23" s="373" t="str">
        <f t="shared" si="22"/>
        <v/>
      </c>
      <c r="V23" s="612"/>
      <c r="W23" s="609"/>
      <c r="X23" s="609"/>
      <c r="Y23" s="15">
        <f t="shared" si="2"/>
        <v>46043</v>
      </c>
      <c r="Z23" s="2">
        <f t="shared" si="3"/>
        <v>0</v>
      </c>
      <c r="AA23" s="2">
        <f>IF(M23=Einstellungen!A$43,I23,IF(M23=Einstellungen!A$45,I23,0))</f>
        <v>0</v>
      </c>
      <c r="AB23" s="2">
        <f>IF(M23=Einstellungen!A$44,I23,IF(M23=Einstellungen!A$45,I23,0))</f>
        <v>0</v>
      </c>
      <c r="AC23" s="661">
        <f t="shared" si="60"/>
        <v>0</v>
      </c>
      <c r="AD23" s="2">
        <f t="shared" si="5"/>
        <v>0</v>
      </c>
      <c r="AE23" s="2">
        <f t="shared" si="23"/>
        <v>0</v>
      </c>
      <c r="AF23" s="2">
        <f t="shared" si="23"/>
        <v>0</v>
      </c>
      <c r="AG23" s="325">
        <f t="shared" si="6"/>
        <v>0</v>
      </c>
      <c r="AH23" s="325">
        <f t="shared" si="7"/>
        <v>0</v>
      </c>
      <c r="AI23" s="325">
        <f t="shared" si="24"/>
        <v>0</v>
      </c>
      <c r="AJ23" s="325">
        <f t="shared" si="25"/>
        <v>0</v>
      </c>
      <c r="AK23" s="2">
        <f t="shared" si="26"/>
        <v>4</v>
      </c>
      <c r="AL23" s="14">
        <f t="shared" si="27"/>
        <v>0</v>
      </c>
      <c r="AM23" s="11">
        <f t="shared" si="28"/>
        <v>0</v>
      </c>
      <c r="AN23" s="11">
        <f t="shared" si="29"/>
        <v>0</v>
      </c>
      <c r="AO23" s="11">
        <f t="shared" si="30"/>
        <v>8</v>
      </c>
      <c r="AP23" s="11">
        <f t="shared" si="31"/>
        <v>8</v>
      </c>
      <c r="AQ23" s="204">
        <f t="shared" si="32"/>
        <v>8</v>
      </c>
      <c r="AR23" s="2">
        <f t="shared" si="33"/>
        <v>1</v>
      </c>
      <c r="AS23" s="2">
        <f t="shared" si="34"/>
        <v>1</v>
      </c>
      <c r="AT23" s="11" t="str">
        <f t="shared" si="58"/>
        <v/>
      </c>
      <c r="AU23" s="11" t="str">
        <f t="shared" si="59"/>
        <v/>
      </c>
      <c r="AV23" s="11">
        <f t="shared" si="37"/>
        <v>-8</v>
      </c>
      <c r="AW23" s="11">
        <f>SUM($AV$3:AV23)</f>
        <v>-120</v>
      </c>
      <c r="AX23" s="390">
        <f t="shared" si="38"/>
        <v>0</v>
      </c>
      <c r="AY23" s="390">
        <f t="shared" si="38"/>
        <v>0</v>
      </c>
      <c r="AZ23" s="390">
        <f t="shared" si="38"/>
        <v>0</v>
      </c>
      <c r="BA23" s="390">
        <f t="shared" si="38"/>
        <v>0</v>
      </c>
      <c r="BB23" s="390">
        <f t="shared" si="38"/>
        <v>0</v>
      </c>
      <c r="BD23" s="368">
        <f t="shared" si="39"/>
        <v>0</v>
      </c>
      <c r="BE23" s="368">
        <f t="shared" si="39"/>
        <v>0</v>
      </c>
      <c r="BF23" s="368">
        <f t="shared" si="39"/>
        <v>0</v>
      </c>
      <c r="BG23" s="368">
        <f t="shared" si="39"/>
        <v>0</v>
      </c>
      <c r="BH23" s="372">
        <f t="shared" si="40"/>
        <v>18</v>
      </c>
      <c r="BI23" s="372">
        <f t="shared" si="9"/>
        <v>1.5</v>
      </c>
      <c r="BJ23" s="372">
        <f t="shared" si="41"/>
        <v>22</v>
      </c>
      <c r="BK23" s="372">
        <f t="shared" si="10"/>
        <v>2</v>
      </c>
      <c r="BL23" s="372">
        <f t="shared" si="42"/>
        <v>6</v>
      </c>
      <c r="BM23" s="372">
        <f t="shared" si="11"/>
        <v>2</v>
      </c>
      <c r="BN23" s="564">
        <f t="shared" si="12"/>
        <v>0</v>
      </c>
      <c r="BO23" s="565">
        <f t="shared" si="13"/>
        <v>0</v>
      </c>
      <c r="BP23" s="570">
        <f t="shared" si="14"/>
        <v>0</v>
      </c>
      <c r="BQ23" s="564">
        <f t="shared" si="15"/>
        <v>0</v>
      </c>
      <c r="BR23" s="565">
        <f t="shared" si="16"/>
        <v>0</v>
      </c>
      <c r="BS23" s="570">
        <f t="shared" si="17"/>
        <v>0</v>
      </c>
      <c r="BT23" s="568">
        <f t="shared" si="43"/>
        <v>0</v>
      </c>
      <c r="BU23" s="564">
        <f t="shared" si="44"/>
        <v>0</v>
      </c>
      <c r="BV23" s="582">
        <f t="shared" si="45"/>
        <v>0</v>
      </c>
      <c r="BW23" s="576">
        <f t="shared" si="46"/>
        <v>0</v>
      </c>
      <c r="BX23" s="577">
        <f t="shared" si="47"/>
        <v>0</v>
      </c>
      <c r="BY23" s="578">
        <f t="shared" si="18"/>
        <v>0</v>
      </c>
      <c r="BZ23" s="576">
        <f t="shared" si="48"/>
        <v>0</v>
      </c>
      <c r="CA23" s="577">
        <f t="shared" si="49"/>
        <v>0</v>
      </c>
      <c r="CB23" s="578">
        <f t="shared" si="19"/>
        <v>0</v>
      </c>
      <c r="CC23" s="579">
        <f t="shared" si="50"/>
        <v>0</v>
      </c>
      <c r="CD23" s="576">
        <f t="shared" si="51"/>
        <v>0</v>
      </c>
      <c r="CE23" s="560">
        <f t="shared" si="52"/>
        <v>-6</v>
      </c>
      <c r="CF23" s="560">
        <f t="shared" si="53"/>
        <v>-6</v>
      </c>
      <c r="CG23" s="560">
        <f t="shared" si="54"/>
        <v>0</v>
      </c>
      <c r="CH23" s="560">
        <f t="shared" si="55"/>
        <v>0</v>
      </c>
      <c r="CL23" s="2" t="str">
        <f t="shared" si="56"/>
        <v/>
      </c>
    </row>
    <row r="24" spans="1:90" ht="12.75" x14ac:dyDescent="0.2">
      <c r="A24" s="242">
        <f t="shared" si="20"/>
        <v>5</v>
      </c>
      <c r="B24" s="243">
        <f t="shared" si="57"/>
        <v>46044</v>
      </c>
      <c r="C24" s="600">
        <f t="shared" si="21"/>
        <v>4</v>
      </c>
      <c r="D24" s="307"/>
      <c r="E24" s="307"/>
      <c r="F24" s="308"/>
      <c r="G24" s="308"/>
      <c r="H24" s="547">
        <f>IF(AK24=6,Einstellungen!$E$11,IF(AK24=7,Einstellungen!$E$12,IF(AK24=1,Einstellungen!$E$13,IF(AK24=2,Einstellungen!$E$7,IF(AK24=3,Einstellungen!$E$8,IF(AK24=4,Einstellungen!$E$9,IF(AK24=5,Einstellungen!$E$10)))))))</f>
        <v>0</v>
      </c>
      <c r="I24" s="232">
        <f t="shared" si="0"/>
        <v>0</v>
      </c>
      <c r="J24" s="229">
        <f t="shared" si="1"/>
        <v>1</v>
      </c>
      <c r="K24" s="313"/>
      <c r="L24" s="328"/>
      <c r="M24" s="202"/>
      <c r="N24" s="381"/>
      <c r="O24" s="382"/>
      <c r="P24" s="382"/>
      <c r="Q24" s="382"/>
      <c r="R24" s="260" t="str">
        <f>IF(I$36=0,"",IF(Einstellungen!I$39=1,R23+AV24,CL24))</f>
        <v/>
      </c>
      <c r="S24" s="231">
        <f>SUM(AP$3:AP24)</f>
        <v>128</v>
      </c>
      <c r="T24" s="228">
        <f>SUM(I$3:I24)</f>
        <v>0</v>
      </c>
      <c r="U24" s="373" t="str">
        <f t="shared" si="22"/>
        <v/>
      </c>
      <c r="V24" s="612"/>
      <c r="W24" s="609"/>
      <c r="X24" s="609"/>
      <c r="Y24" s="15">
        <f t="shared" si="2"/>
        <v>46044</v>
      </c>
      <c r="Z24" s="2">
        <f t="shared" si="3"/>
        <v>0</v>
      </c>
      <c r="AA24" s="2">
        <f>IF(M24=Einstellungen!A$43,I24,IF(M24=Einstellungen!A$45,I24,0))</f>
        <v>0</v>
      </c>
      <c r="AB24" s="2">
        <f>IF(M24=Einstellungen!A$44,I24,IF(M24=Einstellungen!A$45,I24,0))</f>
        <v>0</v>
      </c>
      <c r="AC24" s="661">
        <f t="shared" si="60"/>
        <v>0</v>
      </c>
      <c r="AD24" s="2">
        <f t="shared" si="5"/>
        <v>0</v>
      </c>
      <c r="AE24" s="2">
        <f t="shared" si="23"/>
        <v>0</v>
      </c>
      <c r="AF24" s="2">
        <f t="shared" si="23"/>
        <v>0</v>
      </c>
      <c r="AG24" s="325">
        <f t="shared" si="6"/>
        <v>0</v>
      </c>
      <c r="AH24" s="325">
        <f t="shared" si="7"/>
        <v>0</v>
      </c>
      <c r="AI24" s="325">
        <f t="shared" si="24"/>
        <v>0</v>
      </c>
      <c r="AJ24" s="325">
        <f t="shared" si="25"/>
        <v>0</v>
      </c>
      <c r="AK24" s="2">
        <f t="shared" si="26"/>
        <v>5</v>
      </c>
      <c r="AL24" s="14">
        <f t="shared" si="27"/>
        <v>0</v>
      </c>
      <c r="AM24" s="11">
        <f t="shared" si="28"/>
        <v>0</v>
      </c>
      <c r="AN24" s="11">
        <f t="shared" si="29"/>
        <v>0</v>
      </c>
      <c r="AO24" s="11">
        <f t="shared" si="30"/>
        <v>8</v>
      </c>
      <c r="AP24" s="11">
        <f t="shared" si="31"/>
        <v>8</v>
      </c>
      <c r="AQ24" s="204">
        <f t="shared" si="32"/>
        <v>8</v>
      </c>
      <c r="AR24" s="2">
        <f t="shared" si="33"/>
        <v>1</v>
      </c>
      <c r="AS24" s="2">
        <f t="shared" si="34"/>
        <v>1</v>
      </c>
      <c r="AT24" s="11" t="str">
        <f t="shared" si="58"/>
        <v/>
      </c>
      <c r="AU24" s="11" t="str">
        <f t="shared" si="59"/>
        <v/>
      </c>
      <c r="AV24" s="11">
        <f t="shared" si="37"/>
        <v>-8</v>
      </c>
      <c r="AW24" s="11">
        <f>SUM($AV$3:AV24)</f>
        <v>-128</v>
      </c>
      <c r="AX24" s="390">
        <f t="shared" si="38"/>
        <v>0</v>
      </c>
      <c r="AY24" s="390">
        <f t="shared" si="38"/>
        <v>0</v>
      </c>
      <c r="AZ24" s="390">
        <f t="shared" si="38"/>
        <v>0</v>
      </c>
      <c r="BA24" s="390">
        <f t="shared" si="38"/>
        <v>0</v>
      </c>
      <c r="BB24" s="390">
        <f t="shared" si="38"/>
        <v>0</v>
      </c>
      <c r="BD24" s="368">
        <f t="shared" si="39"/>
        <v>0</v>
      </c>
      <c r="BE24" s="368">
        <f t="shared" si="39"/>
        <v>0</v>
      </c>
      <c r="BF24" s="368">
        <f t="shared" si="39"/>
        <v>0</v>
      </c>
      <c r="BG24" s="368">
        <f t="shared" si="39"/>
        <v>0</v>
      </c>
      <c r="BH24" s="372">
        <f t="shared" si="40"/>
        <v>18</v>
      </c>
      <c r="BI24" s="372">
        <f t="shared" si="9"/>
        <v>1.5</v>
      </c>
      <c r="BJ24" s="372">
        <f t="shared" si="41"/>
        <v>22</v>
      </c>
      <c r="BK24" s="372">
        <f t="shared" si="10"/>
        <v>2</v>
      </c>
      <c r="BL24" s="372">
        <f t="shared" si="42"/>
        <v>6</v>
      </c>
      <c r="BM24" s="372">
        <f t="shared" si="11"/>
        <v>2</v>
      </c>
      <c r="BN24" s="564">
        <f t="shared" si="12"/>
        <v>0</v>
      </c>
      <c r="BO24" s="565">
        <f t="shared" si="13"/>
        <v>0</v>
      </c>
      <c r="BP24" s="570">
        <f t="shared" si="14"/>
        <v>0</v>
      </c>
      <c r="BQ24" s="564">
        <f t="shared" si="15"/>
        <v>0</v>
      </c>
      <c r="BR24" s="565">
        <f t="shared" si="16"/>
        <v>0</v>
      </c>
      <c r="BS24" s="570">
        <f t="shared" si="17"/>
        <v>0</v>
      </c>
      <c r="BT24" s="568">
        <f t="shared" si="43"/>
        <v>0</v>
      </c>
      <c r="BU24" s="564">
        <f t="shared" si="44"/>
        <v>0</v>
      </c>
      <c r="BV24" s="582">
        <f t="shared" si="45"/>
        <v>0</v>
      </c>
      <c r="BW24" s="576">
        <f t="shared" si="46"/>
        <v>0</v>
      </c>
      <c r="BX24" s="577">
        <f t="shared" si="47"/>
        <v>0</v>
      </c>
      <c r="BY24" s="578">
        <f t="shared" si="18"/>
        <v>0</v>
      </c>
      <c r="BZ24" s="576">
        <f t="shared" si="48"/>
        <v>0</v>
      </c>
      <c r="CA24" s="577">
        <f t="shared" si="49"/>
        <v>0</v>
      </c>
      <c r="CB24" s="578">
        <f t="shared" si="19"/>
        <v>0</v>
      </c>
      <c r="CC24" s="579">
        <f t="shared" si="50"/>
        <v>0</v>
      </c>
      <c r="CD24" s="576">
        <f t="shared" si="51"/>
        <v>0</v>
      </c>
      <c r="CE24" s="560">
        <f t="shared" si="52"/>
        <v>-6</v>
      </c>
      <c r="CF24" s="560">
        <f t="shared" si="53"/>
        <v>-6</v>
      </c>
      <c r="CG24" s="560">
        <f t="shared" si="54"/>
        <v>0</v>
      </c>
      <c r="CH24" s="560">
        <f t="shared" si="55"/>
        <v>0</v>
      </c>
      <c r="CL24" s="2" t="str">
        <f t="shared" si="56"/>
        <v/>
      </c>
    </row>
    <row r="25" spans="1:90" ht="12.75" x14ac:dyDescent="0.2">
      <c r="A25" s="242">
        <f t="shared" si="20"/>
        <v>6</v>
      </c>
      <c r="B25" s="243">
        <f t="shared" si="57"/>
        <v>46045</v>
      </c>
      <c r="C25" s="600">
        <f t="shared" si="21"/>
        <v>4</v>
      </c>
      <c r="D25" s="307"/>
      <c r="E25" s="307"/>
      <c r="F25" s="308"/>
      <c r="G25" s="308"/>
      <c r="H25" s="547">
        <f>IF(AK25=6,Einstellungen!$E$11,IF(AK25=7,Einstellungen!$E$12,IF(AK25=1,Einstellungen!$E$13,IF(AK25=2,Einstellungen!$E$7,IF(AK25=3,Einstellungen!$E$8,IF(AK25=4,Einstellungen!$E$9,IF(AK25=5,Einstellungen!$E$10)))))))</f>
        <v>0</v>
      </c>
      <c r="I25" s="232">
        <f t="shared" si="0"/>
        <v>0</v>
      </c>
      <c r="J25" s="229">
        <f t="shared" si="1"/>
        <v>1</v>
      </c>
      <c r="K25" s="209"/>
      <c r="L25" s="328"/>
      <c r="M25" s="202"/>
      <c r="N25" s="381"/>
      <c r="O25" s="382"/>
      <c r="P25" s="382"/>
      <c r="Q25" s="382"/>
      <c r="R25" s="260" t="str">
        <f>IF(I$36=0,"",IF(Einstellungen!I$39=1,R24+AV25,CL25))</f>
        <v/>
      </c>
      <c r="S25" s="231">
        <f>SUM(AP$3:AP25)</f>
        <v>136</v>
      </c>
      <c r="T25" s="228">
        <f>SUM(I$3:I25)</f>
        <v>0</v>
      </c>
      <c r="U25" s="373" t="str">
        <f t="shared" si="22"/>
        <v/>
      </c>
      <c r="V25" s="612"/>
      <c r="W25" s="609"/>
      <c r="X25" s="609"/>
      <c r="Y25" s="15">
        <f t="shared" si="2"/>
        <v>46045</v>
      </c>
      <c r="Z25" s="2">
        <f t="shared" si="3"/>
        <v>0</v>
      </c>
      <c r="AA25" s="2">
        <f>IF(M25=Einstellungen!A$43,I25,IF(M25=Einstellungen!A$45,I25,0))</f>
        <v>0</v>
      </c>
      <c r="AB25" s="2">
        <f>IF(M25=Einstellungen!A$44,I25,IF(M25=Einstellungen!A$45,I25,0))</f>
        <v>0</v>
      </c>
      <c r="AC25" s="661">
        <f t="shared" si="60"/>
        <v>0</v>
      </c>
      <c r="AD25" s="2">
        <f t="shared" si="5"/>
        <v>0</v>
      </c>
      <c r="AE25" s="2">
        <f t="shared" si="23"/>
        <v>0</v>
      </c>
      <c r="AF25" s="2">
        <f t="shared" si="23"/>
        <v>0</v>
      </c>
      <c r="AG25" s="325">
        <f t="shared" si="6"/>
        <v>0</v>
      </c>
      <c r="AH25" s="325">
        <f t="shared" si="7"/>
        <v>0</v>
      </c>
      <c r="AI25" s="325">
        <f t="shared" si="24"/>
        <v>0</v>
      </c>
      <c r="AJ25" s="325">
        <f t="shared" si="25"/>
        <v>0</v>
      </c>
      <c r="AK25" s="2">
        <f t="shared" si="26"/>
        <v>6</v>
      </c>
      <c r="AL25" s="14">
        <f t="shared" si="27"/>
        <v>0</v>
      </c>
      <c r="AM25" s="11">
        <f t="shared" si="28"/>
        <v>0</v>
      </c>
      <c r="AN25" s="11">
        <f t="shared" si="29"/>
        <v>0</v>
      </c>
      <c r="AO25" s="11">
        <f t="shared" si="30"/>
        <v>8</v>
      </c>
      <c r="AP25" s="11">
        <f t="shared" si="31"/>
        <v>8</v>
      </c>
      <c r="AQ25" s="204">
        <f t="shared" si="32"/>
        <v>8</v>
      </c>
      <c r="AR25" s="2">
        <f t="shared" si="33"/>
        <v>1</v>
      </c>
      <c r="AS25" s="2">
        <f t="shared" si="34"/>
        <v>1</v>
      </c>
      <c r="AT25" s="11" t="str">
        <f t="shared" si="58"/>
        <v/>
      </c>
      <c r="AU25" s="11" t="str">
        <f t="shared" si="59"/>
        <v/>
      </c>
      <c r="AV25" s="11">
        <f t="shared" si="37"/>
        <v>-8</v>
      </c>
      <c r="AW25" s="11">
        <f>SUM($AV$3:AV25)</f>
        <v>-136</v>
      </c>
      <c r="AX25" s="390">
        <f t="shared" si="38"/>
        <v>0</v>
      </c>
      <c r="AY25" s="390">
        <f t="shared" si="38"/>
        <v>0</v>
      </c>
      <c r="AZ25" s="390">
        <f t="shared" si="38"/>
        <v>0</v>
      </c>
      <c r="BA25" s="390">
        <f t="shared" si="38"/>
        <v>0</v>
      </c>
      <c r="BB25" s="390">
        <f t="shared" si="38"/>
        <v>0</v>
      </c>
      <c r="BD25" s="368">
        <f t="shared" si="39"/>
        <v>0</v>
      </c>
      <c r="BE25" s="368">
        <f t="shared" si="39"/>
        <v>0</v>
      </c>
      <c r="BF25" s="368">
        <f t="shared" si="39"/>
        <v>0</v>
      </c>
      <c r="BG25" s="368">
        <f t="shared" si="39"/>
        <v>0</v>
      </c>
      <c r="BH25" s="372">
        <f t="shared" si="40"/>
        <v>18</v>
      </c>
      <c r="BI25" s="372">
        <f t="shared" si="9"/>
        <v>1.5</v>
      </c>
      <c r="BJ25" s="372">
        <f t="shared" si="41"/>
        <v>22</v>
      </c>
      <c r="BK25" s="372">
        <f t="shared" si="10"/>
        <v>2</v>
      </c>
      <c r="BL25" s="372">
        <f t="shared" si="42"/>
        <v>6</v>
      </c>
      <c r="BM25" s="372">
        <f t="shared" si="11"/>
        <v>2</v>
      </c>
      <c r="BN25" s="564">
        <f t="shared" si="12"/>
        <v>0</v>
      </c>
      <c r="BO25" s="565">
        <f t="shared" si="13"/>
        <v>0</v>
      </c>
      <c r="BP25" s="570">
        <f t="shared" si="14"/>
        <v>0</v>
      </c>
      <c r="BQ25" s="564">
        <f t="shared" si="15"/>
        <v>0</v>
      </c>
      <c r="BR25" s="565">
        <f t="shared" si="16"/>
        <v>0</v>
      </c>
      <c r="BS25" s="570">
        <f t="shared" si="17"/>
        <v>0</v>
      </c>
      <c r="BT25" s="568">
        <f t="shared" si="43"/>
        <v>0</v>
      </c>
      <c r="BU25" s="564">
        <f t="shared" si="44"/>
        <v>0</v>
      </c>
      <c r="BV25" s="582">
        <f t="shared" si="45"/>
        <v>0</v>
      </c>
      <c r="BW25" s="576">
        <f t="shared" si="46"/>
        <v>0</v>
      </c>
      <c r="BX25" s="577">
        <f t="shared" si="47"/>
        <v>0</v>
      </c>
      <c r="BY25" s="578">
        <f t="shared" si="18"/>
        <v>0</v>
      </c>
      <c r="BZ25" s="576">
        <f t="shared" si="48"/>
        <v>0</v>
      </c>
      <c r="CA25" s="577">
        <f t="shared" si="49"/>
        <v>0</v>
      </c>
      <c r="CB25" s="578">
        <f t="shared" si="19"/>
        <v>0</v>
      </c>
      <c r="CC25" s="579">
        <f t="shared" si="50"/>
        <v>0</v>
      </c>
      <c r="CD25" s="576">
        <f t="shared" si="51"/>
        <v>0</v>
      </c>
      <c r="CE25" s="560">
        <f t="shared" si="52"/>
        <v>-6</v>
      </c>
      <c r="CF25" s="560">
        <f t="shared" si="53"/>
        <v>-6</v>
      </c>
      <c r="CG25" s="560">
        <f t="shared" si="54"/>
        <v>0</v>
      </c>
      <c r="CH25" s="560">
        <f t="shared" si="55"/>
        <v>0</v>
      </c>
      <c r="CL25" s="2" t="str">
        <f t="shared" si="56"/>
        <v/>
      </c>
    </row>
    <row r="26" spans="1:90" ht="12.75" x14ac:dyDescent="0.2">
      <c r="A26" s="242">
        <f t="shared" si="20"/>
        <v>7</v>
      </c>
      <c r="B26" s="243">
        <f t="shared" si="57"/>
        <v>46046</v>
      </c>
      <c r="C26" s="600">
        <f t="shared" si="21"/>
        <v>4</v>
      </c>
      <c r="D26" s="307"/>
      <c r="E26" s="307"/>
      <c r="F26" s="308"/>
      <c r="G26" s="308"/>
      <c r="H26" s="547">
        <f>IF(AK26=6,Einstellungen!$E$11,IF(AK26=7,Einstellungen!$E$12,IF(AK26=1,Einstellungen!$E$13,IF(AK26=2,Einstellungen!$E$7,IF(AK26=3,Einstellungen!$E$8,IF(AK26=4,Einstellungen!$E$9,IF(AK26=5,Einstellungen!$E$10)))))))</f>
        <v>0</v>
      </c>
      <c r="I26" s="232">
        <f t="shared" si="0"/>
        <v>0</v>
      </c>
      <c r="J26" s="229" t="str">
        <f t="shared" si="1"/>
        <v/>
      </c>
      <c r="K26" s="209"/>
      <c r="L26" s="328"/>
      <c r="M26" s="202"/>
      <c r="N26" s="381"/>
      <c r="O26" s="382"/>
      <c r="P26" s="382"/>
      <c r="Q26" s="382"/>
      <c r="R26" s="260" t="str">
        <f>IF(I$36=0,"",IF(Einstellungen!I$39=1,R25+AV26,CL26))</f>
        <v/>
      </c>
      <c r="S26" s="231">
        <f>SUM(AP$3:AP26)</f>
        <v>136</v>
      </c>
      <c r="T26" s="228">
        <f>SUM(I$3:I26)</f>
        <v>0</v>
      </c>
      <c r="U26" s="373" t="str">
        <f t="shared" si="22"/>
        <v/>
      </c>
      <c r="V26" s="612"/>
      <c r="W26" s="609"/>
      <c r="X26" s="609"/>
      <c r="Y26" s="15">
        <f t="shared" si="2"/>
        <v>46046</v>
      </c>
      <c r="Z26" s="2" t="b">
        <f t="shared" si="3"/>
        <v>0</v>
      </c>
      <c r="AA26" s="2">
        <f>IF(M26=Einstellungen!A$43,I26,IF(M26=Einstellungen!A$45,I26,0))</f>
        <v>0</v>
      </c>
      <c r="AB26" s="2">
        <f>IF(M26=Einstellungen!A$44,I26,IF(M26=Einstellungen!A$45,I26,0))</f>
        <v>0</v>
      </c>
      <c r="AC26" s="661">
        <f t="shared" si="60"/>
        <v>0</v>
      </c>
      <c r="AD26" s="2" t="b">
        <f t="shared" si="5"/>
        <v>0</v>
      </c>
      <c r="AE26" s="2">
        <f t="shared" si="23"/>
        <v>0</v>
      </c>
      <c r="AF26" s="2">
        <f t="shared" si="23"/>
        <v>0</v>
      </c>
      <c r="AG26" s="325" t="b">
        <f t="shared" si="6"/>
        <v>0</v>
      </c>
      <c r="AH26" s="325" t="b">
        <f t="shared" si="7"/>
        <v>0</v>
      </c>
      <c r="AI26" s="325" t="b">
        <f t="shared" si="24"/>
        <v>0</v>
      </c>
      <c r="AJ26" s="325" t="b">
        <f t="shared" si="25"/>
        <v>0</v>
      </c>
      <c r="AK26" s="2">
        <f t="shared" si="26"/>
        <v>7</v>
      </c>
      <c r="AL26" s="14">
        <f t="shared" si="27"/>
        <v>0</v>
      </c>
      <c r="AM26" s="11">
        <f t="shared" si="28"/>
        <v>0</v>
      </c>
      <c r="AN26" s="11">
        <f t="shared" si="29"/>
        <v>0</v>
      </c>
      <c r="AO26" s="11">
        <f t="shared" si="30"/>
        <v>0</v>
      </c>
      <c r="AP26" s="11">
        <f t="shared" si="31"/>
        <v>0</v>
      </c>
      <c r="AQ26" s="204">
        <f t="shared" si="32"/>
        <v>0</v>
      </c>
      <c r="AR26" s="2" t="str">
        <f t="shared" si="33"/>
        <v/>
      </c>
      <c r="AS26" s="2" t="str">
        <f t="shared" si="34"/>
        <v/>
      </c>
      <c r="AT26" s="11" t="str">
        <f t="shared" si="58"/>
        <v/>
      </c>
      <c r="AU26" s="11" t="b">
        <f t="shared" si="59"/>
        <v>0</v>
      </c>
      <c r="AV26" s="11">
        <f t="shared" si="37"/>
        <v>0</v>
      </c>
      <c r="AW26" s="11">
        <f>SUM($AV$3:AV26)</f>
        <v>-136</v>
      </c>
      <c r="AX26" s="390">
        <f t="shared" si="38"/>
        <v>0</v>
      </c>
      <c r="AY26" s="390">
        <f t="shared" si="38"/>
        <v>0</v>
      </c>
      <c r="AZ26" s="390">
        <f t="shared" si="38"/>
        <v>0</v>
      </c>
      <c r="BA26" s="390">
        <f t="shared" si="38"/>
        <v>0</v>
      </c>
      <c r="BB26" s="390">
        <f t="shared" si="38"/>
        <v>0</v>
      </c>
      <c r="BD26" s="368">
        <f t="shared" si="39"/>
        <v>0</v>
      </c>
      <c r="BE26" s="368">
        <f t="shared" si="39"/>
        <v>0</v>
      </c>
      <c r="BF26" s="368">
        <f t="shared" si="39"/>
        <v>0</v>
      </c>
      <c r="BG26" s="368">
        <f t="shared" si="39"/>
        <v>0</v>
      </c>
      <c r="BH26" s="372">
        <f t="shared" si="40"/>
        <v>18</v>
      </c>
      <c r="BI26" s="372">
        <f t="shared" si="9"/>
        <v>1.5</v>
      </c>
      <c r="BJ26" s="372">
        <f t="shared" si="41"/>
        <v>22</v>
      </c>
      <c r="BK26" s="372">
        <f t="shared" si="10"/>
        <v>2</v>
      </c>
      <c r="BL26" s="372">
        <f t="shared" si="42"/>
        <v>6</v>
      </c>
      <c r="BM26" s="372">
        <f t="shared" si="11"/>
        <v>2</v>
      </c>
      <c r="BN26" s="564">
        <f t="shared" si="12"/>
        <v>0</v>
      </c>
      <c r="BO26" s="565">
        <f t="shared" si="13"/>
        <v>0</v>
      </c>
      <c r="BP26" s="570">
        <f t="shared" si="14"/>
        <v>0</v>
      </c>
      <c r="BQ26" s="564">
        <f t="shared" si="15"/>
        <v>0</v>
      </c>
      <c r="BR26" s="565">
        <f t="shared" si="16"/>
        <v>0</v>
      </c>
      <c r="BS26" s="570">
        <f t="shared" si="17"/>
        <v>0</v>
      </c>
      <c r="BT26" s="568">
        <f t="shared" si="43"/>
        <v>0</v>
      </c>
      <c r="BU26" s="564">
        <f t="shared" si="44"/>
        <v>0</v>
      </c>
      <c r="BV26" s="582">
        <f t="shared" si="45"/>
        <v>0</v>
      </c>
      <c r="BW26" s="576">
        <f t="shared" si="46"/>
        <v>0</v>
      </c>
      <c r="BX26" s="577">
        <f t="shared" si="47"/>
        <v>0</v>
      </c>
      <c r="BY26" s="578">
        <f t="shared" si="18"/>
        <v>0</v>
      </c>
      <c r="BZ26" s="576">
        <f t="shared" si="48"/>
        <v>0</v>
      </c>
      <c r="CA26" s="577">
        <f t="shared" si="49"/>
        <v>0</v>
      </c>
      <c r="CB26" s="578">
        <f t="shared" si="19"/>
        <v>0</v>
      </c>
      <c r="CC26" s="579">
        <f t="shared" si="50"/>
        <v>0</v>
      </c>
      <c r="CD26" s="576">
        <f t="shared" si="51"/>
        <v>0</v>
      </c>
      <c r="CE26" s="560">
        <f t="shared" si="52"/>
        <v>-6</v>
      </c>
      <c r="CF26" s="560">
        <f t="shared" si="53"/>
        <v>-6</v>
      </c>
      <c r="CG26" s="560">
        <f t="shared" si="54"/>
        <v>0</v>
      </c>
      <c r="CH26" s="560">
        <f t="shared" si="55"/>
        <v>0</v>
      </c>
      <c r="CL26" s="2" t="str">
        <f t="shared" si="56"/>
        <v/>
      </c>
    </row>
    <row r="27" spans="1:90" ht="12.75" x14ac:dyDescent="0.2">
      <c r="A27" s="242">
        <f t="shared" si="20"/>
        <v>1</v>
      </c>
      <c r="B27" s="243">
        <f t="shared" si="57"/>
        <v>46047</v>
      </c>
      <c r="C27" s="600">
        <f t="shared" si="21"/>
        <v>4</v>
      </c>
      <c r="D27" s="307"/>
      <c r="E27" s="307"/>
      <c r="F27" s="308"/>
      <c r="G27" s="308"/>
      <c r="H27" s="547">
        <f>IF(AK27=6,Einstellungen!$E$11,IF(AK27=7,Einstellungen!$E$12,IF(AK27=1,Einstellungen!$E$13,IF(AK27=2,Einstellungen!$E$7,IF(AK27=3,Einstellungen!$E$8,IF(AK27=4,Einstellungen!$E$9,IF(AK27=5,Einstellungen!$E$10)))))))</f>
        <v>0</v>
      </c>
      <c r="I27" s="232">
        <f t="shared" si="0"/>
        <v>0</v>
      </c>
      <c r="J27" s="229" t="str">
        <f t="shared" si="1"/>
        <v/>
      </c>
      <c r="K27" s="209"/>
      <c r="L27" s="328"/>
      <c r="M27" s="202"/>
      <c r="N27" s="381"/>
      <c r="O27" s="382"/>
      <c r="P27" s="382"/>
      <c r="Q27" s="382"/>
      <c r="R27" s="260" t="str">
        <f>IF(I$36=0,"",IF(Einstellungen!I$39=1,R26+AV27,CL27))</f>
        <v/>
      </c>
      <c r="S27" s="231">
        <f>SUM(AP$3:AP27)</f>
        <v>136</v>
      </c>
      <c r="T27" s="228">
        <f>SUM(I$3:I27)</f>
        <v>0</v>
      </c>
      <c r="U27" s="373" t="str">
        <f t="shared" si="22"/>
        <v/>
      </c>
      <c r="V27" s="612"/>
      <c r="W27" s="609"/>
      <c r="X27" s="609"/>
      <c r="Y27" s="15">
        <f t="shared" si="2"/>
        <v>46047</v>
      </c>
      <c r="Z27" s="2" t="b">
        <f t="shared" si="3"/>
        <v>0</v>
      </c>
      <c r="AA27" s="2">
        <f>IF(M27=Einstellungen!A$43,I27,IF(M27=Einstellungen!A$45,I27,0))</f>
        <v>0</v>
      </c>
      <c r="AB27" s="2">
        <f>IF(M27=Einstellungen!A$44,I27,IF(M27=Einstellungen!A$45,I27,0))</f>
        <v>0</v>
      </c>
      <c r="AC27" s="661">
        <f t="shared" si="60"/>
        <v>0</v>
      </c>
      <c r="AD27" s="2" t="b">
        <f t="shared" si="5"/>
        <v>0</v>
      </c>
      <c r="AE27" s="2">
        <f t="shared" si="23"/>
        <v>0</v>
      </c>
      <c r="AF27" s="2">
        <f t="shared" si="23"/>
        <v>0</v>
      </c>
      <c r="AG27" s="325" t="b">
        <f t="shared" si="6"/>
        <v>0</v>
      </c>
      <c r="AH27" s="325" t="b">
        <f t="shared" si="7"/>
        <v>0</v>
      </c>
      <c r="AI27" s="325" t="b">
        <f t="shared" si="24"/>
        <v>0</v>
      </c>
      <c r="AJ27" s="325" t="b">
        <f t="shared" si="25"/>
        <v>0</v>
      </c>
      <c r="AK27" s="2">
        <f t="shared" si="26"/>
        <v>1</v>
      </c>
      <c r="AL27" s="14">
        <f t="shared" si="27"/>
        <v>0</v>
      </c>
      <c r="AM27" s="11">
        <f t="shared" si="28"/>
        <v>0</v>
      </c>
      <c r="AN27" s="11">
        <f t="shared" si="29"/>
        <v>0</v>
      </c>
      <c r="AO27" s="11">
        <f t="shared" si="30"/>
        <v>0</v>
      </c>
      <c r="AP27" s="11">
        <f t="shared" si="31"/>
        <v>0</v>
      </c>
      <c r="AQ27" s="204">
        <f t="shared" si="32"/>
        <v>0</v>
      </c>
      <c r="AR27" s="2" t="str">
        <f t="shared" si="33"/>
        <v/>
      </c>
      <c r="AS27" s="2" t="str">
        <f t="shared" si="34"/>
        <v/>
      </c>
      <c r="AT27" s="11" t="str">
        <f t="shared" si="58"/>
        <v/>
      </c>
      <c r="AU27" s="11" t="b">
        <f t="shared" si="59"/>
        <v>0</v>
      </c>
      <c r="AV27" s="11">
        <f t="shared" si="37"/>
        <v>0</v>
      </c>
      <c r="AW27" s="11">
        <f>SUM($AV$3:AV27)</f>
        <v>-136</v>
      </c>
      <c r="AX27" s="390">
        <f t="shared" si="38"/>
        <v>0</v>
      </c>
      <c r="AY27" s="390">
        <f t="shared" si="38"/>
        <v>0</v>
      </c>
      <c r="AZ27" s="390">
        <f t="shared" si="38"/>
        <v>0</v>
      </c>
      <c r="BA27" s="390">
        <f t="shared" si="38"/>
        <v>0</v>
      </c>
      <c r="BB27" s="390">
        <f t="shared" si="38"/>
        <v>0</v>
      </c>
      <c r="BD27" s="368">
        <f t="shared" si="39"/>
        <v>0</v>
      </c>
      <c r="BE27" s="368">
        <f t="shared" si="39"/>
        <v>0</v>
      </c>
      <c r="BF27" s="368">
        <f t="shared" si="39"/>
        <v>0</v>
      </c>
      <c r="BG27" s="368">
        <f t="shared" si="39"/>
        <v>0</v>
      </c>
      <c r="BH27" s="372">
        <f t="shared" si="40"/>
        <v>8</v>
      </c>
      <c r="BI27" s="372">
        <f t="shared" si="9"/>
        <v>2</v>
      </c>
      <c r="BJ27" s="372">
        <f t="shared" si="41"/>
        <v>22</v>
      </c>
      <c r="BK27" s="372">
        <f t="shared" si="10"/>
        <v>3</v>
      </c>
      <c r="BL27" s="372">
        <f t="shared" si="42"/>
        <v>6</v>
      </c>
      <c r="BM27" s="372">
        <f t="shared" si="11"/>
        <v>3</v>
      </c>
      <c r="BN27" s="564">
        <f t="shared" si="12"/>
        <v>0</v>
      </c>
      <c r="BO27" s="565">
        <f t="shared" si="13"/>
        <v>0</v>
      </c>
      <c r="BP27" s="570">
        <f t="shared" si="14"/>
        <v>0</v>
      </c>
      <c r="BQ27" s="564">
        <f t="shared" si="15"/>
        <v>0</v>
      </c>
      <c r="BR27" s="565">
        <f t="shared" si="16"/>
        <v>0</v>
      </c>
      <c r="BS27" s="570">
        <f t="shared" si="17"/>
        <v>0</v>
      </c>
      <c r="BT27" s="568">
        <f t="shared" si="43"/>
        <v>0</v>
      </c>
      <c r="BU27" s="564">
        <f t="shared" si="44"/>
        <v>0</v>
      </c>
      <c r="BV27" s="582">
        <f t="shared" si="45"/>
        <v>0</v>
      </c>
      <c r="BW27" s="576">
        <f t="shared" si="46"/>
        <v>0</v>
      </c>
      <c r="BX27" s="577">
        <f t="shared" si="47"/>
        <v>0</v>
      </c>
      <c r="BY27" s="578">
        <f t="shared" si="18"/>
        <v>0</v>
      </c>
      <c r="BZ27" s="576">
        <f t="shared" ref="BZ27:BZ34" si="61">IF(BO27&lt;BQ27,0,BO27-BQ27)</f>
        <v>0</v>
      </c>
      <c r="CA27" s="577">
        <f t="shared" ref="CA27:CA34" si="62">IF(BP27&lt;BQ27,0,BP27-BQ27)</f>
        <v>0</v>
      </c>
      <c r="CB27" s="578">
        <f t="shared" si="19"/>
        <v>0</v>
      </c>
      <c r="CC27" s="579">
        <f t="shared" si="50"/>
        <v>0</v>
      </c>
      <c r="CD27" s="576">
        <f t="shared" si="51"/>
        <v>0</v>
      </c>
      <c r="CE27" s="560">
        <f t="shared" si="52"/>
        <v>-6</v>
      </c>
      <c r="CF27" s="560">
        <f t="shared" si="53"/>
        <v>-6</v>
      </c>
      <c r="CG27" s="560">
        <f t="shared" si="54"/>
        <v>0</v>
      </c>
      <c r="CH27" s="560">
        <f t="shared" si="55"/>
        <v>0</v>
      </c>
      <c r="CL27" s="2" t="str">
        <f t="shared" si="56"/>
        <v/>
      </c>
    </row>
    <row r="28" spans="1:90" ht="12.75" x14ac:dyDescent="0.2">
      <c r="A28" s="242">
        <f t="shared" si="20"/>
        <v>2</v>
      </c>
      <c r="B28" s="243">
        <f t="shared" si="57"/>
        <v>46048</v>
      </c>
      <c r="C28" s="600">
        <f t="shared" si="21"/>
        <v>5</v>
      </c>
      <c r="D28" s="307"/>
      <c r="E28" s="307"/>
      <c r="F28" s="308"/>
      <c r="G28" s="308"/>
      <c r="H28" s="547">
        <f>IF(AK28=6,Einstellungen!$E$11,IF(AK28=7,Einstellungen!$E$12,IF(AK28=1,Einstellungen!$E$13,IF(AK28=2,Einstellungen!$E$7,IF(AK28=3,Einstellungen!$E$8,IF(AK28=4,Einstellungen!$E$9,IF(AK28=5,Einstellungen!$E$10)))))))</f>
        <v>0</v>
      </c>
      <c r="I28" s="232">
        <f t="shared" si="0"/>
        <v>0</v>
      </c>
      <c r="J28" s="229">
        <f t="shared" si="1"/>
        <v>1</v>
      </c>
      <c r="K28" s="209"/>
      <c r="L28" s="328"/>
      <c r="M28" s="202"/>
      <c r="N28" s="381"/>
      <c r="O28" s="382"/>
      <c r="P28" s="382"/>
      <c r="Q28" s="382"/>
      <c r="R28" s="260" t="str">
        <f>IF(I$36=0,"",IF(Einstellungen!I$39=1,R27+AV28,CL28))</f>
        <v/>
      </c>
      <c r="S28" s="231">
        <f>SUM(AP$3:AP28)</f>
        <v>144</v>
      </c>
      <c r="T28" s="228">
        <f>SUM(I$3:I28)</f>
        <v>0</v>
      </c>
      <c r="U28" s="373" t="str">
        <f t="shared" si="22"/>
        <v/>
      </c>
      <c r="V28" s="612"/>
      <c r="W28" s="609"/>
      <c r="X28" s="609"/>
      <c r="Y28" s="15">
        <f t="shared" si="2"/>
        <v>46048</v>
      </c>
      <c r="Z28" s="2">
        <f t="shared" si="3"/>
        <v>0</v>
      </c>
      <c r="AA28" s="2">
        <f>IF(M28=Einstellungen!A$43,I28,IF(M28=Einstellungen!A$45,I28,0))</f>
        <v>0</v>
      </c>
      <c r="AB28" s="2">
        <f>IF(M28=Einstellungen!A$44,I28,IF(M28=Einstellungen!A$45,I28,0))</f>
        <v>0</v>
      </c>
      <c r="AC28" s="661">
        <f t="shared" si="60"/>
        <v>0</v>
      </c>
      <c r="AD28" s="2">
        <f t="shared" si="5"/>
        <v>0</v>
      </c>
      <c r="AE28" s="2">
        <f t="shared" si="23"/>
        <v>0</v>
      </c>
      <c r="AF28" s="2">
        <f t="shared" si="23"/>
        <v>0</v>
      </c>
      <c r="AG28" s="325">
        <f t="shared" si="6"/>
        <v>0</v>
      </c>
      <c r="AH28" s="325">
        <f t="shared" si="7"/>
        <v>0</v>
      </c>
      <c r="AI28" s="325">
        <f t="shared" si="24"/>
        <v>0</v>
      </c>
      <c r="AJ28" s="325">
        <f t="shared" si="25"/>
        <v>0</v>
      </c>
      <c r="AK28" s="2">
        <f t="shared" si="26"/>
        <v>2</v>
      </c>
      <c r="AL28" s="14">
        <f t="shared" si="27"/>
        <v>0</v>
      </c>
      <c r="AM28" s="11">
        <f t="shared" si="28"/>
        <v>0</v>
      </c>
      <c r="AN28" s="11">
        <f t="shared" si="29"/>
        <v>0</v>
      </c>
      <c r="AO28" s="11">
        <f t="shared" si="30"/>
        <v>8</v>
      </c>
      <c r="AP28" s="11">
        <f t="shared" si="31"/>
        <v>8</v>
      </c>
      <c r="AQ28" s="204">
        <f t="shared" si="32"/>
        <v>8</v>
      </c>
      <c r="AR28" s="2">
        <f t="shared" si="33"/>
        <v>1</v>
      </c>
      <c r="AS28" s="2">
        <f t="shared" si="34"/>
        <v>1</v>
      </c>
      <c r="AT28" s="11" t="str">
        <f t="shared" si="58"/>
        <v/>
      </c>
      <c r="AU28" s="11" t="str">
        <f t="shared" si="59"/>
        <v/>
      </c>
      <c r="AV28" s="11">
        <f t="shared" si="37"/>
        <v>-8</v>
      </c>
      <c r="AW28" s="11">
        <f>SUM($AV$3:AV28)</f>
        <v>-144</v>
      </c>
      <c r="AX28" s="390">
        <f t="shared" si="38"/>
        <v>0</v>
      </c>
      <c r="AY28" s="390">
        <f t="shared" si="38"/>
        <v>0</v>
      </c>
      <c r="AZ28" s="390">
        <f t="shared" si="38"/>
        <v>0</v>
      </c>
      <c r="BA28" s="390">
        <f t="shared" si="38"/>
        <v>0</v>
      </c>
      <c r="BB28" s="390">
        <f t="shared" si="38"/>
        <v>0</v>
      </c>
      <c r="BD28" s="368">
        <f t="shared" si="39"/>
        <v>0</v>
      </c>
      <c r="BE28" s="368">
        <f t="shared" si="39"/>
        <v>0</v>
      </c>
      <c r="BF28" s="368">
        <f t="shared" si="39"/>
        <v>0</v>
      </c>
      <c r="BG28" s="368">
        <f t="shared" si="39"/>
        <v>0</v>
      </c>
      <c r="BH28" s="372">
        <f t="shared" si="40"/>
        <v>18</v>
      </c>
      <c r="BI28" s="372">
        <f t="shared" si="9"/>
        <v>1.5</v>
      </c>
      <c r="BJ28" s="372">
        <f t="shared" si="41"/>
        <v>22</v>
      </c>
      <c r="BK28" s="372">
        <f t="shared" si="10"/>
        <v>2</v>
      </c>
      <c r="BL28" s="372">
        <f t="shared" si="42"/>
        <v>6</v>
      </c>
      <c r="BM28" s="372">
        <f t="shared" si="11"/>
        <v>2</v>
      </c>
      <c r="BN28" s="564">
        <f t="shared" si="12"/>
        <v>0</v>
      </c>
      <c r="BO28" s="565">
        <f t="shared" si="13"/>
        <v>0</v>
      </c>
      <c r="BP28" s="570">
        <f t="shared" si="14"/>
        <v>0</v>
      </c>
      <c r="BQ28" s="564">
        <f t="shared" si="15"/>
        <v>0</v>
      </c>
      <c r="BR28" s="565">
        <f t="shared" si="16"/>
        <v>0</v>
      </c>
      <c r="BS28" s="570">
        <f t="shared" si="17"/>
        <v>0</v>
      </c>
      <c r="BT28" s="568">
        <f t="shared" si="43"/>
        <v>0</v>
      </c>
      <c r="BU28" s="564">
        <f t="shared" si="44"/>
        <v>0</v>
      </c>
      <c r="BV28" s="582">
        <f t="shared" si="45"/>
        <v>0</v>
      </c>
      <c r="BW28" s="576">
        <f t="shared" si="46"/>
        <v>0</v>
      </c>
      <c r="BX28" s="577">
        <f t="shared" si="47"/>
        <v>0</v>
      </c>
      <c r="BY28" s="578">
        <f t="shared" si="18"/>
        <v>0</v>
      </c>
      <c r="BZ28" s="576">
        <f t="shared" si="61"/>
        <v>0</v>
      </c>
      <c r="CA28" s="577">
        <f t="shared" si="62"/>
        <v>0</v>
      </c>
      <c r="CB28" s="578">
        <f t="shared" si="19"/>
        <v>0</v>
      </c>
      <c r="CC28" s="579">
        <f t="shared" si="50"/>
        <v>0</v>
      </c>
      <c r="CD28" s="576">
        <f t="shared" si="51"/>
        <v>0</v>
      </c>
      <c r="CE28" s="560">
        <f t="shared" si="52"/>
        <v>-6</v>
      </c>
      <c r="CF28" s="560">
        <f t="shared" si="53"/>
        <v>-6</v>
      </c>
      <c r="CG28" s="560">
        <f t="shared" si="54"/>
        <v>0</v>
      </c>
      <c r="CH28" s="560">
        <f t="shared" si="55"/>
        <v>0</v>
      </c>
      <c r="CL28" s="2" t="str">
        <f t="shared" si="56"/>
        <v/>
      </c>
    </row>
    <row r="29" spans="1:90" ht="12.75" x14ac:dyDescent="0.2">
      <c r="A29" s="242">
        <f t="shared" si="20"/>
        <v>3</v>
      </c>
      <c r="B29" s="243">
        <f t="shared" si="57"/>
        <v>46049</v>
      </c>
      <c r="C29" s="600">
        <f t="shared" si="21"/>
        <v>5</v>
      </c>
      <c r="D29" s="307"/>
      <c r="E29" s="307"/>
      <c r="F29" s="308"/>
      <c r="G29" s="308"/>
      <c r="H29" s="547">
        <f>IF(AK29=6,Einstellungen!$E$11,IF(AK29=7,Einstellungen!$E$12,IF(AK29=1,Einstellungen!$E$13,IF(AK29=2,Einstellungen!$E$7,IF(AK29=3,Einstellungen!$E$8,IF(AK29=4,Einstellungen!$E$9,IF(AK29=5,Einstellungen!$E$10)))))))</f>
        <v>0</v>
      </c>
      <c r="I29" s="232">
        <f t="shared" si="0"/>
        <v>0</v>
      </c>
      <c r="J29" s="229">
        <f t="shared" si="1"/>
        <v>1</v>
      </c>
      <c r="K29" s="209"/>
      <c r="L29" s="328"/>
      <c r="M29" s="202"/>
      <c r="N29" s="381"/>
      <c r="O29" s="382"/>
      <c r="P29" s="382"/>
      <c r="Q29" s="382"/>
      <c r="R29" s="260" t="str">
        <f>IF(I$36=0,"",IF(Einstellungen!I$39=1,R28+AV29,CL29))</f>
        <v/>
      </c>
      <c r="S29" s="231">
        <f>SUM(AP$3:AP29)</f>
        <v>152</v>
      </c>
      <c r="T29" s="228">
        <f>SUM(I$3:I29)</f>
        <v>0</v>
      </c>
      <c r="U29" s="373" t="str">
        <f t="shared" si="22"/>
        <v/>
      </c>
      <c r="V29" s="612"/>
      <c r="W29" s="609"/>
      <c r="X29" s="609"/>
      <c r="Y29" s="15">
        <f t="shared" si="2"/>
        <v>46049</v>
      </c>
      <c r="Z29" s="2">
        <f t="shared" si="3"/>
        <v>0</v>
      </c>
      <c r="AA29" s="2">
        <f>IF(M29=Einstellungen!A$43,I29,IF(M29=Einstellungen!A$45,I29,0))</f>
        <v>0</v>
      </c>
      <c r="AB29" s="2">
        <f>IF(M29=Einstellungen!A$44,I29,IF(M29=Einstellungen!A$45,I29,0))</f>
        <v>0</v>
      </c>
      <c r="AC29" s="661">
        <f t="shared" si="60"/>
        <v>0</v>
      </c>
      <c r="AD29" s="2">
        <f t="shared" si="5"/>
        <v>0</v>
      </c>
      <c r="AE29" s="2">
        <f t="shared" si="23"/>
        <v>0</v>
      </c>
      <c r="AF29" s="2">
        <f t="shared" si="23"/>
        <v>0</v>
      </c>
      <c r="AG29" s="325">
        <f t="shared" si="6"/>
        <v>0</v>
      </c>
      <c r="AH29" s="325">
        <f t="shared" si="7"/>
        <v>0</v>
      </c>
      <c r="AI29" s="325">
        <f t="shared" si="24"/>
        <v>0</v>
      </c>
      <c r="AJ29" s="325">
        <f t="shared" si="25"/>
        <v>0</v>
      </c>
      <c r="AK29" s="2">
        <f t="shared" si="26"/>
        <v>3</v>
      </c>
      <c r="AL29" s="14">
        <f t="shared" si="27"/>
        <v>0</v>
      </c>
      <c r="AM29" s="11">
        <f t="shared" si="28"/>
        <v>0</v>
      </c>
      <c r="AN29" s="11">
        <f t="shared" si="29"/>
        <v>0</v>
      </c>
      <c r="AO29" s="11">
        <f t="shared" si="30"/>
        <v>8</v>
      </c>
      <c r="AP29" s="11">
        <f t="shared" si="31"/>
        <v>8</v>
      </c>
      <c r="AQ29" s="204">
        <f t="shared" si="32"/>
        <v>8</v>
      </c>
      <c r="AR29" s="2">
        <f t="shared" si="33"/>
        <v>1</v>
      </c>
      <c r="AS29" s="2">
        <f t="shared" si="34"/>
        <v>1</v>
      </c>
      <c r="AT29" s="11" t="str">
        <f t="shared" si="58"/>
        <v/>
      </c>
      <c r="AU29" s="11" t="str">
        <f t="shared" si="59"/>
        <v/>
      </c>
      <c r="AV29" s="11">
        <f t="shared" si="37"/>
        <v>-8</v>
      </c>
      <c r="AW29" s="11">
        <f>SUM($AV$3:AV29)</f>
        <v>-152</v>
      </c>
      <c r="AX29" s="390">
        <f t="shared" si="38"/>
        <v>0</v>
      </c>
      <c r="AY29" s="390">
        <f t="shared" si="38"/>
        <v>0</v>
      </c>
      <c r="AZ29" s="390">
        <f t="shared" si="38"/>
        <v>0</v>
      </c>
      <c r="BA29" s="390">
        <f t="shared" si="38"/>
        <v>0</v>
      </c>
      <c r="BB29" s="390">
        <f t="shared" si="38"/>
        <v>0</v>
      </c>
      <c r="BD29" s="368">
        <f t="shared" si="39"/>
        <v>0</v>
      </c>
      <c r="BE29" s="368">
        <f t="shared" si="39"/>
        <v>0</v>
      </c>
      <c r="BF29" s="368">
        <f t="shared" si="39"/>
        <v>0</v>
      </c>
      <c r="BG29" s="368">
        <f t="shared" si="39"/>
        <v>0</v>
      </c>
      <c r="BH29" s="372">
        <f t="shared" si="40"/>
        <v>18</v>
      </c>
      <c r="BI29" s="372">
        <f t="shared" si="9"/>
        <v>1.5</v>
      </c>
      <c r="BJ29" s="372">
        <f t="shared" si="41"/>
        <v>22</v>
      </c>
      <c r="BK29" s="372">
        <f t="shared" si="10"/>
        <v>2</v>
      </c>
      <c r="BL29" s="372">
        <f t="shared" si="42"/>
        <v>6</v>
      </c>
      <c r="BM29" s="372">
        <f t="shared" si="11"/>
        <v>2</v>
      </c>
      <c r="BN29" s="564">
        <f t="shared" si="12"/>
        <v>0</v>
      </c>
      <c r="BO29" s="565">
        <f t="shared" si="13"/>
        <v>0</v>
      </c>
      <c r="BP29" s="570">
        <f t="shared" si="14"/>
        <v>0</v>
      </c>
      <c r="BQ29" s="564">
        <f t="shared" si="15"/>
        <v>0</v>
      </c>
      <c r="BR29" s="565">
        <f t="shared" si="16"/>
        <v>0</v>
      </c>
      <c r="BS29" s="570">
        <f t="shared" si="17"/>
        <v>0</v>
      </c>
      <c r="BT29" s="568">
        <f t="shared" si="43"/>
        <v>0</v>
      </c>
      <c r="BU29" s="564">
        <f t="shared" si="44"/>
        <v>0</v>
      </c>
      <c r="BV29" s="582">
        <f t="shared" si="45"/>
        <v>0</v>
      </c>
      <c r="BW29" s="576">
        <f t="shared" si="46"/>
        <v>0</v>
      </c>
      <c r="BX29" s="577">
        <f t="shared" si="47"/>
        <v>0</v>
      </c>
      <c r="BY29" s="578">
        <f t="shared" si="18"/>
        <v>0</v>
      </c>
      <c r="BZ29" s="576">
        <f t="shared" si="61"/>
        <v>0</v>
      </c>
      <c r="CA29" s="577">
        <f t="shared" si="62"/>
        <v>0</v>
      </c>
      <c r="CB29" s="578">
        <f t="shared" si="19"/>
        <v>0</v>
      </c>
      <c r="CC29" s="579">
        <f t="shared" si="50"/>
        <v>0</v>
      </c>
      <c r="CD29" s="576">
        <f t="shared" si="51"/>
        <v>0</v>
      </c>
      <c r="CE29" s="560">
        <f t="shared" si="52"/>
        <v>-6</v>
      </c>
      <c r="CF29" s="560">
        <f t="shared" si="53"/>
        <v>-6</v>
      </c>
      <c r="CG29" s="560">
        <f t="shared" si="54"/>
        <v>0</v>
      </c>
      <c r="CH29" s="560">
        <f t="shared" si="55"/>
        <v>0</v>
      </c>
      <c r="CL29" s="2" t="str">
        <f t="shared" si="56"/>
        <v/>
      </c>
    </row>
    <row r="30" spans="1:90" ht="12.75" x14ac:dyDescent="0.2">
      <c r="A30" s="242">
        <f t="shared" si="20"/>
        <v>4</v>
      </c>
      <c r="B30" s="243">
        <f t="shared" si="57"/>
        <v>46050</v>
      </c>
      <c r="C30" s="600">
        <f t="shared" si="21"/>
        <v>5</v>
      </c>
      <c r="D30" s="307"/>
      <c r="E30" s="307"/>
      <c r="F30" s="308"/>
      <c r="G30" s="308"/>
      <c r="H30" s="547">
        <f>IF(AK30=6,Einstellungen!$E$11,IF(AK30=7,Einstellungen!$E$12,IF(AK30=1,Einstellungen!$E$13,IF(AK30=2,Einstellungen!$E$7,IF(AK30=3,Einstellungen!$E$8,IF(AK30=4,Einstellungen!$E$9,IF(AK30=5,Einstellungen!$E$10)))))))</f>
        <v>0</v>
      </c>
      <c r="I30" s="232">
        <f t="shared" si="0"/>
        <v>0</v>
      </c>
      <c r="J30" s="229">
        <f t="shared" si="1"/>
        <v>1</v>
      </c>
      <c r="K30" s="209"/>
      <c r="L30" s="328"/>
      <c r="M30" s="202"/>
      <c r="N30" s="381"/>
      <c r="O30" s="382"/>
      <c r="P30" s="382"/>
      <c r="Q30" s="382"/>
      <c r="R30" s="260" t="str">
        <f>IF(I$36=0,"",IF(Einstellungen!I$39=1,R29+AV30,CL30))</f>
        <v/>
      </c>
      <c r="S30" s="231">
        <f>SUM(AP$3:AP30)</f>
        <v>160</v>
      </c>
      <c r="T30" s="228">
        <f>SUM(I$3:I30)</f>
        <v>0</v>
      </c>
      <c r="U30" s="373" t="str">
        <f t="shared" si="22"/>
        <v/>
      </c>
      <c r="V30" s="612"/>
      <c r="W30" s="609"/>
      <c r="X30" s="609"/>
      <c r="Y30" s="15">
        <f t="shared" si="2"/>
        <v>46050</v>
      </c>
      <c r="Z30" s="2">
        <f t="shared" si="3"/>
        <v>0</v>
      </c>
      <c r="AA30" s="2">
        <f>IF(M30=Einstellungen!A$43,I30,IF(M30=Einstellungen!A$45,I30,0))</f>
        <v>0</v>
      </c>
      <c r="AB30" s="2">
        <f>IF(M30=Einstellungen!A$44,I30,IF(M30=Einstellungen!A$45,I30,0))</f>
        <v>0</v>
      </c>
      <c r="AC30" s="661">
        <f t="shared" si="60"/>
        <v>0</v>
      </c>
      <c r="AD30" s="2">
        <f t="shared" si="5"/>
        <v>0</v>
      </c>
      <c r="AE30" s="2">
        <f t="shared" si="23"/>
        <v>0</v>
      </c>
      <c r="AF30" s="2">
        <f t="shared" si="23"/>
        <v>0</v>
      </c>
      <c r="AG30" s="325">
        <f t="shared" si="6"/>
        <v>0</v>
      </c>
      <c r="AH30" s="325">
        <f t="shared" si="7"/>
        <v>0</v>
      </c>
      <c r="AI30" s="325">
        <f t="shared" si="24"/>
        <v>0</v>
      </c>
      <c r="AJ30" s="325">
        <f t="shared" si="25"/>
        <v>0</v>
      </c>
      <c r="AK30" s="2">
        <f t="shared" si="26"/>
        <v>4</v>
      </c>
      <c r="AL30" s="14">
        <f t="shared" si="27"/>
        <v>0</v>
      </c>
      <c r="AM30" s="11">
        <f t="shared" si="28"/>
        <v>0</v>
      </c>
      <c r="AN30" s="11">
        <f t="shared" si="29"/>
        <v>0</v>
      </c>
      <c r="AO30" s="11">
        <f t="shared" si="30"/>
        <v>8</v>
      </c>
      <c r="AP30" s="11">
        <f t="shared" si="31"/>
        <v>8</v>
      </c>
      <c r="AQ30" s="204">
        <f t="shared" si="32"/>
        <v>8</v>
      </c>
      <c r="AR30" s="2">
        <f t="shared" si="33"/>
        <v>1</v>
      </c>
      <c r="AS30" s="2">
        <f t="shared" si="34"/>
        <v>1</v>
      </c>
      <c r="AT30" s="11" t="str">
        <f t="shared" si="58"/>
        <v/>
      </c>
      <c r="AU30" s="11" t="str">
        <f t="shared" si="59"/>
        <v/>
      </c>
      <c r="AV30" s="11">
        <f t="shared" si="37"/>
        <v>-8</v>
      </c>
      <c r="AW30" s="11">
        <f>SUM($AV$3:AV30)</f>
        <v>-160</v>
      </c>
      <c r="AX30" s="390">
        <f t="shared" si="38"/>
        <v>0</v>
      </c>
      <c r="AY30" s="390">
        <f t="shared" si="38"/>
        <v>0</v>
      </c>
      <c r="AZ30" s="390">
        <f t="shared" si="38"/>
        <v>0</v>
      </c>
      <c r="BA30" s="390">
        <f t="shared" si="38"/>
        <v>0</v>
      </c>
      <c r="BB30" s="390">
        <f t="shared" si="38"/>
        <v>0</v>
      </c>
      <c r="BD30" s="368">
        <f t="shared" si="39"/>
        <v>0</v>
      </c>
      <c r="BE30" s="368">
        <f t="shared" si="39"/>
        <v>0</v>
      </c>
      <c r="BF30" s="368">
        <f t="shared" si="39"/>
        <v>0</v>
      </c>
      <c r="BG30" s="368">
        <f t="shared" si="39"/>
        <v>0</v>
      </c>
      <c r="BH30" s="372">
        <f t="shared" si="40"/>
        <v>18</v>
      </c>
      <c r="BI30" s="372">
        <f t="shared" si="9"/>
        <v>1.5</v>
      </c>
      <c r="BJ30" s="372">
        <f t="shared" si="41"/>
        <v>22</v>
      </c>
      <c r="BK30" s="372">
        <f t="shared" si="10"/>
        <v>2</v>
      </c>
      <c r="BL30" s="372">
        <f t="shared" si="42"/>
        <v>6</v>
      </c>
      <c r="BM30" s="372">
        <f t="shared" si="11"/>
        <v>2</v>
      </c>
      <c r="BN30" s="564">
        <f t="shared" si="12"/>
        <v>0</v>
      </c>
      <c r="BO30" s="565">
        <f t="shared" si="13"/>
        <v>0</v>
      </c>
      <c r="BP30" s="570">
        <f t="shared" si="14"/>
        <v>0</v>
      </c>
      <c r="BQ30" s="564">
        <f t="shared" si="15"/>
        <v>0</v>
      </c>
      <c r="BR30" s="565">
        <f t="shared" si="16"/>
        <v>0</v>
      </c>
      <c r="BS30" s="570">
        <f t="shared" si="17"/>
        <v>0</v>
      </c>
      <c r="BT30" s="568">
        <f t="shared" si="43"/>
        <v>0</v>
      </c>
      <c r="BU30" s="564">
        <f t="shared" si="44"/>
        <v>0</v>
      </c>
      <c r="BV30" s="582">
        <f t="shared" si="45"/>
        <v>0</v>
      </c>
      <c r="BW30" s="576">
        <f t="shared" si="46"/>
        <v>0</v>
      </c>
      <c r="BX30" s="577">
        <f t="shared" si="47"/>
        <v>0</v>
      </c>
      <c r="BY30" s="578">
        <f t="shared" si="18"/>
        <v>0</v>
      </c>
      <c r="BZ30" s="576">
        <f t="shared" si="61"/>
        <v>0</v>
      </c>
      <c r="CA30" s="577">
        <f t="shared" si="62"/>
        <v>0</v>
      </c>
      <c r="CB30" s="578">
        <f t="shared" si="19"/>
        <v>0</v>
      </c>
      <c r="CC30" s="579">
        <f t="shared" si="50"/>
        <v>0</v>
      </c>
      <c r="CD30" s="576">
        <f t="shared" si="51"/>
        <v>0</v>
      </c>
      <c r="CE30" s="560">
        <f t="shared" si="52"/>
        <v>-6</v>
      </c>
      <c r="CF30" s="560">
        <f t="shared" si="53"/>
        <v>-6</v>
      </c>
      <c r="CG30" s="560">
        <f t="shared" si="54"/>
        <v>0</v>
      </c>
      <c r="CH30" s="560">
        <f t="shared" si="55"/>
        <v>0</v>
      </c>
      <c r="CL30" s="2" t="str">
        <f t="shared" si="56"/>
        <v/>
      </c>
    </row>
    <row r="31" spans="1:90" ht="12.75" x14ac:dyDescent="0.2">
      <c r="A31" s="242">
        <f t="shared" si="20"/>
        <v>5</v>
      </c>
      <c r="B31" s="243">
        <f t="shared" si="57"/>
        <v>46051</v>
      </c>
      <c r="C31" s="600">
        <f t="shared" si="21"/>
        <v>5</v>
      </c>
      <c r="D31" s="308"/>
      <c r="E31" s="308"/>
      <c r="F31" s="308"/>
      <c r="G31" s="308"/>
      <c r="H31" s="547">
        <f>IF(AK31=6,Einstellungen!$E$11,IF(AK31=7,Einstellungen!$E$12,IF(AK31=1,Einstellungen!$E$13,IF(AK31=2,Einstellungen!$E$7,IF(AK31=3,Einstellungen!$E$8,IF(AK31=4,Einstellungen!$E$9,IF(AK31=5,Einstellungen!$E$10)))))))</f>
        <v>0</v>
      </c>
      <c r="I31" s="232">
        <f t="shared" si="0"/>
        <v>0</v>
      </c>
      <c r="J31" s="229">
        <f t="shared" si="1"/>
        <v>1</v>
      </c>
      <c r="K31" s="209"/>
      <c r="L31" s="328"/>
      <c r="M31" s="202"/>
      <c r="N31" s="381"/>
      <c r="O31" s="382"/>
      <c r="P31" s="382"/>
      <c r="Q31" s="382"/>
      <c r="R31" s="260" t="str">
        <f>IF(I$36=0,"",IF(Einstellungen!I$39=1,R30+AV31,CL31))</f>
        <v/>
      </c>
      <c r="S31" s="231">
        <f>SUM(AP$3:AP31)</f>
        <v>168</v>
      </c>
      <c r="T31" s="228">
        <f>SUM(I$3:I31)</f>
        <v>0</v>
      </c>
      <c r="U31" s="373" t="str">
        <f t="shared" si="22"/>
        <v/>
      </c>
      <c r="V31" s="612"/>
      <c r="W31" s="609"/>
      <c r="X31" s="609"/>
      <c r="Y31" s="15">
        <f t="shared" si="2"/>
        <v>46051</v>
      </c>
      <c r="Z31" s="2">
        <f t="shared" si="3"/>
        <v>0</v>
      </c>
      <c r="AA31" s="2">
        <f>IF(M31=Einstellungen!A$43,I31,IF(M31=Einstellungen!A$45,I31,0))</f>
        <v>0</v>
      </c>
      <c r="AB31" s="2">
        <f>IF(M31=Einstellungen!A$44,I31,IF(M31=Einstellungen!A$45,I31,0))</f>
        <v>0</v>
      </c>
      <c r="AC31" s="661">
        <f t="shared" si="60"/>
        <v>0</v>
      </c>
      <c r="AD31" s="2">
        <f>IF(AS31=1,IF(K31="gz",1,IF(K31="G/F",0.5,0)))</f>
        <v>0</v>
      </c>
      <c r="AE31" s="2">
        <f t="shared" si="23"/>
        <v>0</v>
      </c>
      <c r="AF31" s="2">
        <f t="shared" si="23"/>
        <v>0</v>
      </c>
      <c r="AG31" s="325">
        <f t="shared" si="6"/>
        <v>0</v>
      </c>
      <c r="AH31" s="325">
        <f t="shared" si="7"/>
        <v>0</v>
      </c>
      <c r="AI31" s="325">
        <f t="shared" si="24"/>
        <v>0</v>
      </c>
      <c r="AJ31" s="325">
        <f t="shared" si="25"/>
        <v>0</v>
      </c>
      <c r="AK31" s="2">
        <f t="shared" si="26"/>
        <v>5</v>
      </c>
      <c r="AL31" s="14">
        <f t="shared" si="27"/>
        <v>0</v>
      </c>
      <c r="AM31" s="11">
        <f t="shared" si="28"/>
        <v>0</v>
      </c>
      <c r="AN31" s="11">
        <f t="shared" si="29"/>
        <v>0</v>
      </c>
      <c r="AO31" s="11">
        <f t="shared" si="30"/>
        <v>8</v>
      </c>
      <c r="AP31" s="11">
        <f t="shared" si="31"/>
        <v>8</v>
      </c>
      <c r="AQ31" s="204">
        <f t="shared" si="32"/>
        <v>8</v>
      </c>
      <c r="AR31" s="2">
        <f t="shared" si="33"/>
        <v>1</v>
      </c>
      <c r="AS31" s="2">
        <f t="shared" si="34"/>
        <v>1</v>
      </c>
      <c r="AT31" s="11" t="str">
        <f t="shared" si="58"/>
        <v/>
      </c>
      <c r="AU31" s="11" t="str">
        <f t="shared" si="59"/>
        <v/>
      </c>
      <c r="AV31" s="11">
        <f t="shared" si="37"/>
        <v>-8</v>
      </c>
      <c r="AW31" s="11">
        <f>SUM($AV$3:AV31)</f>
        <v>-168</v>
      </c>
      <c r="AX31" s="390">
        <f t="shared" si="38"/>
        <v>0</v>
      </c>
      <c r="AY31" s="390">
        <f t="shared" si="38"/>
        <v>0</v>
      </c>
      <c r="AZ31" s="390">
        <f t="shared" si="38"/>
        <v>0</v>
      </c>
      <c r="BA31" s="390">
        <f t="shared" si="38"/>
        <v>0</v>
      </c>
      <c r="BB31" s="390">
        <f t="shared" si="38"/>
        <v>0</v>
      </c>
      <c r="BD31" s="368">
        <f t="shared" si="39"/>
        <v>0</v>
      </c>
      <c r="BE31" s="368">
        <f t="shared" si="39"/>
        <v>0</v>
      </c>
      <c r="BF31" s="368">
        <f t="shared" si="39"/>
        <v>0</v>
      </c>
      <c r="BG31" s="368">
        <f t="shared" si="39"/>
        <v>0</v>
      </c>
      <c r="BH31" s="372">
        <f t="shared" si="40"/>
        <v>18</v>
      </c>
      <c r="BI31" s="372">
        <f t="shared" si="9"/>
        <v>1.5</v>
      </c>
      <c r="BJ31" s="372">
        <f t="shared" si="41"/>
        <v>22</v>
      </c>
      <c r="BK31" s="372">
        <f t="shared" si="10"/>
        <v>2</v>
      </c>
      <c r="BL31" s="372">
        <f t="shared" si="42"/>
        <v>6</v>
      </c>
      <c r="BM31" s="372">
        <f t="shared" si="11"/>
        <v>2</v>
      </c>
      <c r="BN31" s="564">
        <f t="shared" si="12"/>
        <v>0</v>
      </c>
      <c r="BO31" s="565">
        <f t="shared" si="13"/>
        <v>0</v>
      </c>
      <c r="BP31" s="570">
        <f t="shared" si="14"/>
        <v>0</v>
      </c>
      <c r="BQ31" s="564">
        <f t="shared" si="15"/>
        <v>0</v>
      </c>
      <c r="BR31" s="565">
        <f t="shared" si="16"/>
        <v>0</v>
      </c>
      <c r="BS31" s="570">
        <f t="shared" si="17"/>
        <v>0</v>
      </c>
      <c r="BT31" s="568">
        <f t="shared" si="43"/>
        <v>0</v>
      </c>
      <c r="BU31" s="564">
        <f t="shared" si="44"/>
        <v>0</v>
      </c>
      <c r="BV31" s="582">
        <f t="shared" si="45"/>
        <v>0</v>
      </c>
      <c r="BW31" s="576">
        <f t="shared" si="46"/>
        <v>0</v>
      </c>
      <c r="BX31" s="577">
        <f t="shared" si="47"/>
        <v>0</v>
      </c>
      <c r="BY31" s="578">
        <f t="shared" si="18"/>
        <v>0</v>
      </c>
      <c r="BZ31" s="576">
        <f t="shared" si="61"/>
        <v>0</v>
      </c>
      <c r="CA31" s="577">
        <f t="shared" si="62"/>
        <v>0</v>
      </c>
      <c r="CB31" s="578">
        <f t="shared" si="19"/>
        <v>0</v>
      </c>
      <c r="CC31" s="579">
        <f t="shared" si="50"/>
        <v>0</v>
      </c>
      <c r="CD31" s="576">
        <f t="shared" si="51"/>
        <v>0</v>
      </c>
      <c r="CE31" s="560">
        <f t="shared" si="52"/>
        <v>-6</v>
      </c>
      <c r="CF31" s="560">
        <f t="shared" si="53"/>
        <v>-6</v>
      </c>
      <c r="CG31" s="560">
        <f t="shared" si="54"/>
        <v>0</v>
      </c>
      <c r="CH31" s="560">
        <f t="shared" si="55"/>
        <v>0</v>
      </c>
      <c r="CL31" s="2" t="str">
        <f t="shared" si="56"/>
        <v/>
      </c>
    </row>
    <row r="32" spans="1:90" ht="12.75" x14ac:dyDescent="0.2">
      <c r="A32" s="242">
        <f t="shared" si="20"/>
        <v>6</v>
      </c>
      <c r="B32" s="243">
        <f t="shared" si="57"/>
        <v>46052</v>
      </c>
      <c r="C32" s="600">
        <f t="shared" si="21"/>
        <v>5</v>
      </c>
      <c r="D32" s="308"/>
      <c r="E32" s="308"/>
      <c r="F32" s="308"/>
      <c r="G32" s="308"/>
      <c r="H32" s="547">
        <f>IF(AK32=6,Einstellungen!$E$11,IF(AK32=7,Einstellungen!$E$12,IF(AK32=1,Einstellungen!$E$13,IF(AK32=2,Einstellungen!$E$7,IF(AK32=3,Einstellungen!$E$8,IF(AK32=4,Einstellungen!$E$9,IF(AK32=5,Einstellungen!$E$10)))))))</f>
        <v>0</v>
      </c>
      <c r="I32" s="232">
        <f t="shared" si="0"/>
        <v>0</v>
      </c>
      <c r="J32" s="229">
        <f t="shared" si="1"/>
        <v>1</v>
      </c>
      <c r="K32" s="209"/>
      <c r="L32" s="328"/>
      <c r="M32" s="202"/>
      <c r="N32" s="381"/>
      <c r="O32" s="382"/>
      <c r="P32" s="382"/>
      <c r="Q32" s="382"/>
      <c r="R32" s="260" t="str">
        <f>IF(I$36=0,"",IF(Einstellungen!I$39=1,R31+AV32,CL32))</f>
        <v/>
      </c>
      <c r="S32" s="231">
        <f>SUM(AP$3:AP32)</f>
        <v>176</v>
      </c>
      <c r="T32" s="228">
        <f>SUM(I$3:I32)</f>
        <v>0</v>
      </c>
      <c r="U32" s="373" t="str">
        <f t="shared" si="22"/>
        <v/>
      </c>
      <c r="V32" s="612"/>
      <c r="W32" s="609"/>
      <c r="X32" s="609"/>
      <c r="Y32" s="15">
        <f t="shared" si="2"/>
        <v>46052</v>
      </c>
      <c r="Z32" s="2">
        <f t="shared" si="3"/>
        <v>0</v>
      </c>
      <c r="AA32" s="2">
        <f>IF(M32=Einstellungen!A$43,I32,IF(M32=Einstellungen!A$45,I32,0))</f>
        <v>0</v>
      </c>
      <c r="AB32" s="2">
        <f>IF(M32=Einstellungen!A$44,I32,IF(M32=Einstellungen!A$45,I32,0))</f>
        <v>0</v>
      </c>
      <c r="AC32" s="661">
        <f t="shared" si="60"/>
        <v>0</v>
      </c>
      <c r="AD32" s="2">
        <f t="shared" si="5"/>
        <v>0</v>
      </c>
      <c r="AE32" s="2">
        <f t="shared" si="23"/>
        <v>0</v>
      </c>
      <c r="AF32" s="2">
        <f t="shared" si="23"/>
        <v>0</v>
      </c>
      <c r="AG32" s="325">
        <f t="shared" si="6"/>
        <v>0</v>
      </c>
      <c r="AH32" s="325">
        <f t="shared" si="7"/>
        <v>0</v>
      </c>
      <c r="AI32" s="325">
        <f t="shared" si="24"/>
        <v>0</v>
      </c>
      <c r="AJ32" s="325">
        <f t="shared" si="25"/>
        <v>0</v>
      </c>
      <c r="AK32" s="2">
        <f t="shared" si="26"/>
        <v>6</v>
      </c>
      <c r="AL32" s="14">
        <f t="shared" si="27"/>
        <v>0</v>
      </c>
      <c r="AM32" s="11">
        <f t="shared" si="28"/>
        <v>0</v>
      </c>
      <c r="AN32" s="11">
        <f t="shared" si="29"/>
        <v>0</v>
      </c>
      <c r="AO32" s="11">
        <f t="shared" si="30"/>
        <v>8</v>
      </c>
      <c r="AP32" s="11">
        <f t="shared" si="31"/>
        <v>8</v>
      </c>
      <c r="AQ32" s="204">
        <f t="shared" si="32"/>
        <v>8</v>
      </c>
      <c r="AR32" s="2">
        <f t="shared" si="33"/>
        <v>1</v>
      </c>
      <c r="AS32" s="2">
        <f t="shared" si="34"/>
        <v>1</v>
      </c>
      <c r="AT32" s="11" t="str">
        <f t="shared" si="58"/>
        <v/>
      </c>
      <c r="AU32" s="11" t="str">
        <f t="shared" si="59"/>
        <v/>
      </c>
      <c r="AV32" s="11">
        <f t="shared" si="37"/>
        <v>-8</v>
      </c>
      <c r="AW32" s="11">
        <f>SUM($AV$3:AV32)</f>
        <v>-176</v>
      </c>
      <c r="AX32" s="390">
        <f t="shared" si="38"/>
        <v>0</v>
      </c>
      <c r="AY32" s="390">
        <f t="shared" si="38"/>
        <v>0</v>
      </c>
      <c r="AZ32" s="390">
        <f t="shared" si="38"/>
        <v>0</v>
      </c>
      <c r="BA32" s="390">
        <f t="shared" si="38"/>
        <v>0</v>
      </c>
      <c r="BB32" s="390">
        <f t="shared" si="38"/>
        <v>0</v>
      </c>
      <c r="BD32" s="368">
        <f t="shared" si="39"/>
        <v>0</v>
      </c>
      <c r="BE32" s="368">
        <f t="shared" si="39"/>
        <v>0</v>
      </c>
      <c r="BF32" s="368">
        <f t="shared" si="39"/>
        <v>0</v>
      </c>
      <c r="BG32" s="368">
        <f t="shared" si="39"/>
        <v>0</v>
      </c>
      <c r="BH32" s="372">
        <f t="shared" si="40"/>
        <v>18</v>
      </c>
      <c r="BI32" s="372">
        <f t="shared" si="9"/>
        <v>1.5</v>
      </c>
      <c r="BJ32" s="372">
        <f t="shared" si="41"/>
        <v>22</v>
      </c>
      <c r="BK32" s="372">
        <f t="shared" si="10"/>
        <v>2</v>
      </c>
      <c r="BL32" s="372">
        <f t="shared" si="42"/>
        <v>6</v>
      </c>
      <c r="BM32" s="372">
        <f t="shared" si="11"/>
        <v>2</v>
      </c>
      <c r="BN32" s="564">
        <f t="shared" si="12"/>
        <v>0</v>
      </c>
      <c r="BO32" s="565">
        <f t="shared" si="13"/>
        <v>0</v>
      </c>
      <c r="BP32" s="570">
        <f t="shared" si="14"/>
        <v>0</v>
      </c>
      <c r="BQ32" s="564">
        <f t="shared" si="15"/>
        <v>0</v>
      </c>
      <c r="BR32" s="565">
        <f t="shared" si="16"/>
        <v>0</v>
      </c>
      <c r="BS32" s="570">
        <f t="shared" si="17"/>
        <v>0</v>
      </c>
      <c r="BT32" s="568">
        <f t="shared" si="43"/>
        <v>0</v>
      </c>
      <c r="BU32" s="564">
        <f t="shared" si="44"/>
        <v>0</v>
      </c>
      <c r="BV32" s="582">
        <f t="shared" si="45"/>
        <v>0</v>
      </c>
      <c r="BW32" s="576">
        <f t="shared" si="46"/>
        <v>0</v>
      </c>
      <c r="BX32" s="577">
        <f t="shared" si="47"/>
        <v>0</v>
      </c>
      <c r="BY32" s="578">
        <f t="shared" si="18"/>
        <v>0</v>
      </c>
      <c r="BZ32" s="576">
        <f t="shared" si="61"/>
        <v>0</v>
      </c>
      <c r="CA32" s="577">
        <f t="shared" si="62"/>
        <v>0</v>
      </c>
      <c r="CB32" s="578">
        <f t="shared" si="19"/>
        <v>0</v>
      </c>
      <c r="CC32" s="579">
        <f t="shared" si="50"/>
        <v>0</v>
      </c>
      <c r="CD32" s="576">
        <f t="shared" si="51"/>
        <v>0</v>
      </c>
      <c r="CE32" s="560">
        <f t="shared" si="52"/>
        <v>-6</v>
      </c>
      <c r="CF32" s="560">
        <f t="shared" si="53"/>
        <v>-6</v>
      </c>
      <c r="CG32" s="560">
        <f t="shared" si="54"/>
        <v>0</v>
      </c>
      <c r="CH32" s="560">
        <f t="shared" si="55"/>
        <v>0</v>
      </c>
      <c r="CL32" s="2" t="str">
        <f t="shared" si="56"/>
        <v/>
      </c>
    </row>
    <row r="33" spans="1:96" ht="12.75" x14ac:dyDescent="0.2">
      <c r="A33" s="242">
        <f t="shared" si="20"/>
        <v>7</v>
      </c>
      <c r="B33" s="243">
        <f t="shared" si="57"/>
        <v>46053</v>
      </c>
      <c r="C33" s="600">
        <f t="shared" si="21"/>
        <v>5</v>
      </c>
      <c r="D33" s="308"/>
      <c r="E33" s="308"/>
      <c r="F33" s="308"/>
      <c r="G33" s="308"/>
      <c r="H33" s="547">
        <f>IF(AK33=6,Einstellungen!$E$11,IF(AK33=7,Einstellungen!$E$12,IF(AK33=1,Einstellungen!$E$13,IF(AK33=2,Einstellungen!$E$7,IF(AK33=3,Einstellungen!$E$8,IF(AK33=4,Einstellungen!$E$9,IF(AK33=5,Einstellungen!$E$10)))))))</f>
        <v>0</v>
      </c>
      <c r="I33" s="232">
        <f t="shared" si="0"/>
        <v>0</v>
      </c>
      <c r="J33" s="229" t="str">
        <f t="shared" si="1"/>
        <v/>
      </c>
      <c r="K33" s="209"/>
      <c r="L33" s="328"/>
      <c r="M33" s="202"/>
      <c r="N33" s="381"/>
      <c r="O33" s="382"/>
      <c r="P33" s="382"/>
      <c r="Q33" s="382"/>
      <c r="R33" s="260" t="str">
        <f>IF(I$36=0,"",IF(Einstellungen!I$39=1,R32+AV33,CL33))</f>
        <v/>
      </c>
      <c r="S33" s="231">
        <f>SUM(AP$3:AP33)</f>
        <v>176</v>
      </c>
      <c r="T33" s="228">
        <f>SUM(I$3:I33)</f>
        <v>0</v>
      </c>
      <c r="U33" s="373" t="str">
        <f t="shared" si="22"/>
        <v/>
      </c>
      <c r="V33" s="612"/>
      <c r="W33" s="609"/>
      <c r="X33" s="609"/>
      <c r="Y33" s="15">
        <f t="shared" si="2"/>
        <v>46053</v>
      </c>
      <c r="Z33" s="2" t="b">
        <f t="shared" si="3"/>
        <v>0</v>
      </c>
      <c r="AA33" s="2">
        <f>IF(M33=Einstellungen!A$43,I33,IF(M33=Einstellungen!A$45,I33,0))</f>
        <v>0</v>
      </c>
      <c r="AB33" s="2">
        <f>IF(M33=Einstellungen!A$44,I33,IF(M33=Einstellungen!A$45,I33,0))</f>
        <v>0</v>
      </c>
      <c r="AC33" s="661">
        <f t="shared" si="60"/>
        <v>0</v>
      </c>
      <c r="AD33" s="2" t="b">
        <f t="shared" si="5"/>
        <v>0</v>
      </c>
      <c r="AE33" s="2">
        <f t="shared" si="23"/>
        <v>0</v>
      </c>
      <c r="AF33" s="2">
        <f t="shared" si="23"/>
        <v>0</v>
      </c>
      <c r="AG33" s="325" t="b">
        <f t="shared" si="6"/>
        <v>0</v>
      </c>
      <c r="AH33" s="325" t="b">
        <f t="shared" si="7"/>
        <v>0</v>
      </c>
      <c r="AI33" s="325" t="b">
        <f t="shared" si="24"/>
        <v>0</v>
      </c>
      <c r="AJ33" s="325" t="b">
        <f t="shared" si="25"/>
        <v>0</v>
      </c>
      <c r="AK33" s="2">
        <f t="shared" si="26"/>
        <v>7</v>
      </c>
      <c r="AL33" s="14">
        <f t="shared" si="27"/>
        <v>0</v>
      </c>
      <c r="AM33" s="11">
        <f t="shared" si="28"/>
        <v>0</v>
      </c>
      <c r="AN33" s="11">
        <f t="shared" si="29"/>
        <v>0</v>
      </c>
      <c r="AO33" s="11">
        <f t="shared" si="30"/>
        <v>0</v>
      </c>
      <c r="AP33" s="11">
        <f t="shared" si="31"/>
        <v>0</v>
      </c>
      <c r="AQ33" s="204">
        <f t="shared" si="32"/>
        <v>0</v>
      </c>
      <c r="AR33" s="2" t="str">
        <f t="shared" si="33"/>
        <v/>
      </c>
      <c r="AS33" s="2" t="str">
        <f t="shared" si="34"/>
        <v/>
      </c>
      <c r="AT33" s="11" t="str">
        <f t="shared" si="58"/>
        <v/>
      </c>
      <c r="AU33" s="11" t="b">
        <f t="shared" si="59"/>
        <v>0</v>
      </c>
      <c r="AV33" s="11">
        <f t="shared" si="37"/>
        <v>0</v>
      </c>
      <c r="AW33" s="11">
        <f>SUM($AV$3:AV33)</f>
        <v>-176</v>
      </c>
      <c r="AX33" s="390">
        <f t="shared" si="38"/>
        <v>0</v>
      </c>
      <c r="AY33" s="390">
        <f t="shared" si="38"/>
        <v>0</v>
      </c>
      <c r="AZ33" s="390">
        <f t="shared" si="38"/>
        <v>0</v>
      </c>
      <c r="BA33" s="390">
        <f t="shared" si="38"/>
        <v>0</v>
      </c>
      <c r="BB33" s="390">
        <f t="shared" si="38"/>
        <v>0</v>
      </c>
      <c r="BD33" s="368">
        <f t="shared" si="39"/>
        <v>0</v>
      </c>
      <c r="BE33" s="368">
        <f t="shared" si="39"/>
        <v>0</v>
      </c>
      <c r="BF33" s="368">
        <f t="shared" si="39"/>
        <v>0</v>
      </c>
      <c r="BG33" s="368">
        <f t="shared" si="39"/>
        <v>0</v>
      </c>
      <c r="BH33" s="372">
        <f t="shared" si="40"/>
        <v>18</v>
      </c>
      <c r="BI33" s="372">
        <f t="shared" si="9"/>
        <v>1.5</v>
      </c>
      <c r="BJ33" s="372">
        <f t="shared" si="41"/>
        <v>22</v>
      </c>
      <c r="BK33" s="372">
        <f t="shared" si="10"/>
        <v>2</v>
      </c>
      <c r="BL33" s="372">
        <f t="shared" si="42"/>
        <v>6</v>
      </c>
      <c r="BM33" s="372">
        <f t="shared" si="11"/>
        <v>2</v>
      </c>
      <c r="BN33" s="564">
        <f t="shared" si="12"/>
        <v>0</v>
      </c>
      <c r="BO33" s="565">
        <f t="shared" si="13"/>
        <v>0</v>
      </c>
      <c r="BP33" s="570">
        <f t="shared" si="14"/>
        <v>0</v>
      </c>
      <c r="BQ33" s="564">
        <f t="shared" si="15"/>
        <v>0</v>
      </c>
      <c r="BR33" s="565">
        <f t="shared" si="16"/>
        <v>0</v>
      </c>
      <c r="BS33" s="570">
        <f t="shared" si="17"/>
        <v>0</v>
      </c>
      <c r="BT33" s="568">
        <f t="shared" si="43"/>
        <v>0</v>
      </c>
      <c r="BU33" s="564">
        <f t="shared" si="44"/>
        <v>0</v>
      </c>
      <c r="BV33" s="582">
        <f t="shared" si="45"/>
        <v>0</v>
      </c>
      <c r="BW33" s="576">
        <f t="shared" si="46"/>
        <v>0</v>
      </c>
      <c r="BX33" s="577">
        <f t="shared" si="47"/>
        <v>0</v>
      </c>
      <c r="BY33" s="578">
        <f t="shared" si="18"/>
        <v>0</v>
      </c>
      <c r="BZ33" s="576">
        <f t="shared" si="61"/>
        <v>0</v>
      </c>
      <c r="CA33" s="577">
        <f t="shared" si="62"/>
        <v>0</v>
      </c>
      <c r="CB33" s="578">
        <f t="shared" si="19"/>
        <v>0</v>
      </c>
      <c r="CC33" s="579">
        <f t="shared" si="50"/>
        <v>0</v>
      </c>
      <c r="CD33" s="576">
        <f t="shared" si="51"/>
        <v>0</v>
      </c>
      <c r="CE33" s="560">
        <f t="shared" si="52"/>
        <v>-6</v>
      </c>
      <c r="CF33" s="560">
        <f t="shared" si="53"/>
        <v>-6</v>
      </c>
      <c r="CG33" s="560">
        <f t="shared" si="54"/>
        <v>0</v>
      </c>
      <c r="CH33" s="560">
        <f t="shared" si="55"/>
        <v>0</v>
      </c>
      <c r="CL33" s="2" t="str">
        <f t="shared" si="56"/>
        <v/>
      </c>
    </row>
    <row r="34" spans="1:96" ht="12.75" customHeight="1" x14ac:dyDescent="0.2">
      <c r="A34" s="16"/>
      <c r="B34" s="10"/>
      <c r="C34" s="10"/>
      <c r="D34" s="14"/>
      <c r="E34" s="14"/>
      <c r="F34" s="14"/>
      <c r="G34" s="891" t="s">
        <v>26</v>
      </c>
      <c r="H34" s="892"/>
      <c r="I34" s="418">
        <f>IF(H65="ja",D76,0)</f>
        <v>0</v>
      </c>
      <c r="J34" s="212">
        <f>SUM(J3:J33)</f>
        <v>22</v>
      </c>
      <c r="K34" s="20"/>
      <c r="L34" s="7"/>
      <c r="M34" s="7"/>
      <c r="N34" s="65"/>
      <c r="O34" s="203" t="str">
        <f>IF(SUM(O3:O33)=0,"",SUM(O3:O33))</f>
        <v/>
      </c>
      <c r="P34" s="203" t="str">
        <f>IF(SUM(P3:P33)=0,"",SUM(P3:P33))</f>
        <v/>
      </c>
      <c r="Q34" s="203" t="str">
        <f>IF(SUM(Q3:Q33)=0,"",SUM(Q3:Q33))</f>
        <v/>
      </c>
      <c r="R34" s="18"/>
      <c r="S34" s="17"/>
      <c r="T34" s="18"/>
      <c r="U34" s="18"/>
      <c r="V34" s="66"/>
      <c r="W34" s="17">
        <f>SUM(W3:W33)</f>
        <v>0</v>
      </c>
      <c r="X34" s="18">
        <f>SUM(X3:X33)</f>
        <v>0</v>
      </c>
      <c r="Y34" s="7"/>
      <c r="Z34" s="19">
        <f t="shared" ref="Z34:AJ34" si="63">SUM(Z3:Z33)</f>
        <v>0</v>
      </c>
      <c r="AA34" s="11">
        <f t="shared" si="63"/>
        <v>0</v>
      </c>
      <c r="AB34" s="11">
        <f t="shared" si="63"/>
        <v>0</v>
      </c>
      <c r="AC34" s="661">
        <f>SUM(AC3:AC33)</f>
        <v>0</v>
      </c>
      <c r="AD34" s="2">
        <f>SUM(AD3:AD33)</f>
        <v>0</v>
      </c>
      <c r="AE34" s="2">
        <f>SUM(AE3:AE33)</f>
        <v>0</v>
      </c>
      <c r="AF34" s="2">
        <f>SUM(AF3:AF33)</f>
        <v>0</v>
      </c>
      <c r="AG34" s="7">
        <f t="shared" si="63"/>
        <v>0</v>
      </c>
      <c r="AH34" s="11">
        <f t="shared" si="63"/>
        <v>0</v>
      </c>
      <c r="AI34" s="7">
        <f t="shared" si="63"/>
        <v>0</v>
      </c>
      <c r="AJ34" s="7">
        <f t="shared" si="63"/>
        <v>0</v>
      </c>
      <c r="AK34" s="14"/>
      <c r="AL34" s="2"/>
      <c r="AM34" s="11"/>
      <c r="AN34" s="2"/>
      <c r="AO34" s="11"/>
      <c r="AP34" s="11"/>
      <c r="AQ34" s="11"/>
      <c r="AR34" s="2">
        <f>SUM(AR3:AR33)</f>
        <v>22</v>
      </c>
      <c r="AS34" s="2">
        <f>SUM(AS3:AS33)</f>
        <v>22</v>
      </c>
      <c r="AT34" s="7">
        <f>SUM(AT3:AT33)</f>
        <v>0</v>
      </c>
      <c r="AU34" s="11">
        <f>SUM(AU3:AU33)</f>
        <v>0</v>
      </c>
      <c r="AV34" s="2">
        <f>AN34-AQ34</f>
        <v>0</v>
      </c>
      <c r="AW34" s="2"/>
      <c r="BD34" s="366"/>
      <c r="BE34" s="366"/>
      <c r="BF34" s="366"/>
      <c r="BG34" s="366"/>
      <c r="BH34" s="372" t="b">
        <f>IF($AK34=6,V$70,IF($AK34=7,V$71,IF($AK34=1,V$72,IF($AK34=2,V$66,IF($AK34=3,V$67,IF($AK34=4,V$68,IF($AK34=5,V$69)))))))</f>
        <v>0</v>
      </c>
      <c r="BI34" s="372"/>
      <c r="BJ34" s="372" t="b">
        <f>IF($AK34=6,W$70,IF($AK34=7,W$71,IF($AK34=1,W$72,IF($AK34=2,W$66,IF($AK34=3,W$67,IF($AK34=4,W$68,IF($AK34=5,W$69)))))))</f>
        <v>0</v>
      </c>
      <c r="BK34" s="372"/>
      <c r="BL34" s="372" t="b">
        <f>IF($AK34=6,X$70,IF($AK34=7,X$71,IF($AK34=1,X$72,IF($AK34=2,X$66,IF($AK34=3,X$67,IF($AK34=4,X$68,IF($AK34=5,X$69)))))))</f>
        <v>0</v>
      </c>
      <c r="BM34" s="372"/>
      <c r="BN34" s="564">
        <f t="shared" si="12"/>
        <v>0</v>
      </c>
      <c r="BO34" s="565">
        <f t="shared" si="13"/>
        <v>0</v>
      </c>
      <c r="BP34" s="570">
        <f t="shared" si="14"/>
        <v>0</v>
      </c>
      <c r="BQ34" s="564">
        <f t="shared" si="15"/>
        <v>0</v>
      </c>
      <c r="BR34" s="565">
        <f t="shared" si="16"/>
        <v>0</v>
      </c>
      <c r="BS34" s="570">
        <f t="shared" si="17"/>
        <v>0</v>
      </c>
      <c r="BT34" s="568">
        <f t="shared" si="43"/>
        <v>0</v>
      </c>
      <c r="BU34" s="564">
        <f t="shared" si="44"/>
        <v>0</v>
      </c>
      <c r="BV34" s="582">
        <f t="shared" si="45"/>
        <v>0</v>
      </c>
      <c r="BW34" s="576">
        <f>IF(BM34&lt;BQ34,0,BM34-BQ34)</f>
        <v>0</v>
      </c>
      <c r="BX34" s="577">
        <f>IF(BN34&lt;BQ34,0,BN34-BQ34)</f>
        <v>0</v>
      </c>
      <c r="BY34" s="578">
        <f t="shared" si="18"/>
        <v>0</v>
      </c>
      <c r="BZ34" s="576">
        <f t="shared" si="61"/>
        <v>0</v>
      </c>
      <c r="CA34" s="577">
        <f t="shared" si="62"/>
        <v>0</v>
      </c>
      <c r="CB34" s="578">
        <f t="shared" si="19"/>
        <v>0</v>
      </c>
      <c r="CC34" s="579">
        <f t="shared" si="50"/>
        <v>0</v>
      </c>
      <c r="CD34" s="576">
        <f t="shared" si="51"/>
        <v>0</v>
      </c>
      <c r="CE34" s="560">
        <f t="shared" si="52"/>
        <v>0</v>
      </c>
      <c r="CF34" s="560">
        <f t="shared" si="53"/>
        <v>0</v>
      </c>
      <c r="CG34" s="560">
        <f t="shared" si="54"/>
        <v>0</v>
      </c>
      <c r="CH34" s="560">
        <f t="shared" si="55"/>
        <v>0</v>
      </c>
    </row>
    <row r="35" spans="1:96" ht="13.5" thickBot="1" x14ac:dyDescent="0.25">
      <c r="A35" s="16"/>
      <c r="B35" s="21" t="str">
        <f>IF(AND(F35&lt;900,F35&gt;1),"Ü-Stunden gedeckelt auf:","")</f>
        <v>Ü-Stunden gedeckelt auf:</v>
      </c>
      <c r="C35" s="207"/>
      <c r="D35" s="7"/>
      <c r="E35" s="788">
        <f>IF(Einstellungen!I39=1,F35,"")</f>
        <v>35</v>
      </c>
      <c r="F35" s="759">
        <f>Einstellungen!F39</f>
        <v>35</v>
      </c>
      <c r="G35" s="10" t="str">
        <f>IF(AND(F35&lt;900,F35&gt;1),"Ü-Stunden mit Deckel in diesem Monat:","")</f>
        <v>Ü-Stunden mit Deckel in diesem Monat:</v>
      </c>
      <c r="J35" s="10"/>
      <c r="K35" s="11"/>
      <c r="O35" s="2"/>
      <c r="Q35" s="1"/>
      <c r="R35" s="787" t="str">
        <f>IF(Einstellungen!I39=1,I39,"")</f>
        <v/>
      </c>
      <c r="S35" s="12"/>
      <c r="T35" s="11"/>
      <c r="U35" s="11"/>
      <c r="V35" s="10"/>
      <c r="Y35" s="10"/>
      <c r="Z35" s="7"/>
      <c r="AA35" s="7"/>
      <c r="AB35" s="7"/>
      <c r="AC35" s="2"/>
      <c r="AG35" s="2"/>
      <c r="AH35" s="2"/>
      <c r="AI35" s="2"/>
      <c r="AJ35" s="2"/>
      <c r="AK35" s="2"/>
      <c r="AL35" s="2"/>
      <c r="AM35" s="11"/>
      <c r="AN35" s="2"/>
      <c r="AO35" s="11"/>
      <c r="AP35" s="11"/>
      <c r="AV35" s="2"/>
      <c r="AW35" s="2"/>
      <c r="BD35" s="366"/>
      <c r="BE35" s="366"/>
      <c r="BF35" s="366"/>
      <c r="BG35" s="366"/>
      <c r="BN35" s="565"/>
      <c r="BO35" s="565"/>
      <c r="BP35" s="569"/>
      <c r="BQ35" s="565"/>
      <c r="BR35" s="565"/>
      <c r="BS35" s="569"/>
      <c r="BT35" s="565"/>
      <c r="BU35" s="564">
        <f t="shared" si="44"/>
        <v>0</v>
      </c>
      <c r="BV35" s="582">
        <f>SUM(BV3:BV34)</f>
        <v>0</v>
      </c>
      <c r="BW35" s="577"/>
      <c r="BX35" s="577"/>
      <c r="BY35" s="580"/>
      <c r="BZ35" s="577"/>
      <c r="CA35" s="577"/>
      <c r="CB35" s="580"/>
      <c r="CC35" s="577"/>
      <c r="CD35" s="577">
        <f>SUM(CD3:CD34)</f>
        <v>0</v>
      </c>
      <c r="CE35" s="560">
        <f t="shared" si="52"/>
        <v>0</v>
      </c>
      <c r="CF35" s="560">
        <f t="shared" si="53"/>
        <v>0</v>
      </c>
      <c r="CG35" s="560">
        <f t="shared" si="54"/>
        <v>0</v>
      </c>
      <c r="CH35" s="588">
        <f>SUM(CH3:CH34)</f>
        <v>0</v>
      </c>
      <c r="CI35" s="11">
        <f>IF(BE35&gt;18,BE35-18,0)</f>
        <v>0</v>
      </c>
      <c r="CJ35" s="11">
        <f>IF(BF35&gt;18,BG35-BF35,IF(BG35&lt;18,0,IF(BF35=0,0,BG35-18)))</f>
        <v>0</v>
      </c>
      <c r="CK35" s="11"/>
      <c r="CL35" s="11"/>
      <c r="CM35" s="11"/>
      <c r="CN35" s="11"/>
      <c r="CP35" s="11"/>
      <c r="CQ35" s="11"/>
      <c r="CR35" s="11"/>
    </row>
    <row r="36" spans="1:96" ht="12.75" x14ac:dyDescent="0.2">
      <c r="A36" s="22" t="s">
        <v>27</v>
      </c>
      <c r="B36" s="210">
        <f>AS34</f>
        <v>22</v>
      </c>
      <c r="C36" s="210"/>
      <c r="D36" s="23" t="s">
        <v>28</v>
      </c>
      <c r="E36" s="383"/>
      <c r="F36" s="383"/>
      <c r="G36" s="383"/>
      <c r="H36" s="23" t="s">
        <v>29</v>
      </c>
      <c r="I36" s="24">
        <f>SUM(I3:I33)+I34</f>
        <v>0</v>
      </c>
      <c r="J36" s="24"/>
      <c r="K36" s="25"/>
      <c r="L36" s="882" t="str">
        <f>IF(Einstellungen!B40="ja","Ü-Stunden incl","")</f>
        <v>Ü-Stunden incl</v>
      </c>
      <c r="M36" s="883"/>
      <c r="N36" s="883"/>
      <c r="O36" s="883"/>
      <c r="P36" s="883"/>
      <c r="Q36" s="883"/>
      <c r="R36" s="884"/>
      <c r="S36" s="861" t="s">
        <v>30</v>
      </c>
      <c r="T36" s="862"/>
      <c r="U36" s="642" t="s">
        <v>190</v>
      </c>
      <c r="W36" s="21"/>
      <c r="Z36" s="2"/>
      <c r="AA36" s="7"/>
      <c r="AB36" s="7"/>
      <c r="AC36" s="2"/>
      <c r="AG36" s="2"/>
      <c r="AH36" s="2"/>
      <c r="AI36" s="2"/>
      <c r="AJ36" s="2"/>
      <c r="AK36" s="2"/>
      <c r="AL36" s="2"/>
      <c r="AM36" s="11"/>
      <c r="AN36" s="2"/>
      <c r="AO36" s="11"/>
      <c r="AP36" s="11"/>
      <c r="AV36" s="2"/>
      <c r="AW36" s="2"/>
    </row>
    <row r="37" spans="1:96" ht="12.75" x14ac:dyDescent="0.2">
      <c r="A37" s="28" t="str">
        <f>IF(Einstellungen!F31="s","Urlaubsstd.",IF(Einstellungen!F31="t","Urlaubstage"))</f>
        <v>Urlaubstage</v>
      </c>
      <c r="B37" s="197">
        <f>IF(Einstellungen!F31="s",AH34,IF(Einstellungen!F31="t",AG34))</f>
        <v>0</v>
      </c>
      <c r="C37" s="197"/>
      <c r="D37" s="29" t="s">
        <v>31</v>
      </c>
      <c r="E37" s="30" t="s">
        <v>32</v>
      </c>
      <c r="F37" s="31" t="s">
        <v>4</v>
      </c>
      <c r="G37" s="2" t="s">
        <v>33</v>
      </c>
      <c r="H37" s="32" t="s">
        <v>32</v>
      </c>
      <c r="I37" s="33">
        <f>S33</f>
        <v>176</v>
      </c>
      <c r="J37" s="33"/>
      <c r="K37" s="34"/>
      <c r="L37" s="627"/>
      <c r="M37" s="385"/>
      <c r="O37" s="2"/>
      <c r="Q37" s="27"/>
      <c r="R37" s="75"/>
      <c r="S37" s="281" t="s">
        <v>34</v>
      </c>
      <c r="T37" s="621">
        <f>IF(Einstellungen!K$36=1,0,Einstellungen!F18)</f>
        <v>8</v>
      </c>
      <c r="U37" s="643">
        <f>IF(T37="","",Einstellungen!G18)</f>
        <v>1</v>
      </c>
      <c r="W37" s="21"/>
      <c r="Z37" s="2"/>
      <c r="AA37" s="7"/>
      <c r="AB37" s="7"/>
      <c r="AC37" s="2"/>
      <c r="AG37" s="2"/>
      <c r="AH37" s="2"/>
      <c r="AI37" s="2"/>
      <c r="AJ37" s="2"/>
      <c r="AK37" s="2"/>
      <c r="AL37" s="2"/>
      <c r="AM37" s="11"/>
      <c r="AN37" s="2"/>
      <c r="AO37" s="2"/>
      <c r="AP37" s="2"/>
      <c r="AV37" s="2"/>
      <c r="AW37" s="2"/>
    </row>
    <row r="38" spans="1:96" ht="12.75" customHeight="1" x14ac:dyDescent="0.2">
      <c r="A38" s="28" t="s">
        <v>35</v>
      </c>
      <c r="B38" s="197">
        <f>AI34</f>
        <v>0</v>
      </c>
      <c r="C38" s="197"/>
      <c r="D38" s="238">
        <f>IF(Einstellungen!$E$30="0",Juni!A611,Mai!A619)</f>
        <v>46026</v>
      </c>
      <c r="E38" s="237">
        <f>IF(Einstellungen!$E$30="0",Juni!D611,Mai!D619)</f>
        <v>32</v>
      </c>
      <c r="F38" s="237">
        <f>IF(Einstellungen!$E$30="0",Juni!B611,Mai!B619)</f>
        <v>0</v>
      </c>
      <c r="G38" s="239">
        <f>F38-E38</f>
        <v>-32</v>
      </c>
      <c r="H38" s="76" t="s">
        <v>33</v>
      </c>
      <c r="I38" s="38">
        <f>I36-I37</f>
        <v>-176</v>
      </c>
      <c r="J38" s="38"/>
      <c r="K38" s="39"/>
      <c r="L38" s="868">
        <f>IF(Einstellungen!B$40="ja",V38,"")</f>
        <v>-32</v>
      </c>
      <c r="M38" s="869"/>
      <c r="N38" s="633"/>
      <c r="O38" s="633"/>
      <c r="P38" s="633"/>
      <c r="Q38" s="634"/>
      <c r="R38" s="635"/>
      <c r="S38" s="282" t="s">
        <v>36</v>
      </c>
      <c r="T38" s="622">
        <f>IF(Einstellungen!K$36=1,0,Einstellungen!F19)</f>
        <v>8</v>
      </c>
      <c r="U38" s="643">
        <f>IF(T38="","",Einstellungen!G19)</f>
        <v>1</v>
      </c>
      <c r="V38" s="57">
        <f>IF(G38&lt;Einstellungen!E$40,G38,G38-Einstellungen!E$40)</f>
        <v>-32</v>
      </c>
      <c r="W38" s="21"/>
      <c r="Z38" s="2"/>
      <c r="AA38" s="7"/>
      <c r="AB38" s="7"/>
      <c r="AC38" s="2"/>
      <c r="AG38" s="2"/>
      <c r="AH38" s="2"/>
      <c r="AI38" s="2"/>
      <c r="AJ38" s="2"/>
      <c r="AK38" s="2"/>
      <c r="AL38" s="2"/>
      <c r="AM38" s="11"/>
      <c r="AN38" s="2"/>
      <c r="AO38" s="2"/>
      <c r="AP38" s="2"/>
      <c r="AV38" s="2"/>
      <c r="AW38" s="2"/>
    </row>
    <row r="39" spans="1:96" ht="12.75" customHeight="1" x14ac:dyDescent="0.2">
      <c r="A39" s="28" t="s">
        <v>37</v>
      </c>
      <c r="B39" s="197">
        <f>AJ34</f>
        <v>0</v>
      </c>
      <c r="C39" s="197"/>
      <c r="D39" s="238">
        <f>IF(Einstellungen!$E$30="0",Juni!A612,Mai!A620)</f>
        <v>46033</v>
      </c>
      <c r="E39" s="237">
        <f>IF(Einstellungen!$E$30="0",Juni!D612,Mai!D620)</f>
        <v>40</v>
      </c>
      <c r="F39" s="237">
        <f>IF(Einstellungen!$E$30="0",Juni!B612,Mai!B620)</f>
        <v>0</v>
      </c>
      <c r="G39" s="239">
        <f>F39-E39</f>
        <v>-40</v>
      </c>
      <c r="H39" s="54" t="s">
        <v>38</v>
      </c>
      <c r="I39" s="40" t="str">
        <f>IF(R33="","",IF(R33&gt;E35,E35,R33))</f>
        <v/>
      </c>
      <c r="J39" s="286"/>
      <c r="K39" s="386"/>
      <c r="L39" s="868">
        <f>IF(Einstellungen!B$40="ja",V39,"")</f>
        <v>-40</v>
      </c>
      <c r="M39" s="869"/>
      <c r="N39" s="633"/>
      <c r="O39" s="633"/>
      <c r="P39" s="633"/>
      <c r="Q39" s="634"/>
      <c r="R39" s="635"/>
      <c r="S39" s="282" t="s">
        <v>39</v>
      </c>
      <c r="T39" s="622">
        <f>IF(Einstellungen!K$36=1,0,Einstellungen!F20)</f>
        <v>8</v>
      </c>
      <c r="U39" s="643">
        <f>IF(T39="","",Einstellungen!G20)</f>
        <v>1</v>
      </c>
      <c r="V39" s="57">
        <f>IF(G39&lt;Einstellungen!E$40,G39,G39-Einstellungen!E$40)</f>
        <v>-40</v>
      </c>
      <c r="W39" s="21"/>
      <c r="Z39" s="2"/>
      <c r="AA39" s="7"/>
      <c r="AB39" s="7"/>
      <c r="AC39" s="2"/>
      <c r="AG39" s="2"/>
      <c r="AH39" s="2"/>
      <c r="AI39" s="2"/>
      <c r="AJ39" s="2"/>
      <c r="AK39" s="2"/>
      <c r="AL39" s="2"/>
      <c r="AM39" s="11"/>
      <c r="AN39" s="2"/>
      <c r="AO39" s="2"/>
      <c r="AP39" s="2"/>
      <c r="AV39" s="2"/>
      <c r="AW39" s="2"/>
    </row>
    <row r="40" spans="1:96" ht="12.75" customHeight="1" x14ac:dyDescent="0.2">
      <c r="A40" s="856" t="s">
        <v>40</v>
      </c>
      <c r="B40" s="205">
        <f>B36-AG34-B39</f>
        <v>22</v>
      </c>
      <c r="C40" s="205"/>
      <c r="D40" s="238">
        <f>IF(Einstellungen!$E$30="0",Juni!A613,Mai!A621)</f>
        <v>46040</v>
      </c>
      <c r="E40" s="237">
        <f>IF(Einstellungen!$E$30="0",Juni!D613,Mai!D621)</f>
        <v>40</v>
      </c>
      <c r="F40" s="237">
        <f>IF(Einstellungen!$E$30="0",Juni!B613,Mai!B621)</f>
        <v>0</v>
      </c>
      <c r="G40" s="239">
        <f>F40-E40</f>
        <v>-40</v>
      </c>
      <c r="H40" s="426">
        <f>AC34</f>
        <v>0</v>
      </c>
      <c r="I40" s="11" t="s">
        <v>41</v>
      </c>
      <c r="J40" s="872" t="s">
        <v>225</v>
      </c>
      <c r="K40" s="873"/>
      <c r="L40" s="868">
        <f>IF(Einstellungen!B$40="ja",V40,"")</f>
        <v>-40</v>
      </c>
      <c r="M40" s="869"/>
      <c r="N40" s="633"/>
      <c r="O40" s="633"/>
      <c r="P40" s="633"/>
      <c r="Q40" s="634"/>
      <c r="R40" s="635"/>
      <c r="S40" s="282" t="s">
        <v>42</v>
      </c>
      <c r="T40" s="622">
        <f>IF(Einstellungen!K$36=1,0,Einstellungen!F21)</f>
        <v>8</v>
      </c>
      <c r="U40" s="643">
        <f>IF(T40="","",Einstellungen!G21)</f>
        <v>1</v>
      </c>
      <c r="V40" s="57">
        <f>IF(G40&lt;Einstellungen!E$40,G40,G40-Einstellungen!E$40)</f>
        <v>-40</v>
      </c>
      <c r="W40" s="21"/>
      <c r="Z40" s="2"/>
      <c r="AA40" s="7"/>
      <c r="AB40" s="7"/>
      <c r="AC40" s="2"/>
      <c r="AG40" s="2"/>
      <c r="AH40" s="2"/>
      <c r="AI40" s="2"/>
      <c r="AJ40" s="2"/>
      <c r="AK40" s="2"/>
      <c r="AL40" s="2"/>
      <c r="AM40" s="11"/>
      <c r="AN40" s="2"/>
      <c r="AO40" s="2"/>
      <c r="AP40" s="2"/>
      <c r="AV40" s="2"/>
      <c r="AW40" s="2"/>
    </row>
    <row r="41" spans="1:96" ht="12.75" customHeight="1" x14ac:dyDescent="0.2">
      <c r="A41" s="857"/>
      <c r="D41" s="238">
        <f>IF(Einstellungen!$E$30="0",Juni!A614,Mai!A622)</f>
        <v>46047</v>
      </c>
      <c r="E41" s="237">
        <f>IF(Einstellungen!$E$30="0",Juni!D614,Mai!D622)</f>
        <v>40</v>
      </c>
      <c r="F41" s="237">
        <f>IF(Einstellungen!$E$30="0",Juni!B614,Mai!B622)</f>
        <v>0</v>
      </c>
      <c r="G41" s="239">
        <f>F41-E41</f>
        <v>-40</v>
      </c>
      <c r="H41" s="426">
        <f>AA34</f>
        <v>0</v>
      </c>
      <c r="I41" s="11" t="s">
        <v>41</v>
      </c>
      <c r="J41" s="874" t="str">
        <f>Einstellungen!A43</f>
        <v>HO</v>
      </c>
      <c r="K41" s="875"/>
      <c r="L41" s="868">
        <f>IF(Einstellungen!B$40="ja",V41,"")</f>
        <v>-40</v>
      </c>
      <c r="M41" s="869"/>
      <c r="N41" s="633"/>
      <c r="O41" s="633"/>
      <c r="P41" s="633"/>
      <c r="Q41" s="634"/>
      <c r="R41" s="635"/>
      <c r="S41" s="282" t="s">
        <v>43</v>
      </c>
      <c r="T41" s="622">
        <f>IF(Einstellungen!K$36=1,0,Einstellungen!F22)</f>
        <v>8</v>
      </c>
      <c r="U41" s="643">
        <f>IF(T41="","",Einstellungen!G22)</f>
        <v>1</v>
      </c>
      <c r="V41" s="57">
        <f>IF(G41&lt;Einstellungen!E$40,G41,G41-Einstellungen!E$40)</f>
        <v>-40</v>
      </c>
      <c r="W41" s="21"/>
      <c r="Z41" s="2"/>
      <c r="AA41" s="7"/>
      <c r="AB41" s="7"/>
      <c r="AC41" s="2"/>
      <c r="AG41" s="2"/>
      <c r="AH41" s="2"/>
      <c r="AI41" s="2"/>
      <c r="AJ41" s="2"/>
      <c r="AK41" s="2"/>
      <c r="AL41" s="2"/>
      <c r="AM41" s="11"/>
      <c r="AN41" s="2"/>
      <c r="AO41" s="2"/>
      <c r="AP41" s="2"/>
      <c r="AV41" s="2"/>
      <c r="AW41" s="2"/>
    </row>
    <row r="42" spans="1:96" ht="12.75" customHeight="1" x14ac:dyDescent="0.2">
      <c r="A42" s="41" t="s">
        <v>44</v>
      </c>
      <c r="B42" s="42">
        <f>IF(Einstellungen!B16=1,Einstellungen!$E$3,"unterschiedl.")</f>
        <v>5</v>
      </c>
      <c r="C42" s="42"/>
      <c r="D42" s="238" t="str">
        <f>IF(Einstellungen!$E$30="0",Juni!A615,Mai!A623)</f>
        <v/>
      </c>
      <c r="E42" s="237">
        <f>IF(Einstellungen!$E$30="0",Juni!D615,Mai!D623)</f>
        <v>0</v>
      </c>
      <c r="F42" s="237">
        <f>IF(Einstellungen!$E$30="0",Juni!B615,Mai!B623)</f>
        <v>0</v>
      </c>
      <c r="G42" s="239">
        <f>F42-E42</f>
        <v>0</v>
      </c>
      <c r="H42" s="426">
        <f>AB34</f>
        <v>0</v>
      </c>
      <c r="I42" s="11" t="s">
        <v>41</v>
      </c>
      <c r="J42" s="874" t="str">
        <f>Einstellungen!A44</f>
        <v>y</v>
      </c>
      <c r="K42" s="875"/>
      <c r="L42" s="868">
        <f>IF(Einstellungen!B$40="ja",V42,"")</f>
        <v>0</v>
      </c>
      <c r="M42" s="869"/>
      <c r="N42" s="633"/>
      <c r="O42" s="633"/>
      <c r="P42" s="633"/>
      <c r="Q42" s="634"/>
      <c r="R42" s="635"/>
      <c r="S42" s="282" t="s">
        <v>45</v>
      </c>
      <c r="T42" s="622">
        <f>IF(Einstellungen!K$36=1,0,Einstellungen!F23)</f>
        <v>0</v>
      </c>
      <c r="U42" s="643" t="str">
        <f>IF(T42="","",Einstellungen!G23)</f>
        <v/>
      </c>
      <c r="V42" s="57">
        <f>IF(G42&lt;Einstellungen!E$40,G42,G42-Einstellungen!E$40)</f>
        <v>0</v>
      </c>
      <c r="W42" s="21"/>
      <c r="Z42" s="2"/>
      <c r="AA42" s="7"/>
      <c r="AB42" s="7"/>
      <c r="AC42" s="2"/>
      <c r="AG42" s="2"/>
      <c r="AH42" s="2"/>
      <c r="AI42" s="2"/>
      <c r="AJ42" s="2"/>
      <c r="AK42" s="2"/>
      <c r="AL42" s="2"/>
      <c r="AM42" s="2"/>
      <c r="AN42" s="2"/>
      <c r="AO42" s="2"/>
      <c r="AP42" s="2"/>
      <c r="AV42" s="2"/>
      <c r="AW42" s="2"/>
    </row>
    <row r="43" spans="1:96" ht="12.75" customHeight="1" thickBot="1" x14ac:dyDescent="0.25">
      <c r="A43" s="43" t="s">
        <v>46</v>
      </c>
      <c r="B43" s="44">
        <f>Einstellungen!G25</f>
        <v>5</v>
      </c>
      <c r="C43" s="44"/>
      <c r="D43" s="45"/>
      <c r="E43" s="46">
        <f>SUM(E38:E42)</f>
        <v>152</v>
      </c>
      <c r="F43" s="47">
        <f>SUM(F38:F42)</f>
        <v>0</v>
      </c>
      <c r="G43" s="48">
        <f>SUM(G38:G42)</f>
        <v>-152</v>
      </c>
      <c r="H43" s="427"/>
      <c r="I43" s="387"/>
      <c r="J43" s="876"/>
      <c r="K43" s="877"/>
      <c r="L43" s="628"/>
      <c r="M43" s="629"/>
      <c r="N43" s="630"/>
      <c r="O43" s="630"/>
      <c r="P43" s="630"/>
      <c r="Q43" s="631"/>
      <c r="R43" s="632"/>
      <c r="S43" s="283" t="s">
        <v>47</v>
      </c>
      <c r="T43" s="623">
        <f>IF(Einstellungen!K$36=1,0,Einstellungen!F24)</f>
        <v>0</v>
      </c>
      <c r="U43" s="644" t="str">
        <f>IF(T43="","",Einstellungen!G24)</f>
        <v/>
      </c>
      <c r="W43" s="21"/>
      <c r="Z43" s="2"/>
      <c r="AA43" s="7"/>
      <c r="AB43" s="7"/>
      <c r="AC43" s="2"/>
      <c r="AG43" s="2"/>
      <c r="AH43" s="2"/>
      <c r="AI43" s="2"/>
      <c r="AJ43" s="2"/>
      <c r="AK43" s="2"/>
      <c r="AL43" s="2"/>
      <c r="AM43" s="2"/>
      <c r="AN43" s="2"/>
      <c r="AO43" s="2"/>
      <c r="AP43" s="2"/>
      <c r="AV43" s="2"/>
      <c r="AW43" s="2"/>
    </row>
    <row r="44" spans="1:96" ht="12.75" x14ac:dyDescent="0.2">
      <c r="A44" s="16"/>
      <c r="B44" s="10"/>
      <c r="C44" s="10"/>
      <c r="D44" s="14"/>
      <c r="E44" s="14"/>
      <c r="F44" s="7"/>
      <c r="G44" s="7"/>
      <c r="H44" s="7"/>
      <c r="I44" s="14"/>
      <c r="J44" s="208"/>
      <c r="K44" s="14"/>
      <c r="L44" s="10"/>
      <c r="M44" s="10"/>
      <c r="N44" s="10"/>
      <c r="O44" s="2"/>
      <c r="Q44" s="27"/>
      <c r="S44" s="392"/>
      <c r="T44" s="27"/>
      <c r="U44" s="391">
        <f>SUM(U37:U43)</f>
        <v>5</v>
      </c>
      <c r="W44" s="21"/>
      <c r="Z44" s="7"/>
      <c r="AA44" s="7"/>
      <c r="AB44" s="7"/>
      <c r="AC44" s="2"/>
      <c r="AG44" s="2"/>
      <c r="AH44" s="2"/>
      <c r="AI44" s="2"/>
      <c r="AJ44" s="2"/>
      <c r="AK44" s="2"/>
      <c r="AL44" s="2"/>
      <c r="AM44" s="2"/>
      <c r="AN44" s="2"/>
      <c r="AO44" s="2"/>
      <c r="AP44" s="2"/>
      <c r="AV44" s="2"/>
      <c r="AW44" s="2"/>
    </row>
    <row r="45" spans="1:96" ht="12.75" x14ac:dyDescent="0.2">
      <c r="A45" s="50"/>
      <c r="B45" s="51" t="s">
        <v>32</v>
      </c>
      <c r="C45" s="51"/>
      <c r="D45" s="51" t="s">
        <v>4</v>
      </c>
      <c r="E45" s="51" t="s">
        <v>33</v>
      </c>
      <c r="F45" s="51" t="s">
        <v>48</v>
      </c>
      <c r="G45" s="52" t="s">
        <v>6</v>
      </c>
      <c r="H45" s="52" t="s">
        <v>7</v>
      </c>
      <c r="I45" s="52" t="s">
        <v>8</v>
      </c>
      <c r="J45" s="340" t="s">
        <v>16</v>
      </c>
      <c r="K45" s="331" t="s">
        <v>225</v>
      </c>
      <c r="L45" s="330" t="str">
        <f>Einstellungen!A43</f>
        <v>HO</v>
      </c>
      <c r="M45" s="330" t="str">
        <f>Einstellungen!A44</f>
        <v>y</v>
      </c>
      <c r="N45" s="865" t="str">
        <f>J42</f>
        <v>y</v>
      </c>
      <c r="O45" s="865"/>
      <c r="P45" s="865">
        <f>J43</f>
        <v>0</v>
      </c>
      <c r="Q45" s="865"/>
      <c r="R45" s="590" t="s">
        <v>38</v>
      </c>
      <c r="S45" s="12"/>
      <c r="T45" s="11"/>
      <c r="U45" s="11"/>
      <c r="Z45" s="2"/>
      <c r="AA45" s="2"/>
      <c r="AB45" s="2"/>
      <c r="AC45" s="2"/>
      <c r="AG45" s="2"/>
      <c r="AH45" s="2"/>
      <c r="AI45" s="2"/>
      <c r="AJ45" s="2"/>
      <c r="AK45" s="2"/>
      <c r="AL45" s="2"/>
      <c r="AM45" s="2"/>
      <c r="AN45" s="2"/>
      <c r="AO45" s="2"/>
      <c r="AP45" s="2"/>
      <c r="AV45" s="2"/>
      <c r="AW45" s="2"/>
    </row>
    <row r="46" spans="1:96" ht="12.75" x14ac:dyDescent="0.2">
      <c r="A46" s="53" t="s">
        <v>49</v>
      </c>
      <c r="B46" s="251"/>
      <c r="C46" s="251"/>
      <c r="D46" s="251"/>
      <c r="E46" s="253">
        <f>Einstellungen!E26</f>
        <v>0</v>
      </c>
      <c r="F46" s="88"/>
      <c r="G46" s="88"/>
      <c r="H46" s="88"/>
      <c r="I46" s="268"/>
      <c r="J46" s="329"/>
      <c r="K46" s="329"/>
      <c r="L46" s="329"/>
      <c r="M46" s="329"/>
      <c r="N46" s="893"/>
      <c r="O46" s="893"/>
      <c r="P46" s="894"/>
      <c r="Q46" s="895"/>
      <c r="R46" s="11"/>
      <c r="S46" s="12"/>
      <c r="T46" s="11"/>
      <c r="U46" s="11"/>
      <c r="W46" s="55"/>
      <c r="X46" s="55"/>
      <c r="Y46" s="55"/>
      <c r="Z46" s="2"/>
      <c r="AA46" s="2"/>
      <c r="AB46" s="2"/>
      <c r="AC46" s="2"/>
      <c r="AG46" s="2"/>
      <c r="AH46" s="2"/>
      <c r="AI46" s="2"/>
      <c r="AJ46" s="2"/>
      <c r="AK46" s="2"/>
      <c r="AL46" s="2"/>
      <c r="AM46" s="2"/>
      <c r="AN46" s="2"/>
      <c r="AO46" s="2"/>
      <c r="AP46" s="2"/>
      <c r="AV46" s="2"/>
      <c r="AW46" s="2"/>
    </row>
    <row r="47" spans="1:96" ht="12.75" x14ac:dyDescent="0.2">
      <c r="A47" s="254">
        <f>Zusammen!A4</f>
        <v>46023</v>
      </c>
      <c r="B47" s="317">
        <f>Zusammen!B4</f>
        <v>168</v>
      </c>
      <c r="C47" s="315"/>
      <c r="D47" s="255">
        <f>Zusammen!C4</f>
        <v>0</v>
      </c>
      <c r="E47" s="255">
        <f>Zusammen!D4</f>
        <v>-168</v>
      </c>
      <c r="F47" s="335">
        <f>Zusammen!E4</f>
        <v>21</v>
      </c>
      <c r="G47" s="335">
        <f>Zusammen!F4</f>
        <v>0</v>
      </c>
      <c r="H47" s="336">
        <f>Zusammen!G4</f>
        <v>1</v>
      </c>
      <c r="I47" s="335">
        <f>Zusammen!H4</f>
        <v>0</v>
      </c>
      <c r="J47" s="336">
        <f>Zusammen!I4</f>
        <v>0</v>
      </c>
      <c r="K47" s="333">
        <f>Zusammen!L4</f>
        <v>0</v>
      </c>
      <c r="L47" s="333">
        <f>Zusammen!J4</f>
        <v>0</v>
      </c>
      <c r="M47" s="333">
        <f>Zusammen!K4</f>
        <v>0</v>
      </c>
      <c r="N47" s="854">
        <f>Zusammen!K4</f>
        <v>0</v>
      </c>
      <c r="O47" s="871"/>
      <c r="P47" s="854">
        <f>Zusammen!L4</f>
        <v>0</v>
      </c>
      <c r="Q47" s="855"/>
      <c r="R47" s="595">
        <f>Zusammen!M4</f>
        <v>0</v>
      </c>
      <c r="S47" s="12"/>
      <c r="T47" s="11"/>
      <c r="U47" s="11"/>
      <c r="W47" s="55"/>
      <c r="X47" s="55"/>
      <c r="Y47" s="55"/>
      <c r="Z47" s="2"/>
      <c r="AA47" s="2"/>
      <c r="AB47" s="2"/>
      <c r="AC47" s="2"/>
      <c r="AG47" s="2"/>
      <c r="AH47" s="2"/>
      <c r="AI47" s="2"/>
      <c r="AJ47" s="2"/>
      <c r="AK47" s="2"/>
      <c r="AL47" s="2"/>
      <c r="AM47" s="2"/>
      <c r="AN47" s="2"/>
      <c r="AO47" s="2"/>
      <c r="AP47" s="2"/>
      <c r="AV47" s="2"/>
      <c r="AW47" s="2"/>
    </row>
    <row r="48" spans="1:96" ht="12.75" x14ac:dyDescent="0.2">
      <c r="A48" s="254">
        <f>Zusammen!A5</f>
        <v>46054</v>
      </c>
      <c r="B48" s="317">
        <f>Zusammen!B5</f>
        <v>160</v>
      </c>
      <c r="C48" s="315"/>
      <c r="D48" s="255">
        <f>Zusammen!C5</f>
        <v>0</v>
      </c>
      <c r="E48" s="255">
        <f>Zusammen!D5</f>
        <v>-160</v>
      </c>
      <c r="F48" s="335">
        <f>Zusammen!E5</f>
        <v>20</v>
      </c>
      <c r="G48" s="335">
        <f>Zusammen!F5</f>
        <v>0</v>
      </c>
      <c r="H48" s="336">
        <f>Zusammen!G5</f>
        <v>0</v>
      </c>
      <c r="I48" s="335">
        <f>Zusammen!H5</f>
        <v>0</v>
      </c>
      <c r="J48" s="336">
        <f>Zusammen!I5</f>
        <v>0</v>
      </c>
      <c r="K48" s="616">
        <f>Zusammen!L5</f>
        <v>0</v>
      </c>
      <c r="L48" s="333">
        <f>Zusammen!J5</f>
        <v>0</v>
      </c>
      <c r="M48" s="333">
        <f>Zusammen!K5</f>
        <v>0</v>
      </c>
      <c r="N48" s="854">
        <f>Zusammen!K5</f>
        <v>0</v>
      </c>
      <c r="O48" s="871"/>
      <c r="P48" s="854">
        <f>Zusammen!L5</f>
        <v>0</v>
      </c>
      <c r="Q48" s="855"/>
      <c r="R48" s="595">
        <f>Zusammen!M5</f>
        <v>0</v>
      </c>
      <c r="S48" s="12"/>
      <c r="T48" s="11"/>
      <c r="U48" s="11"/>
      <c r="W48" s="55"/>
      <c r="X48" s="55"/>
      <c r="Y48" s="55"/>
      <c r="Z48" s="2"/>
      <c r="AA48" s="2"/>
      <c r="AB48" s="2"/>
      <c r="AC48" s="2"/>
      <c r="AG48" s="2"/>
      <c r="AH48" s="2"/>
      <c r="AI48" s="2"/>
      <c r="AJ48" s="2"/>
      <c r="AK48" s="2"/>
      <c r="AL48" s="2"/>
      <c r="AM48" s="2"/>
      <c r="AN48" s="2"/>
      <c r="AO48" s="2"/>
      <c r="AP48" s="2"/>
      <c r="AV48" s="2"/>
      <c r="AW48" s="2"/>
    </row>
    <row r="49" spans="1:49" ht="12.75" x14ac:dyDescent="0.2">
      <c r="A49" s="254">
        <f>Zusammen!A6</f>
        <v>46082</v>
      </c>
      <c r="B49" s="317">
        <f>Zusammen!B6</f>
        <v>176</v>
      </c>
      <c r="C49" s="315"/>
      <c r="D49" s="255">
        <f>Zusammen!C6</f>
        <v>0</v>
      </c>
      <c r="E49" s="255">
        <f>Zusammen!D6</f>
        <v>-176</v>
      </c>
      <c r="F49" s="335">
        <f>Zusammen!E6</f>
        <v>22</v>
      </c>
      <c r="G49" s="335">
        <f>Zusammen!F6</f>
        <v>0</v>
      </c>
      <c r="H49" s="336">
        <f>Zusammen!G6</f>
        <v>0</v>
      </c>
      <c r="I49" s="335">
        <f>Zusammen!H6</f>
        <v>0</v>
      </c>
      <c r="J49" s="336">
        <f>Zusammen!I6</f>
        <v>0</v>
      </c>
      <c r="K49" s="616">
        <f>Zusammen!L6</f>
        <v>0</v>
      </c>
      <c r="L49" s="333">
        <f>Zusammen!J6</f>
        <v>0</v>
      </c>
      <c r="M49" s="333">
        <f>Zusammen!K6</f>
        <v>0</v>
      </c>
      <c r="N49" s="854">
        <f>Zusammen!K6</f>
        <v>0</v>
      </c>
      <c r="O49" s="871"/>
      <c r="P49" s="854">
        <f>Zusammen!L6</f>
        <v>0</v>
      </c>
      <c r="Q49" s="855"/>
      <c r="R49" s="595">
        <f>Zusammen!M6</f>
        <v>0</v>
      </c>
      <c r="S49" s="12"/>
      <c r="T49" s="11"/>
      <c r="U49" s="11"/>
      <c r="V49" s="54"/>
      <c r="W49" s="55"/>
      <c r="X49" s="55"/>
      <c r="Y49" s="55"/>
      <c r="Z49" s="2"/>
      <c r="AA49" s="2"/>
      <c r="AB49" s="2"/>
      <c r="AC49" s="2"/>
      <c r="AG49" s="2"/>
      <c r="AH49" s="2"/>
      <c r="AI49" s="2"/>
      <c r="AJ49" s="2"/>
      <c r="AK49" s="2"/>
      <c r="AL49" s="2"/>
      <c r="AM49" s="2"/>
      <c r="AN49" s="2"/>
      <c r="AO49" s="2"/>
      <c r="AP49" s="2"/>
      <c r="AV49" s="2"/>
      <c r="AW49" s="2"/>
    </row>
    <row r="50" spans="1:49" ht="12.75" x14ac:dyDescent="0.2">
      <c r="A50" s="254">
        <f>Zusammen!A7</f>
        <v>46113</v>
      </c>
      <c r="B50" s="317">
        <f>Zusammen!B7</f>
        <v>152</v>
      </c>
      <c r="C50" s="315"/>
      <c r="D50" s="255">
        <f>Zusammen!C7</f>
        <v>0</v>
      </c>
      <c r="E50" s="255">
        <f>Zusammen!D7</f>
        <v>-152</v>
      </c>
      <c r="F50" s="335">
        <f>Zusammen!E7</f>
        <v>19</v>
      </c>
      <c r="G50" s="335">
        <f>Zusammen!F7</f>
        <v>0</v>
      </c>
      <c r="H50" s="336">
        <f>Zusammen!G7</f>
        <v>3</v>
      </c>
      <c r="I50" s="335">
        <f>Zusammen!H7</f>
        <v>0</v>
      </c>
      <c r="J50" s="336">
        <f>Zusammen!I7</f>
        <v>0</v>
      </c>
      <c r="K50" s="616">
        <f>Zusammen!L7</f>
        <v>0</v>
      </c>
      <c r="L50" s="333">
        <f>Zusammen!J7</f>
        <v>0</v>
      </c>
      <c r="M50" s="333">
        <f>Zusammen!K7</f>
        <v>0</v>
      </c>
      <c r="N50" s="854">
        <f>Zusammen!K7</f>
        <v>0</v>
      </c>
      <c r="O50" s="871"/>
      <c r="P50" s="854">
        <f>Zusammen!L7</f>
        <v>0</v>
      </c>
      <c r="Q50" s="855"/>
      <c r="R50" s="595">
        <f>Zusammen!M7</f>
        <v>0</v>
      </c>
      <c r="S50" s="12"/>
      <c r="T50" s="11"/>
      <c r="U50" s="11"/>
      <c r="V50" s="54"/>
      <c r="W50" s="55"/>
      <c r="X50" s="55"/>
      <c r="Y50" s="55"/>
      <c r="Z50" s="2"/>
      <c r="AA50" s="2"/>
      <c r="AB50" s="2"/>
      <c r="AC50" s="2"/>
      <c r="AG50" s="2"/>
      <c r="AH50" s="2"/>
      <c r="AI50" s="2"/>
      <c r="AJ50" s="2"/>
      <c r="AK50" s="2"/>
      <c r="AL50" s="2"/>
      <c r="AM50" s="2"/>
      <c r="AN50" s="2"/>
      <c r="AO50" s="2"/>
      <c r="AP50" s="2"/>
      <c r="AV50" s="2"/>
      <c r="AW50" s="2"/>
    </row>
    <row r="51" spans="1:49" ht="12.75" x14ac:dyDescent="0.2">
      <c r="A51" s="254">
        <f>Zusammen!A8</f>
        <v>46143</v>
      </c>
      <c r="B51" s="317">
        <f>Zusammen!B8</f>
        <v>144</v>
      </c>
      <c r="C51" s="315"/>
      <c r="D51" s="255">
        <f>Zusammen!C8</f>
        <v>0</v>
      </c>
      <c r="E51" s="255">
        <f>Zusammen!D8</f>
        <v>-144</v>
      </c>
      <c r="F51" s="335">
        <f>Zusammen!E8</f>
        <v>18</v>
      </c>
      <c r="G51" s="335">
        <f>Zusammen!F8</f>
        <v>0</v>
      </c>
      <c r="H51" s="336">
        <f>Zusammen!G8</f>
        <v>3</v>
      </c>
      <c r="I51" s="335">
        <f>Zusammen!H8</f>
        <v>0</v>
      </c>
      <c r="J51" s="336">
        <f>Zusammen!I8</f>
        <v>0</v>
      </c>
      <c r="K51" s="616">
        <f>Zusammen!L8</f>
        <v>0</v>
      </c>
      <c r="L51" s="333">
        <f>Zusammen!J8</f>
        <v>0</v>
      </c>
      <c r="M51" s="333">
        <f>Zusammen!K8</f>
        <v>0</v>
      </c>
      <c r="N51" s="854">
        <f>Zusammen!K8</f>
        <v>0</v>
      </c>
      <c r="O51" s="871"/>
      <c r="P51" s="854">
        <f>Zusammen!L8</f>
        <v>0</v>
      </c>
      <c r="Q51" s="855"/>
      <c r="R51" s="595">
        <f>Zusammen!M8</f>
        <v>0</v>
      </c>
      <c r="S51" s="12"/>
      <c r="T51" s="11"/>
      <c r="V51" s="54"/>
      <c r="W51" s="55"/>
      <c r="X51" s="55"/>
      <c r="Y51" s="55"/>
      <c r="Z51" s="2"/>
      <c r="AA51" s="2"/>
      <c r="AB51" s="2"/>
      <c r="AC51" s="2"/>
      <c r="AG51" s="2"/>
      <c r="AH51" s="2"/>
      <c r="AI51" s="2"/>
      <c r="AJ51" s="2"/>
      <c r="AK51" s="2"/>
      <c r="AL51" s="2"/>
      <c r="AM51" s="2"/>
      <c r="AN51" s="2"/>
      <c r="AO51" s="2"/>
      <c r="AP51" s="2"/>
      <c r="AV51" s="2"/>
      <c r="AW51" s="2"/>
    </row>
    <row r="52" spans="1:49" ht="12.75" x14ac:dyDescent="0.2">
      <c r="A52" s="254">
        <f>Zusammen!A9</f>
        <v>46023</v>
      </c>
      <c r="B52" s="317">
        <f>Zusammen!B9</f>
        <v>176</v>
      </c>
      <c r="C52" s="315"/>
      <c r="D52" s="255">
        <f>Zusammen!C9</f>
        <v>0</v>
      </c>
      <c r="E52" s="255">
        <f>Zusammen!D9</f>
        <v>-176</v>
      </c>
      <c r="F52" s="335">
        <f>Zusammen!E9</f>
        <v>22</v>
      </c>
      <c r="G52" s="335">
        <f>Zusammen!F9</f>
        <v>0</v>
      </c>
      <c r="H52" s="336">
        <f>Zusammen!G9</f>
        <v>0</v>
      </c>
      <c r="I52" s="335">
        <f>Zusammen!H9</f>
        <v>0</v>
      </c>
      <c r="J52" s="336">
        <f>Zusammen!I9</f>
        <v>0</v>
      </c>
      <c r="K52" s="616">
        <f>Zusammen!L9</f>
        <v>0</v>
      </c>
      <c r="L52" s="333">
        <f>Zusammen!J9</f>
        <v>0</v>
      </c>
      <c r="M52" s="333">
        <f>Zusammen!K9</f>
        <v>0</v>
      </c>
      <c r="N52" s="854">
        <f>Zusammen!K9</f>
        <v>0</v>
      </c>
      <c r="O52" s="871"/>
      <c r="P52" s="854">
        <f>Zusammen!L9</f>
        <v>0</v>
      </c>
      <c r="Q52" s="855"/>
      <c r="R52" s="595">
        <f>Zusammen!M9</f>
        <v>0</v>
      </c>
      <c r="S52" s="12"/>
      <c r="T52" s="11"/>
      <c r="V52" s="54"/>
      <c r="W52" s="55"/>
      <c r="X52" s="55"/>
      <c r="Y52" s="55"/>
      <c r="Z52" s="2"/>
      <c r="AA52" s="2"/>
      <c r="AB52" s="2"/>
      <c r="AC52" s="2"/>
      <c r="AG52" s="2"/>
      <c r="AH52" s="2"/>
      <c r="AI52" s="2"/>
      <c r="AJ52" s="2"/>
      <c r="AK52" s="2"/>
      <c r="AL52" s="2"/>
      <c r="AM52" s="2"/>
      <c r="AN52" s="2"/>
      <c r="AO52" s="2"/>
      <c r="AP52" s="2"/>
    </row>
    <row r="53" spans="1:49" ht="12.75" x14ac:dyDescent="0.2">
      <c r="A53" s="254">
        <f>Zusammen!A10</f>
        <v>46023</v>
      </c>
      <c r="B53" s="317">
        <f>Zusammen!B10</f>
        <v>176</v>
      </c>
      <c r="C53" s="315"/>
      <c r="D53" s="255">
        <f>Zusammen!C10</f>
        <v>0</v>
      </c>
      <c r="E53" s="255">
        <f>Zusammen!D10</f>
        <v>-176</v>
      </c>
      <c r="F53" s="335">
        <f>Zusammen!E10</f>
        <v>22</v>
      </c>
      <c r="G53" s="335">
        <f>Zusammen!F10</f>
        <v>0</v>
      </c>
      <c r="H53" s="336">
        <f>Zusammen!G10</f>
        <v>0</v>
      </c>
      <c r="I53" s="335">
        <f>Zusammen!H10</f>
        <v>0</v>
      </c>
      <c r="J53" s="336">
        <f>Zusammen!I10</f>
        <v>0</v>
      </c>
      <c r="K53" s="616">
        <f>Zusammen!L10</f>
        <v>0</v>
      </c>
      <c r="L53" s="333">
        <f>Zusammen!J10</f>
        <v>0</v>
      </c>
      <c r="M53" s="333">
        <f>Zusammen!K10</f>
        <v>0</v>
      </c>
      <c r="N53" s="854">
        <f>Zusammen!K10</f>
        <v>0</v>
      </c>
      <c r="O53" s="871"/>
      <c r="P53" s="854">
        <f>Zusammen!L10</f>
        <v>0</v>
      </c>
      <c r="Q53" s="855"/>
      <c r="R53" s="595">
        <f>Zusammen!M10</f>
        <v>0</v>
      </c>
      <c r="S53" s="12"/>
      <c r="T53" s="11"/>
      <c r="V53" s="79"/>
      <c r="W53" s="55"/>
      <c r="X53" s="55"/>
      <c r="Y53" s="55"/>
      <c r="Z53" s="2"/>
      <c r="AA53" s="2"/>
      <c r="AB53" s="2"/>
      <c r="AC53" s="2"/>
      <c r="AG53" s="2"/>
      <c r="AH53" s="2"/>
      <c r="AI53" s="2"/>
      <c r="AJ53" s="2"/>
      <c r="AK53" s="2"/>
      <c r="AL53" s="2"/>
      <c r="AM53" s="2"/>
      <c r="AN53" s="2"/>
      <c r="AO53" s="2"/>
      <c r="AP53" s="2"/>
    </row>
    <row r="54" spans="1:49" ht="12.75" x14ac:dyDescent="0.2">
      <c r="A54" s="254">
        <f>Zusammen!A11</f>
        <v>46023</v>
      </c>
      <c r="B54" s="317">
        <f>Zusammen!B11</f>
        <v>176</v>
      </c>
      <c r="C54" s="315"/>
      <c r="D54" s="255">
        <f>Zusammen!C11</f>
        <v>0</v>
      </c>
      <c r="E54" s="255">
        <f>Zusammen!D11</f>
        <v>-176</v>
      </c>
      <c r="F54" s="335">
        <f>Zusammen!E11</f>
        <v>22</v>
      </c>
      <c r="G54" s="335">
        <f>Zusammen!F11</f>
        <v>0</v>
      </c>
      <c r="H54" s="336">
        <f>Zusammen!G11</f>
        <v>0</v>
      </c>
      <c r="I54" s="335">
        <f>Zusammen!H11</f>
        <v>0</v>
      </c>
      <c r="J54" s="336">
        <f>Zusammen!I11</f>
        <v>0</v>
      </c>
      <c r="K54" s="616">
        <f>Zusammen!L11</f>
        <v>0</v>
      </c>
      <c r="L54" s="333">
        <f>Zusammen!J11</f>
        <v>0</v>
      </c>
      <c r="M54" s="333">
        <f>Zusammen!K11</f>
        <v>0</v>
      </c>
      <c r="N54" s="854">
        <f>Zusammen!K11</f>
        <v>0</v>
      </c>
      <c r="O54" s="871"/>
      <c r="P54" s="854">
        <f>Zusammen!L11</f>
        <v>0</v>
      </c>
      <c r="Q54" s="855"/>
      <c r="R54" s="595">
        <f>Zusammen!M11</f>
        <v>0</v>
      </c>
      <c r="S54" s="12"/>
      <c r="T54" s="11"/>
      <c r="V54" s="79"/>
      <c r="W54" s="55"/>
      <c r="X54" s="55"/>
      <c r="Y54" s="55"/>
      <c r="Z54" s="2"/>
      <c r="AA54" s="2"/>
      <c r="AB54" s="2"/>
      <c r="AC54" s="2"/>
      <c r="AG54" s="2"/>
      <c r="AH54" s="2"/>
      <c r="AI54" s="2"/>
      <c r="AJ54" s="2"/>
      <c r="AK54" s="2"/>
      <c r="AL54" s="2"/>
      <c r="AM54" s="2"/>
      <c r="AN54" s="2"/>
      <c r="AO54" s="2"/>
      <c r="AP54" s="2"/>
    </row>
    <row r="55" spans="1:49" ht="12.75" x14ac:dyDescent="0.2">
      <c r="A55" s="257" t="s">
        <v>50</v>
      </c>
      <c r="B55" s="597">
        <f>SUM(B47:B54)</f>
        <v>1328</v>
      </c>
      <c r="C55" s="647"/>
      <c r="D55" s="258">
        <f>SUM(D47:D54)</f>
        <v>0</v>
      </c>
      <c r="E55" s="258">
        <f>SUM(E47:E54)+E46</f>
        <v>-1328</v>
      </c>
      <c r="F55" s="352">
        <f t="shared" ref="F55:N55" si="64">SUM(F47:F54)</f>
        <v>166</v>
      </c>
      <c r="G55" s="352">
        <f t="shared" si="64"/>
        <v>0</v>
      </c>
      <c r="H55" s="352">
        <f t="shared" si="64"/>
        <v>7</v>
      </c>
      <c r="I55" s="352">
        <f t="shared" si="64"/>
        <v>0</v>
      </c>
      <c r="J55" s="352">
        <f t="shared" si="64"/>
        <v>0</v>
      </c>
      <c r="K55" s="598">
        <f t="shared" si="64"/>
        <v>0</v>
      </c>
      <c r="L55" s="598">
        <f t="shared" si="64"/>
        <v>0</v>
      </c>
      <c r="M55" s="598">
        <f t="shared" si="64"/>
        <v>0</v>
      </c>
      <c r="N55" s="911">
        <f t="shared" si="64"/>
        <v>0</v>
      </c>
      <c r="O55" s="852"/>
      <c r="P55" s="911">
        <f>SUM(P47:P54)</f>
        <v>0</v>
      </c>
      <c r="Q55" s="852"/>
      <c r="R55" s="594">
        <f>SUM(R47:R54)</f>
        <v>0</v>
      </c>
      <c r="S55" s="85"/>
      <c r="T55" s="11"/>
      <c r="V55" s="54"/>
      <c r="Z55" s="2"/>
      <c r="AA55" s="2"/>
      <c r="AB55" s="2"/>
      <c r="AC55" s="2"/>
      <c r="AG55" s="2"/>
      <c r="AH55" s="2"/>
      <c r="AI55" s="2"/>
      <c r="AJ55" s="2"/>
      <c r="AK55" s="2"/>
      <c r="AL55" s="2"/>
      <c r="AM55" s="2"/>
      <c r="AN55" s="2"/>
      <c r="AO55" s="2"/>
      <c r="AP55" s="2"/>
    </row>
    <row r="56" spans="1:49" ht="12.75" x14ac:dyDescent="0.2">
      <c r="A56" s="754" t="str">
        <f>IF(E42&gt;0,"Zusammen bei gedeckelten Ü-Stunden:","")</f>
        <v/>
      </c>
      <c r="E56" s="67">
        <f>IF(E55&gt;E35,E35,E55)</f>
        <v>-1328</v>
      </c>
      <c r="O56" s="2"/>
      <c r="Q56" s="2"/>
      <c r="R56" s="11"/>
      <c r="S56" s="12"/>
      <c r="T56" s="11"/>
      <c r="V56" s="54"/>
      <c r="Z56" s="2"/>
      <c r="AA56" s="2"/>
      <c r="AB56" s="2"/>
      <c r="AC56" s="2"/>
      <c r="AG56" s="2"/>
      <c r="AH56" s="2"/>
      <c r="AI56" s="2"/>
      <c r="AJ56" s="2"/>
      <c r="AK56" s="2"/>
      <c r="AL56" s="2"/>
      <c r="AM56" s="2"/>
      <c r="AN56" s="2"/>
      <c r="AO56" s="2"/>
      <c r="AP56" s="2"/>
    </row>
    <row r="57" spans="1:49" ht="12.75" x14ac:dyDescent="0.2">
      <c r="A57" s="2" t="s">
        <v>51</v>
      </c>
      <c r="B57" s="2">
        <f>IF(Einstellungen!$F$31="s",Einstellungen!$G$32-G$55,IF(Einstellungen!$F$31="t",Einstellungen!E$32-G$55))</f>
        <v>0</v>
      </c>
      <c r="D57" s="2" t="str">
        <f>IF(Einstellungen!$F$31="s","Stunden Urlaub verfügbar.",IF(Einstellungen!$F$31="t","Tage Urlaub verfügbar"))</f>
        <v>Tage Urlaub verfügbar</v>
      </c>
      <c r="O57" s="2"/>
      <c r="Q57" s="27"/>
      <c r="R57" s="11"/>
      <c r="S57" s="12"/>
      <c r="T57" s="11"/>
      <c r="V57" s="54"/>
      <c r="Z57" s="2"/>
      <c r="AA57" s="2"/>
      <c r="AB57" s="2"/>
      <c r="AC57" s="2"/>
      <c r="AG57" s="2"/>
      <c r="AH57" s="2"/>
      <c r="AI57" s="2"/>
      <c r="AJ57" s="2"/>
      <c r="AK57" s="2"/>
      <c r="AL57" s="2"/>
      <c r="AM57" s="2"/>
      <c r="AN57" s="2"/>
      <c r="AO57" s="2"/>
      <c r="AP57" s="2"/>
    </row>
    <row r="60" spans="1:49" ht="12.75" x14ac:dyDescent="0.2">
      <c r="B60" s="393"/>
      <c r="C60" s="105"/>
      <c r="D60" s="105"/>
      <c r="E60" s="105"/>
      <c r="F60" s="105"/>
      <c r="G60" s="105"/>
      <c r="H60" s="105"/>
      <c r="I60" s="105"/>
      <c r="J60" s="105"/>
      <c r="K60" s="105"/>
      <c r="L60" s="105"/>
      <c r="O60" s="2"/>
      <c r="Q60" s="2"/>
      <c r="S60" s="1"/>
      <c r="X60" s="21"/>
    </row>
    <row r="61" spans="1:49" ht="12.75" x14ac:dyDescent="0.2">
      <c r="C61" s="394"/>
      <c r="D61" s="394"/>
      <c r="E61" s="395"/>
      <c r="F61" s="394"/>
      <c r="K61" s="88"/>
      <c r="O61" s="2"/>
      <c r="Q61" s="2"/>
      <c r="S61" s="1"/>
      <c r="X61" s="21"/>
    </row>
    <row r="62" spans="1:49" ht="12.75" x14ac:dyDescent="0.2">
      <c r="D62" s="105"/>
      <c r="E62" s="54"/>
      <c r="F62" s="54"/>
      <c r="G62" s="54"/>
      <c r="H62" s="54"/>
      <c r="I62" s="54"/>
      <c r="J62" s="54"/>
      <c r="K62" s="88"/>
      <c r="O62" s="2"/>
      <c r="Q62" s="2"/>
      <c r="S62" s="1"/>
      <c r="X62" s="21"/>
    </row>
    <row r="63" spans="1:49" ht="12.75" x14ac:dyDescent="0.2">
      <c r="B63" s="851"/>
      <c r="C63" s="851"/>
      <c r="D63" s="105"/>
      <c r="E63" s="309"/>
      <c r="F63" s="105"/>
      <c r="G63" s="309"/>
      <c r="H63" s="105"/>
      <c r="I63" s="309"/>
      <c r="J63" s="105"/>
      <c r="K63" s="88"/>
      <c r="O63" s="2"/>
      <c r="Q63" s="2"/>
      <c r="R63" s="397">
        <f>(INT(G63/100)+(G63-100*INT(G63/100))/60)/24</f>
        <v>0</v>
      </c>
      <c r="S63" s="1"/>
      <c r="T63" s="397">
        <f>(INT(E63/100)+(E63-100*INT(E63/100))/60)/24</f>
        <v>0</v>
      </c>
      <c r="V63" s="397">
        <f>(INT(I63/100)+(I63-100*INT(I63/100))/60)/24</f>
        <v>0</v>
      </c>
      <c r="W63" s="84">
        <f>T63*24</f>
        <v>0</v>
      </c>
      <c r="X63" s="84">
        <f>R63*24</f>
        <v>0</v>
      </c>
      <c r="Y63" s="84">
        <f>V63*24</f>
        <v>0</v>
      </c>
    </row>
    <row r="64" spans="1:49" ht="13.5" thickBot="1" x14ac:dyDescent="0.25">
      <c r="B64" s="851"/>
      <c r="C64" s="851"/>
      <c r="D64" s="105"/>
      <c r="E64" s="309"/>
      <c r="F64" s="105"/>
      <c r="G64" s="309"/>
      <c r="H64" s="105"/>
      <c r="I64" s="309"/>
      <c r="J64" s="105"/>
      <c r="K64" s="88"/>
      <c r="O64" s="2"/>
      <c r="Q64" s="2"/>
      <c r="R64" s="397">
        <f>(INT(G64/100)+(G64-100*INT(G64/100))/60)/24</f>
        <v>0</v>
      </c>
      <c r="S64" s="1"/>
      <c r="T64" s="397">
        <f>(INT(E64/100)+(E64-100*INT(E64/100))/60)/24</f>
        <v>0</v>
      </c>
      <c r="V64" s="397">
        <f>(INT(I64/100)+(I64-100*INT(I64/100))/60)/24</f>
        <v>0</v>
      </c>
      <c r="W64" s="84">
        <f>T64*24</f>
        <v>0</v>
      </c>
      <c r="X64" s="84">
        <f>R64*24</f>
        <v>0</v>
      </c>
      <c r="Y64" s="84">
        <f>V64*24</f>
        <v>0</v>
      </c>
    </row>
    <row r="65" spans="1:24" ht="13.5" thickBot="1" x14ac:dyDescent="0.25">
      <c r="A65" s="393" t="s">
        <v>234</v>
      </c>
      <c r="B65" s="105"/>
      <c r="C65" s="105"/>
      <c r="D65" s="105"/>
      <c r="E65" s="105"/>
      <c r="F65" s="105"/>
      <c r="G65" s="386"/>
      <c r="H65" s="417" t="str">
        <f>Einstellungen!G47</f>
        <v>nein</v>
      </c>
      <c r="I65" s="105"/>
      <c r="J65" s="105"/>
      <c r="K65" s="105"/>
      <c r="O65" s="2"/>
      <c r="Q65" s="1"/>
      <c r="W65" s="21"/>
    </row>
    <row r="66" spans="1:24" ht="12.75" x14ac:dyDescent="0.2">
      <c r="B66" s="394"/>
      <c r="C66" s="394"/>
      <c r="D66" s="395" t="s">
        <v>226</v>
      </c>
      <c r="E66" s="394"/>
      <c r="F66" s="2" t="s">
        <v>227</v>
      </c>
      <c r="H66" s="2" t="s">
        <v>228</v>
      </c>
      <c r="J66" s="88"/>
      <c r="O66" s="2"/>
      <c r="Q66" s="1"/>
      <c r="W66" s="21"/>
    </row>
    <row r="67" spans="1:24" ht="12.75" x14ac:dyDescent="0.2">
      <c r="C67" s="105"/>
      <c r="D67" s="396" t="s">
        <v>231</v>
      </c>
      <c r="E67" s="396" t="s">
        <v>237</v>
      </c>
      <c r="F67" s="396" t="s">
        <v>231</v>
      </c>
      <c r="G67" s="396" t="s">
        <v>237</v>
      </c>
      <c r="H67" s="396" t="s">
        <v>233</v>
      </c>
      <c r="I67" s="396" t="s">
        <v>237</v>
      </c>
      <c r="J67" s="88"/>
      <c r="O67" s="2"/>
      <c r="Q67" s="1"/>
      <c r="W67" s="21"/>
    </row>
    <row r="68" spans="1:24" ht="12.75" x14ac:dyDescent="0.2">
      <c r="A68" s="851" t="s">
        <v>34</v>
      </c>
      <c r="B68" s="851"/>
      <c r="C68" s="105"/>
      <c r="D68" s="415">
        <f>Einstellungen!E49</f>
        <v>1800</v>
      </c>
      <c r="E68" s="416">
        <f>Einstellungen!F49</f>
        <v>1.5</v>
      </c>
      <c r="F68" s="415">
        <f>Einstellungen!G49</f>
        <v>2200</v>
      </c>
      <c r="G68" s="416">
        <f>Einstellungen!H49</f>
        <v>2</v>
      </c>
      <c r="H68" s="415">
        <f>Einstellungen!I49</f>
        <v>600</v>
      </c>
      <c r="I68" s="416">
        <f>Einstellungen!J49</f>
        <v>2</v>
      </c>
      <c r="J68" s="88"/>
      <c r="O68" s="2"/>
      <c r="Q68" s="1"/>
      <c r="R68" s="397">
        <f t="shared" ref="R68:R74" si="65">(INT(H68/100)+(H68-100*INT(H68/100))/60)/24</f>
        <v>0.25</v>
      </c>
      <c r="S68" s="397">
        <f>(INT(D68/100)+(D68-100*INT(D68/100))/60)/24</f>
        <v>0.75</v>
      </c>
      <c r="T68" s="397">
        <f>(INT(F68/100)+(F68-100*INT(F68/100))/60)/24</f>
        <v>0.91666666666666663</v>
      </c>
      <c r="U68" s="397"/>
      <c r="V68" s="84">
        <f>S68*24</f>
        <v>18</v>
      </c>
      <c r="W68" s="84">
        <f t="shared" ref="W68:W74" si="66">T68*24</f>
        <v>22</v>
      </c>
      <c r="X68" s="84">
        <f t="shared" ref="X68:X74" si="67">R68*24</f>
        <v>6</v>
      </c>
    </row>
    <row r="69" spans="1:24" ht="12.75" x14ac:dyDescent="0.2">
      <c r="A69" s="851" t="s">
        <v>36</v>
      </c>
      <c r="B69" s="851"/>
      <c r="C69" s="105"/>
      <c r="D69" s="415">
        <f>Einstellungen!E50</f>
        <v>1800</v>
      </c>
      <c r="E69" s="416">
        <f>Einstellungen!F50</f>
        <v>1.5</v>
      </c>
      <c r="F69" s="415">
        <f>Einstellungen!G50</f>
        <v>2200</v>
      </c>
      <c r="G69" s="416">
        <f>Einstellungen!H50</f>
        <v>2</v>
      </c>
      <c r="H69" s="415">
        <f>Einstellungen!I50</f>
        <v>600</v>
      </c>
      <c r="I69" s="416">
        <f>Einstellungen!J50</f>
        <v>2</v>
      </c>
      <c r="J69" s="88"/>
      <c r="O69" s="2"/>
      <c r="Q69" s="1"/>
      <c r="R69" s="397">
        <f t="shared" si="65"/>
        <v>0.25</v>
      </c>
      <c r="S69" s="397">
        <f t="shared" ref="S69:S74" si="68">(INT(D69/100)+(D69-100*INT(D69/100))/60)/24</f>
        <v>0.75</v>
      </c>
      <c r="T69" s="397">
        <f t="shared" ref="T69:T74" si="69">(INT(F69/100)+(F69-100*INT(F69/100))/60)/24</f>
        <v>0.91666666666666663</v>
      </c>
      <c r="U69" s="397"/>
      <c r="V69" s="84">
        <f t="shared" ref="V69:V74" si="70">S69*24</f>
        <v>18</v>
      </c>
      <c r="W69" s="84">
        <f t="shared" si="66"/>
        <v>22</v>
      </c>
      <c r="X69" s="84">
        <f t="shared" si="67"/>
        <v>6</v>
      </c>
    </row>
    <row r="70" spans="1:24" ht="12.75" x14ac:dyDescent="0.2">
      <c r="A70" s="851" t="s">
        <v>39</v>
      </c>
      <c r="B70" s="851"/>
      <c r="C70" s="105"/>
      <c r="D70" s="415">
        <f>Einstellungen!E51</f>
        <v>1800</v>
      </c>
      <c r="E70" s="416">
        <f>Einstellungen!F51</f>
        <v>1.5</v>
      </c>
      <c r="F70" s="415">
        <f>Einstellungen!G51</f>
        <v>2200</v>
      </c>
      <c r="G70" s="416">
        <f>Einstellungen!H51</f>
        <v>2</v>
      </c>
      <c r="H70" s="415">
        <f>Einstellungen!I51</f>
        <v>600</v>
      </c>
      <c r="I70" s="416">
        <f>Einstellungen!J51</f>
        <v>2</v>
      </c>
      <c r="J70" s="88"/>
      <c r="O70" s="2"/>
      <c r="Q70" s="1"/>
      <c r="R70" s="397">
        <f t="shared" si="65"/>
        <v>0.25</v>
      </c>
      <c r="S70" s="397">
        <f t="shared" si="68"/>
        <v>0.75</v>
      </c>
      <c r="T70" s="397">
        <f t="shared" si="69"/>
        <v>0.91666666666666663</v>
      </c>
      <c r="U70" s="397"/>
      <c r="V70" s="84">
        <f t="shared" si="70"/>
        <v>18</v>
      </c>
      <c r="W70" s="84">
        <f t="shared" si="66"/>
        <v>22</v>
      </c>
      <c r="X70" s="84">
        <f t="shared" si="67"/>
        <v>6</v>
      </c>
    </row>
    <row r="71" spans="1:24" ht="12.75" x14ac:dyDescent="0.2">
      <c r="A71" s="851" t="s">
        <v>42</v>
      </c>
      <c r="B71" s="851"/>
      <c r="C71" s="105"/>
      <c r="D71" s="415">
        <f>Einstellungen!E52</f>
        <v>1800</v>
      </c>
      <c r="E71" s="416">
        <f>Einstellungen!F52</f>
        <v>1.5</v>
      </c>
      <c r="F71" s="415">
        <f>Einstellungen!G52</f>
        <v>2200</v>
      </c>
      <c r="G71" s="416">
        <f>Einstellungen!H52</f>
        <v>2</v>
      </c>
      <c r="H71" s="415">
        <f>Einstellungen!I52</f>
        <v>600</v>
      </c>
      <c r="I71" s="416">
        <f>Einstellungen!J52</f>
        <v>2</v>
      </c>
      <c r="J71" s="88"/>
      <c r="O71" s="2"/>
      <c r="Q71" s="1"/>
      <c r="R71" s="397">
        <f t="shared" si="65"/>
        <v>0.25</v>
      </c>
      <c r="S71" s="397">
        <f t="shared" si="68"/>
        <v>0.75</v>
      </c>
      <c r="T71" s="397">
        <f t="shared" si="69"/>
        <v>0.91666666666666663</v>
      </c>
      <c r="U71" s="397"/>
      <c r="V71" s="84">
        <f t="shared" si="70"/>
        <v>18</v>
      </c>
      <c r="W71" s="84">
        <f t="shared" si="66"/>
        <v>22</v>
      </c>
      <c r="X71" s="84">
        <f t="shared" si="67"/>
        <v>6</v>
      </c>
    </row>
    <row r="72" spans="1:24" ht="12.75" x14ac:dyDescent="0.2">
      <c r="A72" s="851" t="s">
        <v>43</v>
      </c>
      <c r="B72" s="851"/>
      <c r="C72" s="105"/>
      <c r="D72" s="415">
        <f>Einstellungen!E53</f>
        <v>1800</v>
      </c>
      <c r="E72" s="416">
        <f>Einstellungen!F53</f>
        <v>1.5</v>
      </c>
      <c r="F72" s="415">
        <f>Einstellungen!G53</f>
        <v>2200</v>
      </c>
      <c r="G72" s="416">
        <f>Einstellungen!H53</f>
        <v>2</v>
      </c>
      <c r="H72" s="415">
        <f>Einstellungen!I53</f>
        <v>600</v>
      </c>
      <c r="I72" s="416">
        <f>Einstellungen!J53</f>
        <v>2</v>
      </c>
      <c r="J72" s="88"/>
      <c r="O72" s="2"/>
      <c r="Q72" s="1"/>
      <c r="R72" s="397">
        <f t="shared" si="65"/>
        <v>0.25</v>
      </c>
      <c r="S72" s="397">
        <f t="shared" si="68"/>
        <v>0.75</v>
      </c>
      <c r="T72" s="397">
        <f t="shared" si="69"/>
        <v>0.91666666666666663</v>
      </c>
      <c r="U72" s="397"/>
      <c r="V72" s="84">
        <f t="shared" si="70"/>
        <v>18</v>
      </c>
      <c r="W72" s="84">
        <f t="shared" si="66"/>
        <v>22</v>
      </c>
      <c r="X72" s="84">
        <f t="shared" si="67"/>
        <v>6</v>
      </c>
    </row>
    <row r="73" spans="1:24" ht="12.75" x14ac:dyDescent="0.2">
      <c r="A73" s="851" t="s">
        <v>45</v>
      </c>
      <c r="B73" s="851"/>
      <c r="C73" s="105"/>
      <c r="D73" s="415">
        <f>Einstellungen!E54</f>
        <v>1800</v>
      </c>
      <c r="E73" s="416">
        <f>Einstellungen!F54</f>
        <v>1.5</v>
      </c>
      <c r="F73" s="415">
        <f>Einstellungen!G54</f>
        <v>2200</v>
      </c>
      <c r="G73" s="416">
        <f>Einstellungen!H54</f>
        <v>2</v>
      </c>
      <c r="H73" s="415">
        <f>Einstellungen!I54</f>
        <v>600</v>
      </c>
      <c r="I73" s="416">
        <f>Einstellungen!J54</f>
        <v>2</v>
      </c>
      <c r="J73" s="88"/>
      <c r="O73" s="2"/>
      <c r="Q73" s="1"/>
      <c r="R73" s="397">
        <f t="shared" si="65"/>
        <v>0.25</v>
      </c>
      <c r="S73" s="397">
        <f t="shared" si="68"/>
        <v>0.75</v>
      </c>
      <c r="T73" s="397">
        <f t="shared" si="69"/>
        <v>0.91666666666666663</v>
      </c>
      <c r="U73" s="397"/>
      <c r="V73" s="84">
        <f t="shared" si="70"/>
        <v>18</v>
      </c>
      <c r="W73" s="84">
        <f t="shared" si="66"/>
        <v>22</v>
      </c>
      <c r="X73" s="84">
        <f t="shared" si="67"/>
        <v>6</v>
      </c>
    </row>
    <row r="74" spans="1:24" ht="12.75" x14ac:dyDescent="0.2">
      <c r="A74" s="858" t="s">
        <v>229</v>
      </c>
      <c r="B74" s="851"/>
      <c r="C74" s="105"/>
      <c r="D74" s="415">
        <f>Einstellungen!E55</f>
        <v>800</v>
      </c>
      <c r="E74" s="416">
        <f>Einstellungen!F55</f>
        <v>2</v>
      </c>
      <c r="F74" s="415">
        <f>Einstellungen!G55</f>
        <v>2200</v>
      </c>
      <c r="G74" s="416">
        <f>Einstellungen!H55</f>
        <v>3</v>
      </c>
      <c r="H74" s="415">
        <f>Einstellungen!I55</f>
        <v>600</v>
      </c>
      <c r="I74" s="416">
        <f>Einstellungen!J55</f>
        <v>3</v>
      </c>
      <c r="J74" s="88"/>
      <c r="O74" s="2"/>
      <c r="Q74" s="1"/>
      <c r="R74" s="397">
        <f t="shared" si="65"/>
        <v>0.25</v>
      </c>
      <c r="S74" s="397">
        <f t="shared" si="68"/>
        <v>0.33333333333333331</v>
      </c>
      <c r="T74" s="397">
        <f t="shared" si="69"/>
        <v>0.91666666666666663</v>
      </c>
      <c r="U74" s="397"/>
      <c r="V74" s="84">
        <f t="shared" si="70"/>
        <v>8</v>
      </c>
      <c r="W74" s="84">
        <f t="shared" si="66"/>
        <v>22</v>
      </c>
      <c r="X74" s="84">
        <f t="shared" si="67"/>
        <v>6</v>
      </c>
    </row>
    <row r="75" spans="1:24" ht="13.5" thickBot="1" x14ac:dyDescent="0.25">
      <c r="A75" s="851"/>
      <c r="B75" s="851"/>
      <c r="D75" s="309"/>
      <c r="E75" s="105"/>
      <c r="F75" s="309"/>
      <c r="G75" s="105"/>
      <c r="H75" s="309"/>
      <c r="I75" s="105"/>
      <c r="J75" s="88"/>
      <c r="O75" s="2"/>
      <c r="Q75" s="1"/>
      <c r="R75" s="432"/>
      <c r="S75" s="432"/>
      <c r="T75" s="432"/>
      <c r="U75" s="432"/>
      <c r="W75" s="21"/>
    </row>
    <row r="76" spans="1:24" ht="12.75" thickBot="1" x14ac:dyDescent="0.25">
      <c r="A76" s="2" t="s">
        <v>236</v>
      </c>
      <c r="B76" s="398"/>
      <c r="C76" s="314"/>
      <c r="D76" s="399">
        <f>D78+F78+H78</f>
        <v>0</v>
      </c>
      <c r="E76" s="314"/>
      <c r="F76" s="314"/>
      <c r="G76" s="314"/>
      <c r="H76" s="314"/>
      <c r="I76" s="314"/>
      <c r="J76" s="88"/>
      <c r="O76" s="2"/>
      <c r="Q76" s="1"/>
      <c r="W76" s="21"/>
    </row>
    <row r="77" spans="1:24" ht="12.75" x14ac:dyDescent="0.2">
      <c r="D77" s="2" t="s">
        <v>226</v>
      </c>
      <c r="F77" s="2" t="s">
        <v>227</v>
      </c>
      <c r="H77" s="400" t="s">
        <v>228</v>
      </c>
      <c r="I77" s="12"/>
      <c r="J77" s="88"/>
      <c r="O77" s="2"/>
      <c r="Q77" s="1"/>
      <c r="W77" s="21"/>
    </row>
    <row r="78" spans="1:24" ht="12.75" x14ac:dyDescent="0.2">
      <c r="D78" s="583">
        <f>$BV$35</f>
        <v>0</v>
      </c>
      <c r="E78" s="584" t="str">
        <f>"+"</f>
        <v>+</v>
      </c>
      <c r="F78" s="583">
        <f>$CD$35</f>
        <v>0</v>
      </c>
      <c r="G78" s="584" t="str">
        <f>"+"</f>
        <v>+</v>
      </c>
      <c r="H78" s="583">
        <f>$CH$35</f>
        <v>0</v>
      </c>
      <c r="I78" s="401"/>
      <c r="J78" s="88"/>
      <c r="O78" s="2"/>
      <c r="Q78" s="1"/>
      <c r="W78" s="21"/>
    </row>
    <row r="79" spans="1:24" ht="12.75" thickBot="1" x14ac:dyDescent="0.25">
      <c r="J79" s="88"/>
      <c r="O79" s="2"/>
      <c r="Q79" s="1"/>
      <c r="W79" s="21"/>
    </row>
    <row r="80" spans="1:24" ht="12.75" x14ac:dyDescent="0.2">
      <c r="B80" s="402" t="s">
        <v>192</v>
      </c>
      <c r="C80" s="403"/>
      <c r="D80" s="403"/>
      <c r="E80" s="404"/>
      <c r="F80" s="404"/>
      <c r="G80" s="405"/>
      <c r="J80" s="88"/>
      <c r="O80" s="2"/>
      <c r="Q80" s="1"/>
      <c r="W80" s="21"/>
    </row>
    <row r="81" spans="2:23" ht="12.75" x14ac:dyDescent="0.2">
      <c r="B81" s="406" t="s">
        <v>82</v>
      </c>
      <c r="C81" s="215"/>
      <c r="D81" s="215"/>
      <c r="E81" s="215"/>
      <c r="F81" s="215"/>
      <c r="G81" s="216"/>
      <c r="J81" s="88"/>
      <c r="O81" s="2"/>
      <c r="Q81" s="1"/>
      <c r="W81" s="21"/>
    </row>
    <row r="82" spans="2:23" ht="12.75" x14ac:dyDescent="0.2">
      <c r="B82" s="407" t="s">
        <v>41</v>
      </c>
      <c r="C82" s="215"/>
      <c r="D82" s="215" t="s">
        <v>88</v>
      </c>
      <c r="E82" s="215"/>
      <c r="F82" s="215"/>
      <c r="G82" s="216"/>
      <c r="J82" s="88"/>
      <c r="O82" s="2"/>
      <c r="Q82" s="1"/>
      <c r="W82" s="21"/>
    </row>
    <row r="83" spans="2:23" ht="12.75" x14ac:dyDescent="0.2">
      <c r="B83" s="217">
        <v>38</v>
      </c>
      <c r="C83" s="410" t="s">
        <v>85</v>
      </c>
      <c r="D83" s="220">
        <v>30</v>
      </c>
      <c r="E83" s="215"/>
      <c r="F83" s="215"/>
      <c r="G83" s="216"/>
      <c r="J83" s="88"/>
      <c r="O83" s="2"/>
      <c r="Q83" s="1"/>
      <c r="W83" s="21"/>
    </row>
    <row r="84" spans="2:23" ht="12.75" x14ac:dyDescent="0.2">
      <c r="B84" s="407"/>
      <c r="C84" s="222"/>
      <c r="D84" s="374"/>
      <c r="E84" s="215"/>
      <c r="F84" s="215"/>
      <c r="G84" s="216"/>
      <c r="J84" s="88"/>
      <c r="O84" s="2"/>
      <c r="Q84" s="1"/>
      <c r="W84" s="21"/>
    </row>
    <row r="85" spans="2:23" ht="12.75" x14ac:dyDescent="0.2">
      <c r="B85" s="407"/>
      <c r="C85" s="215"/>
      <c r="D85" s="215"/>
      <c r="E85" s="840" t="s">
        <v>83</v>
      </c>
      <c r="F85" s="841"/>
      <c r="G85" s="842"/>
      <c r="J85" s="88"/>
      <c r="O85" s="2"/>
      <c r="Q85" s="1"/>
      <c r="W85" s="21"/>
    </row>
    <row r="86" spans="2:23" ht="12.75" x14ac:dyDescent="0.2">
      <c r="B86" s="407"/>
      <c r="C86" s="215"/>
      <c r="D86" s="215"/>
      <c r="E86" s="411">
        <f>D83/60+B83</f>
        <v>38.5</v>
      </c>
      <c r="F86" s="107"/>
      <c r="G86" s="412"/>
      <c r="J86" s="88"/>
      <c r="O86" s="2"/>
      <c r="Q86" s="1"/>
      <c r="W86" s="21"/>
    </row>
    <row r="87" spans="2:23" ht="12.75" x14ac:dyDescent="0.2">
      <c r="B87" s="407"/>
      <c r="C87" s="215"/>
      <c r="D87" s="215"/>
      <c r="E87" s="215"/>
      <c r="F87" s="215"/>
      <c r="G87" s="216"/>
      <c r="J87" s="88"/>
      <c r="O87" s="2"/>
      <c r="Q87" s="1"/>
      <c r="W87" s="21"/>
    </row>
    <row r="88" spans="2:23" ht="12.75" x14ac:dyDescent="0.2">
      <c r="B88" s="406" t="s">
        <v>84</v>
      </c>
      <c r="C88" s="215"/>
      <c r="D88" s="215"/>
      <c r="E88" s="215"/>
      <c r="F88" s="215"/>
      <c r="G88" s="216"/>
      <c r="J88" s="88"/>
      <c r="O88" s="2"/>
      <c r="Q88" s="1"/>
      <c r="W88" s="21"/>
    </row>
    <row r="89" spans="2:23" ht="12.75" x14ac:dyDescent="0.2">
      <c r="B89" s="407" t="s">
        <v>41</v>
      </c>
      <c r="C89" s="215"/>
      <c r="D89" s="215" t="s">
        <v>88</v>
      </c>
      <c r="E89" s="215"/>
      <c r="F89" s="215"/>
      <c r="G89" s="216"/>
      <c r="J89" s="88"/>
      <c r="O89" s="2"/>
      <c r="Q89" s="1"/>
      <c r="W89" s="21"/>
    </row>
    <row r="90" spans="2:23" ht="12.75" x14ac:dyDescent="0.2">
      <c r="B90" s="219">
        <v>19</v>
      </c>
      <c r="C90" s="410" t="s">
        <v>86</v>
      </c>
      <c r="D90" s="220">
        <v>25</v>
      </c>
      <c r="E90" s="215"/>
      <c r="F90" s="215"/>
      <c r="G90" s="216"/>
      <c r="J90" s="88"/>
      <c r="O90" s="2"/>
      <c r="Q90" s="1"/>
      <c r="W90" s="21"/>
    </row>
    <row r="91" spans="2:23" ht="12.75" x14ac:dyDescent="0.2">
      <c r="B91" s="407"/>
      <c r="C91" s="215"/>
      <c r="D91" s="215"/>
      <c r="E91" s="215"/>
      <c r="F91" s="215"/>
      <c r="G91" s="216"/>
      <c r="J91" s="88"/>
      <c r="O91" s="2"/>
      <c r="Q91" s="1"/>
      <c r="W91" s="21"/>
    </row>
    <row r="92" spans="2:23" ht="12.75" x14ac:dyDescent="0.2">
      <c r="B92" s="407"/>
      <c r="C92" s="215"/>
      <c r="D92" s="215"/>
      <c r="E92" s="215" t="s">
        <v>87</v>
      </c>
      <c r="F92" s="215"/>
      <c r="G92" s="216"/>
      <c r="J92" s="88"/>
      <c r="O92" s="2"/>
      <c r="Q92" s="1"/>
      <c r="W92" s="21"/>
    </row>
    <row r="93" spans="2:23" ht="13.5" thickBot="1" x14ac:dyDescent="0.25">
      <c r="B93" s="408"/>
      <c r="C93" s="409"/>
      <c r="D93" s="409"/>
      <c r="E93" s="413">
        <f>B90</f>
        <v>19</v>
      </c>
      <c r="F93" s="413" t="s">
        <v>85</v>
      </c>
      <c r="G93" s="414">
        <f>60*(D90/100)</f>
        <v>15</v>
      </c>
      <c r="J93" s="88"/>
      <c r="O93" s="2"/>
      <c r="Q93" s="1"/>
      <c r="W93" s="21"/>
    </row>
    <row r="94" spans="2:23" x14ac:dyDescent="0.2">
      <c r="J94" s="88"/>
      <c r="O94" s="2"/>
      <c r="Q94" s="1"/>
      <c r="W94" s="21"/>
    </row>
  </sheetData>
  <sheetProtection algorithmName="SHA-512" hashValue="k6j6XhqReqOXdl9Fywwnk3i+HU+/5ipSgu7278oGRmRbZegplcSs8sND6ZLYvW3ZHRq4352pXx/9Vz4eqGRWsA==" saltValue="a5iskt6Fg+Kg3Q2qoePjWQ==" spinCount="100000" sheet="1" formatCells="0" formatColumns="0"/>
  <mergeCells count="48">
    <mergeCell ref="E85:G85"/>
    <mergeCell ref="J40:K40"/>
    <mergeCell ref="J41:K41"/>
    <mergeCell ref="N49:O49"/>
    <mergeCell ref="L42:M42"/>
    <mergeCell ref="N55:O55"/>
    <mergeCell ref="N54:O54"/>
    <mergeCell ref="N52:O52"/>
    <mergeCell ref="N51:O51"/>
    <mergeCell ref="N53:O53"/>
    <mergeCell ref="S36:T36"/>
    <mergeCell ref="P45:Q45"/>
    <mergeCell ref="P46:Q46"/>
    <mergeCell ref="P47:Q47"/>
    <mergeCell ref="P48:Q48"/>
    <mergeCell ref="L36:R36"/>
    <mergeCell ref="L38:M38"/>
    <mergeCell ref="L39:M39"/>
    <mergeCell ref="L40:M40"/>
    <mergeCell ref="L41:M41"/>
    <mergeCell ref="N47:O47"/>
    <mergeCell ref="N48:O48"/>
    <mergeCell ref="N45:O45"/>
    <mergeCell ref="N46:O46"/>
    <mergeCell ref="A69:B69"/>
    <mergeCell ref="F1:G1"/>
    <mergeCell ref="G34:H34"/>
    <mergeCell ref="J42:K42"/>
    <mergeCell ref="J43:K43"/>
    <mergeCell ref="A1:B1"/>
    <mergeCell ref="B63:C63"/>
    <mergeCell ref="B64:C64"/>
    <mergeCell ref="A68:B68"/>
    <mergeCell ref="P53:Q53"/>
    <mergeCell ref="P55:Q55"/>
    <mergeCell ref="P54:Q54"/>
    <mergeCell ref="A40:A41"/>
    <mergeCell ref="P49:Q49"/>
    <mergeCell ref="N50:O50"/>
    <mergeCell ref="P50:Q50"/>
    <mergeCell ref="P52:Q52"/>
    <mergeCell ref="P51:Q51"/>
    <mergeCell ref="A74:B74"/>
    <mergeCell ref="A75:B75"/>
    <mergeCell ref="A70:B70"/>
    <mergeCell ref="A71:B71"/>
    <mergeCell ref="A72:B72"/>
    <mergeCell ref="A73:B73"/>
  </mergeCells>
  <phoneticPr fontId="0" type="noConversion"/>
  <conditionalFormatting sqref="E35">
    <cfRule type="cellIs" dxfId="86" priority="2" operator="lessThan">
      <formula>1</formula>
    </cfRule>
  </conditionalFormatting>
  <conditionalFormatting sqref="E55">
    <cfRule type="cellIs" dxfId="85" priority="37" stopIfTrue="1" operator="greaterThan">
      <formula>0</formula>
    </cfRule>
    <cfRule type="cellIs" dxfId="84" priority="38" stopIfTrue="1" operator="lessThan">
      <formula>0</formula>
    </cfRule>
  </conditionalFormatting>
  <conditionalFormatting sqref="H3:H33">
    <cfRule type="cellIs" dxfId="83" priority="7" stopIfTrue="1" operator="equal">
      <formula>0</formula>
    </cfRule>
  </conditionalFormatting>
  <conditionalFormatting sqref="I3:I33 U3:U33 B37:C39 F46:Q55 R47:R55">
    <cfRule type="cellIs" dxfId="82" priority="39" stopIfTrue="1" operator="equal">
      <formula>0</formula>
    </cfRule>
  </conditionalFormatting>
  <conditionalFormatting sqref="K3:K33">
    <cfRule type="cellIs" dxfId="81" priority="41" stopIfTrue="1" operator="between">
      <formula>"u"</formula>
      <formula>"u/2"</formula>
    </cfRule>
    <cfRule type="cellIs" dxfId="80" priority="42" stopIfTrue="1" operator="between">
      <formula>"f"</formula>
      <formula>"f/2"</formula>
    </cfRule>
    <cfRule type="cellIs" dxfId="79" priority="43" stopIfTrue="1" operator="equal">
      <formula>"k"</formula>
    </cfRule>
  </conditionalFormatting>
  <conditionalFormatting sqref="M3:M33">
    <cfRule type="cellIs" dxfId="78" priority="44" stopIfTrue="1" operator="equal">
      <formula>"'EinstellungenA43!"</formula>
    </cfRule>
  </conditionalFormatting>
  <conditionalFormatting sqref="R3:R33 G38:G43 I39">
    <cfRule type="cellIs" dxfId="77" priority="34" stopIfTrue="1" operator="greaterThan">
      <formula>0</formula>
    </cfRule>
    <cfRule type="cellIs" dxfId="76" priority="35" stopIfTrue="1" operator="lessThan">
      <formula>0</formula>
    </cfRule>
    <cfRule type="cellIs" dxfId="75" priority="36" stopIfTrue="1" operator="equal">
      <formula>0</formula>
    </cfRule>
  </conditionalFormatting>
  <conditionalFormatting sqref="R35">
    <cfRule type="cellIs" dxfId="74" priority="1" operator="greaterThan">
      <formula>0</formula>
    </cfRule>
  </conditionalFormatting>
  <conditionalFormatting sqref="BD3:BG33">
    <cfRule type="cellIs" dxfId="73" priority="40" stopIfTrue="1" operator="equal">
      <formula>0</formula>
    </cfRule>
  </conditionalFormatting>
  <conditionalFormatting sqref="BN3:CD34">
    <cfRule type="cellIs" dxfId="72" priority="45" stopIfTrue="1" operator="equal">
      <formula>0</formula>
    </cfRule>
  </conditionalFormatting>
  <conditionalFormatting sqref="BU35:BV35">
    <cfRule type="cellIs" dxfId="71" priority="15" stopIfTrue="1" operator="equal">
      <formula>0</formula>
    </cfRule>
  </conditionalFormatting>
  <conditionalFormatting sqref="CE3:CH35">
    <cfRule type="cellIs" dxfId="70" priority="16" stopIfTrue="1" operator="equal">
      <formula>0</formula>
    </cfRule>
  </conditionalFormatting>
  <conditionalFormatting sqref="CI35:CJ35 CM35:CN35 CQ35">
    <cfRule type="cellIs" dxfId="69" priority="14" stopIfTrue="1" operator="equal">
      <formula>0</formula>
    </cfRule>
  </conditionalFormatting>
  <pageMargins left="0.59055118110236227" right="0.19685039370078741" top="0.59055118110236227" bottom="0.39370078740157483" header="0.51181102362204722" footer="0.51181102362204722"/>
  <pageSetup paperSize="9" orientation="portrait" horizontalDpi="300" verticalDpi="300" r:id="rId1"/>
  <headerFooter alignWithMargins="0">
    <oddFooter>&amp;LOrt, Datum&amp;CUnterschrift Mitarbeiter*in&amp;RUnterschrift Leitung</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R94"/>
  <sheetViews>
    <sheetView showGridLines="0" showOutlineSymbols="0" workbookViewId="0">
      <pane ySplit="2" topLeftCell="A3" activePane="bottomLeft" state="frozen"/>
      <selection pane="bottomLeft" activeCell="D3" sqref="D3"/>
    </sheetView>
  </sheetViews>
  <sheetFormatPr baseColWidth="10" defaultColWidth="11.42578125" defaultRowHeight="12" x14ac:dyDescent="0.2"/>
  <cols>
    <col min="1" max="1" width="11.7109375" style="2" customWidth="1"/>
    <col min="2" max="2" width="9.85546875" style="2" customWidth="1"/>
    <col min="3" max="3" width="3.7109375" style="2" customWidth="1"/>
    <col min="4" max="8" width="8.28515625" style="2" customWidth="1"/>
    <col min="9" max="9" width="7.7109375" style="2" customWidth="1"/>
    <col min="10" max="13" width="3.42578125" style="2" customWidth="1"/>
    <col min="14" max="14" width="2.28515625" style="2" hidden="1" customWidth="1"/>
    <col min="15" max="15" width="2.28515625" style="57" hidden="1" customWidth="1"/>
    <col min="16" max="16" width="2.28515625" style="2" hidden="1" customWidth="1"/>
    <col min="17" max="17" width="2.28515625" style="67" hidden="1" customWidth="1"/>
    <col min="18" max="18" width="7.7109375" style="2" customWidth="1"/>
    <col min="19" max="20" width="9.7109375" style="2" customWidth="1"/>
    <col min="21" max="21" width="8" style="2" customWidth="1"/>
    <col min="22" max="22" width="38.28515625" style="2" customWidth="1"/>
    <col min="23" max="23" width="8.7109375" style="2" customWidth="1"/>
    <col min="24" max="24" width="5.85546875" style="2" customWidth="1"/>
    <col min="25" max="25" width="5.5703125" style="2" customWidth="1"/>
    <col min="26" max="26" width="8.5703125" style="57" hidden="1" customWidth="1"/>
    <col min="27" max="28" width="4.5703125" style="57" hidden="1" customWidth="1"/>
    <col min="29" max="29" width="8" style="57" hidden="1" customWidth="1"/>
    <col min="30" max="30" width="8.5703125" style="2" hidden="1" customWidth="1"/>
    <col min="31" max="31" width="5.140625" style="2" hidden="1" customWidth="1"/>
    <col min="32" max="32" width="4.7109375" style="2" hidden="1" customWidth="1"/>
    <col min="33" max="36" width="8.5703125" style="57" hidden="1" customWidth="1"/>
    <col min="37" max="37" width="10.28515625" style="57" hidden="1" customWidth="1"/>
    <col min="38" max="38" width="5.28515625" style="57" hidden="1" customWidth="1"/>
    <col min="39" max="39" width="10.42578125" style="57" hidden="1" customWidth="1"/>
    <col min="40" max="40" width="10.28515625" style="57" hidden="1" customWidth="1"/>
    <col min="41" max="41" width="10.42578125" style="57" hidden="1" customWidth="1"/>
    <col min="42" max="42" width="19" style="57" hidden="1" customWidth="1"/>
    <col min="43" max="43" width="13.140625" style="57" hidden="1" customWidth="1"/>
    <col min="44" max="44" width="19" style="57" hidden="1" customWidth="1"/>
    <col min="45" max="45" width="20.28515625" style="2" hidden="1" customWidth="1"/>
    <col min="46" max="46" width="10.28515625" style="57" hidden="1" customWidth="1"/>
    <col min="47" max="47" width="13.42578125" style="57" hidden="1" customWidth="1"/>
    <col min="48" max="49" width="13.140625" style="57" hidden="1" customWidth="1"/>
    <col min="50" max="59" width="11.42578125" style="57" hidden="1" customWidth="1"/>
    <col min="60" max="65" width="11.42578125" style="2" hidden="1" customWidth="1"/>
    <col min="66" max="67" width="11.42578125" style="57" hidden="1" customWidth="1"/>
    <col min="68" max="86" width="11.42578125" style="2" hidden="1" customWidth="1"/>
    <col min="87" max="88" width="0" style="2" hidden="1" customWidth="1"/>
    <col min="89" max="89" width="11.42578125" style="2"/>
    <col min="90" max="90" width="0" style="2" hidden="1" customWidth="1"/>
    <col min="91" max="16384" width="11.42578125" style="2"/>
  </cols>
  <sheetData>
    <row r="1" spans="1:90" ht="12.75" x14ac:dyDescent="0.2">
      <c r="A1" s="912">
        <f>B3</f>
        <v>46023</v>
      </c>
      <c r="B1" s="890"/>
      <c r="C1" s="377"/>
      <c r="D1" s="377"/>
      <c r="E1" s="306"/>
      <c r="F1" s="866" t="s">
        <v>0</v>
      </c>
      <c r="G1" s="866"/>
      <c r="H1" s="378"/>
      <c r="I1" s="379" t="str">
        <f>IF(Einstellungen!A71="Arbeitszeit",Einstellungen!A59,"nicht registrierte Version")</f>
        <v>nicht registrierte Version</v>
      </c>
      <c r="J1" s="213"/>
      <c r="K1" s="213"/>
      <c r="L1" s="213"/>
      <c r="M1" s="378"/>
      <c r="N1" s="213"/>
      <c r="O1" s="213"/>
      <c r="P1" s="213"/>
      <c r="Q1" s="214"/>
      <c r="R1" s="213"/>
      <c r="S1" s="1"/>
      <c r="T1" s="1"/>
      <c r="U1" s="1"/>
      <c r="V1" s="1"/>
      <c r="AA1" s="81"/>
      <c r="AB1" s="81"/>
      <c r="AE1" s="2" t="s">
        <v>216</v>
      </c>
      <c r="AF1" s="2" t="s">
        <v>217</v>
      </c>
      <c r="AP1" s="2"/>
      <c r="AV1" s="2"/>
      <c r="AW1" s="2"/>
      <c r="AX1" s="377" t="s">
        <v>205</v>
      </c>
      <c r="AY1" s="306" t="s">
        <v>206</v>
      </c>
      <c r="AZ1" s="306" t="s">
        <v>207</v>
      </c>
      <c r="BA1" s="306" t="s">
        <v>208</v>
      </c>
      <c r="BB1" s="378" t="s">
        <v>209</v>
      </c>
      <c r="BC1" s="2"/>
      <c r="BD1" s="2"/>
      <c r="BE1" s="2"/>
      <c r="BF1" s="2"/>
      <c r="BG1" s="2"/>
      <c r="BN1" s="561" t="s">
        <v>243</v>
      </c>
      <c r="BO1" s="561" t="s">
        <v>244</v>
      </c>
      <c r="BP1" s="566"/>
      <c r="BQ1" s="563" t="s">
        <v>246</v>
      </c>
      <c r="BR1" s="561" t="s">
        <v>247</v>
      </c>
      <c r="BS1" s="566"/>
      <c r="BT1" s="562"/>
      <c r="BU1" s="581"/>
      <c r="BV1" s="562"/>
      <c r="BW1" s="571" t="s">
        <v>243</v>
      </c>
      <c r="BX1" s="571" t="s">
        <v>244</v>
      </c>
      <c r="BY1" s="572"/>
      <c r="BZ1" s="573" t="s">
        <v>246</v>
      </c>
      <c r="CA1" s="571" t="s">
        <v>247</v>
      </c>
      <c r="CB1" s="572"/>
      <c r="CC1" s="574"/>
      <c r="CD1" s="574"/>
      <c r="CE1" s="571" t="s">
        <v>243</v>
      </c>
      <c r="CF1" s="571" t="s">
        <v>244</v>
      </c>
      <c r="CG1" s="572"/>
      <c r="CH1" s="572"/>
    </row>
    <row r="2" spans="1:90" ht="12.75" x14ac:dyDescent="0.2">
      <c r="A2" s="261"/>
      <c r="B2" s="59"/>
      <c r="C2" s="51" t="s">
        <v>211</v>
      </c>
      <c r="D2" s="60" t="s">
        <v>1</v>
      </c>
      <c r="E2" s="60" t="s">
        <v>2</v>
      </c>
      <c r="F2" s="61" t="s">
        <v>1</v>
      </c>
      <c r="G2" s="61" t="s">
        <v>2</v>
      </c>
      <c r="H2" s="61" t="s">
        <v>3</v>
      </c>
      <c r="I2" s="542" t="s">
        <v>4</v>
      </c>
      <c r="J2" s="225" t="s">
        <v>5</v>
      </c>
      <c r="K2" s="226" t="s">
        <v>213</v>
      </c>
      <c r="L2" s="337" t="s">
        <v>16</v>
      </c>
      <c r="M2" s="338" t="s">
        <v>223</v>
      </c>
      <c r="N2" s="538" t="e">
        <f>Einstellungen!#REF!</f>
        <v>#REF!</v>
      </c>
      <c r="O2" s="539" t="str">
        <f>Einstellungen!A43</f>
        <v>HO</v>
      </c>
      <c r="P2" s="539" t="str">
        <f>Einstellungen!A44</f>
        <v>y</v>
      </c>
      <c r="Q2" s="539" t="str">
        <f>Einstellungen!A45</f>
        <v>b</v>
      </c>
      <c r="R2" s="540" t="s">
        <v>11</v>
      </c>
      <c r="S2" s="262" t="s">
        <v>9</v>
      </c>
      <c r="T2" s="234" t="s">
        <v>10</v>
      </c>
      <c r="U2" s="236" t="s">
        <v>238</v>
      </c>
      <c r="V2" s="551" t="s">
        <v>12</v>
      </c>
      <c r="W2" s="550" t="s">
        <v>13</v>
      </c>
      <c r="X2" s="550" t="s">
        <v>14</v>
      </c>
      <c r="Y2" s="6" t="s">
        <v>15</v>
      </c>
      <c r="Z2" s="429" t="s">
        <v>16</v>
      </c>
      <c r="AA2" s="429" t="s">
        <v>17</v>
      </c>
      <c r="AB2" s="429" t="s">
        <v>18</v>
      </c>
      <c r="AC2" s="429" t="s">
        <v>221</v>
      </c>
      <c r="AD2" s="388" t="s">
        <v>222</v>
      </c>
      <c r="AE2" s="389" t="s">
        <v>104</v>
      </c>
      <c r="AF2" s="389" t="s">
        <v>18</v>
      </c>
      <c r="AG2" s="302" t="s">
        <v>6</v>
      </c>
      <c r="AH2" s="305" t="s">
        <v>200</v>
      </c>
      <c r="AI2" s="302" t="s">
        <v>7</v>
      </c>
      <c r="AJ2" s="64" t="s">
        <v>8</v>
      </c>
      <c r="AK2" s="64" t="s">
        <v>19</v>
      </c>
      <c r="AL2" s="2" t="s">
        <v>176</v>
      </c>
      <c r="AM2" s="2" t="s">
        <v>20</v>
      </c>
      <c r="AN2" s="8" t="s">
        <v>177</v>
      </c>
      <c r="AO2" s="2" t="s">
        <v>21</v>
      </c>
      <c r="AP2" s="2" t="s">
        <v>258</v>
      </c>
      <c r="AQ2" s="2" t="s">
        <v>180</v>
      </c>
      <c r="AR2" s="2" t="s">
        <v>22</v>
      </c>
      <c r="AS2" s="2" t="s">
        <v>23</v>
      </c>
      <c r="AT2" s="2" t="s">
        <v>179</v>
      </c>
      <c r="AU2" s="2" t="s">
        <v>24</v>
      </c>
      <c r="AV2" s="2" t="s">
        <v>25</v>
      </c>
      <c r="AW2" s="2" t="s">
        <v>181</v>
      </c>
      <c r="AX2" s="60" t="s">
        <v>1</v>
      </c>
      <c r="AY2" s="60" t="s">
        <v>2</v>
      </c>
      <c r="AZ2" s="61" t="s">
        <v>1</v>
      </c>
      <c r="BA2" s="61" t="s">
        <v>2</v>
      </c>
      <c r="BB2" s="61" t="s">
        <v>3</v>
      </c>
      <c r="BC2" s="2"/>
      <c r="BD2" s="367"/>
      <c r="BE2" s="367"/>
      <c r="BF2" s="367"/>
      <c r="BG2" s="367"/>
      <c r="BH2" s="2" t="s">
        <v>226</v>
      </c>
      <c r="BI2" s="2" t="s">
        <v>235</v>
      </c>
      <c r="BJ2" s="2" t="s">
        <v>227</v>
      </c>
      <c r="BK2" s="2" t="s">
        <v>235</v>
      </c>
      <c r="BL2" s="2" t="s">
        <v>228</v>
      </c>
      <c r="BM2" s="2" t="s">
        <v>235</v>
      </c>
      <c r="BN2" s="562" t="s">
        <v>226</v>
      </c>
      <c r="BO2" s="562" t="s">
        <v>226</v>
      </c>
      <c r="BP2" s="567" t="s">
        <v>245</v>
      </c>
      <c r="BQ2" s="562" t="s">
        <v>226</v>
      </c>
      <c r="BR2" s="562" t="s">
        <v>226</v>
      </c>
      <c r="BS2" s="567" t="s">
        <v>245</v>
      </c>
      <c r="BT2" s="566" t="s">
        <v>248</v>
      </c>
      <c r="BU2" s="562"/>
      <c r="BV2" s="562" t="s">
        <v>237</v>
      </c>
      <c r="BW2" s="574" t="s">
        <v>227</v>
      </c>
      <c r="BX2" s="574" t="s">
        <v>227</v>
      </c>
      <c r="BY2" s="575" t="s">
        <v>245</v>
      </c>
      <c r="BZ2" s="574" t="s">
        <v>227</v>
      </c>
      <c r="CA2" s="574" t="s">
        <v>227</v>
      </c>
      <c r="CB2" s="575" t="s">
        <v>245</v>
      </c>
      <c r="CC2" s="572" t="s">
        <v>248</v>
      </c>
      <c r="CD2" s="574" t="s">
        <v>237</v>
      </c>
      <c r="CE2" s="571" t="s">
        <v>228</v>
      </c>
      <c r="CF2" s="571" t="s">
        <v>228</v>
      </c>
      <c r="CG2" s="575" t="s">
        <v>245</v>
      </c>
      <c r="CH2" s="585" t="s">
        <v>237</v>
      </c>
    </row>
    <row r="3" spans="1:90" ht="12.75" x14ac:dyDescent="0.2">
      <c r="A3" s="259">
        <f>WEEKDAY(B3)</f>
        <v>5</v>
      </c>
      <c r="B3" s="263">
        <f>IF(Einstellungen!A71="Arbeitszeit",Aug!B33+1,Jan!B3)</f>
        <v>46023</v>
      </c>
      <c r="C3" s="600">
        <f>TRUNC((B3-DATE(YEAR(B3-MOD(B3-2,7)+3),1,MOD(B3-2,7)-9))/7)</f>
        <v>1</v>
      </c>
      <c r="D3" s="307"/>
      <c r="E3" s="307"/>
      <c r="F3" s="307"/>
      <c r="G3" s="307"/>
      <c r="H3" s="547">
        <f>IF(AK3=6,Einstellungen!$E$11,IF(AK3=7,Einstellungen!$E$12,IF(AK3=1,Einstellungen!$E$13,IF(AK3=2,Einstellungen!$E$7,IF(AK3=3,Einstellungen!$E$8,IF(AK3=4,Einstellungen!$E$9,IF(AK3=5,Einstellungen!$E$10)))))))</f>
        <v>0</v>
      </c>
      <c r="I3" s="232">
        <f t="shared" ref="I3:I32" si="0">IF(L3="J",$AO3,IF(L3="J/2",$AO3/2+AN3,AN3))</f>
        <v>0</v>
      </c>
      <c r="J3" s="229">
        <f t="shared" ref="J3:J33" si="1">IF(SUM(K3:M3)&gt;1,1,AS3)</f>
        <v>1</v>
      </c>
      <c r="K3" s="313"/>
      <c r="L3" s="328"/>
      <c r="M3" s="332"/>
      <c r="N3" s="419"/>
      <c r="O3" s="420"/>
      <c r="P3" s="420"/>
      <c r="Q3" s="420"/>
      <c r="R3" s="260" t="str">
        <f>IF(I$36=0,"",IF(CL3&gt;E$35,Aug!I39+AW3,CL3))</f>
        <v/>
      </c>
      <c r="S3" s="231">
        <f>SUM(AP$3:AP3)</f>
        <v>8</v>
      </c>
      <c r="T3" s="232">
        <f>SUM(I$3:I3)</f>
        <v>0</v>
      </c>
      <c r="U3" s="373" t="str">
        <f>IF(H$65="Ja",BV3+CD3+CH3,"")</f>
        <v/>
      </c>
      <c r="V3" s="744"/>
      <c r="W3" s="607"/>
      <c r="X3" s="607"/>
      <c r="Y3" s="13">
        <f t="shared" ref="Y3:Y32" si="2">B3</f>
        <v>46023</v>
      </c>
      <c r="Z3" s="64">
        <f t="shared" ref="Z3:Z33" si="3">IF(AS3=1,IF(L3="J",1,IF(L3="J/2",0.5,0)))</f>
        <v>0</v>
      </c>
      <c r="AA3" s="64">
        <f>IF(M3=Einstellungen!A$43,I3,IF(M3=Einstellungen!A$45,I3,0))</f>
        <v>0</v>
      </c>
      <c r="AB3" s="64">
        <f>IF(M3=Einstellungen!A$44,I3,IF(M3=Einstellungen!A$45,I3,0))</f>
        <v>0</v>
      </c>
      <c r="AC3" s="661">
        <f t="shared" ref="AC3:AC21" si="4">IF(K3="gz",AO3,IF(K3="G/F",AO3/2,0))</f>
        <v>0</v>
      </c>
      <c r="AD3" s="2">
        <f t="shared" ref="AD3:AD33" si="5">IF(AS3=1,IF(K3="gz",1,0))</f>
        <v>0</v>
      </c>
      <c r="AE3" s="2">
        <f>IF(AA3&gt;0,1,0)</f>
        <v>0</v>
      </c>
      <c r="AF3" s="2">
        <f>IF(AB3&gt;0,1,0)</f>
        <v>0</v>
      </c>
      <c r="AG3" s="325">
        <f t="shared" ref="AG3:AG33" si="6">IF(AS3=1,IF(K3="U",1,IF(K3="U/2",0.5,IF(K3="U/F",0.5,0))))</f>
        <v>0</v>
      </c>
      <c r="AH3" s="325">
        <f t="shared" ref="AH3:AH33" si="7">IF(AS3=1,IF(K3="U",AO3,IF(K3="U/2",AO3/2,IF(K3="U/F",AO3/2,0))))</f>
        <v>0</v>
      </c>
      <c r="AI3" s="325">
        <f>IF(AR3=1,IF(K3="f",1,IF(K3="f/2",0.5,IF(K3="U/F",0.5,0))))</f>
        <v>0</v>
      </c>
      <c r="AJ3" s="325">
        <f>IF(AR3=1,IF(K3="k",1,IF(K3="k/2",0.5,0)))</f>
        <v>0</v>
      </c>
      <c r="AK3" s="2">
        <f>A3</f>
        <v>5</v>
      </c>
      <c r="AL3" s="14">
        <f>IF($AY3=$AX3,0,IF($AY3&lt;$AX3,0,IF($BA3&lt;$AZ3,0,($AY3-$AX3)+($BA3-$AZ3))))</f>
        <v>0</v>
      </c>
      <c r="AM3" s="11">
        <f>AL3*24</f>
        <v>0</v>
      </c>
      <c r="AN3" s="11">
        <f>IF(AM3=0,0,$AM3-($BB3*24))</f>
        <v>0</v>
      </c>
      <c r="AO3" s="11">
        <f>IF(AK3=6,$T$41,IF(AK3=7,$T$42,IF(AK3=1,$T$43,IF(AK3=2,$T$37,IF(AK3=3,$T$38,IF(AK3=4,$T$39,IF(AK3=5,$T$40)))))))</f>
        <v>8</v>
      </c>
      <c r="AP3" s="11">
        <f>IF(K3="U/F",0,AQ3)</f>
        <v>8</v>
      </c>
      <c r="AQ3" s="204">
        <f>IF(L3="J",$AO3,IF(K3="U",0,IF(K3="U/2",$AO3/2,IF(K3="f",0,IF(K3="f/2",AO3/2,IF(K3="k",0,IF(K3="k/2",AO3/2,AO3)))))))</f>
        <v>8</v>
      </c>
      <c r="AR3" s="2">
        <f>IF(AK3=6,$U$41,IF(AK3=7,$U$42,IF(AK3=1,$U$43,IF(AK3=2,$U$37,IF(AK3=3,$U$38,IF(AK3=4,$U$39,IF(AK3=5,$U$40,IF(AK3=5,$U$40))))))))</f>
        <v>1</v>
      </c>
      <c r="AS3" s="2">
        <f>IF(K3="f","",IF(K3="f/2",0.5,AR3))</f>
        <v>1</v>
      </c>
      <c r="AT3" s="11" t="str">
        <f t="shared" ref="AT3:AT8" si="8">IF(L3="j",1,IF(L3="J/2",0.5,""))</f>
        <v/>
      </c>
      <c r="AU3" s="11" t="str">
        <f>IF(AR3=1,"",IF(AT3=0.5,0.5,""))</f>
        <v/>
      </c>
      <c r="AV3" s="11">
        <f>IF(AT3=1,0,IF(AT3=0.5,(AN3-AP3)/2,AN3-AP3))</f>
        <v>-8</v>
      </c>
      <c r="AW3" s="11">
        <f>SUM($AV$3:AV3)</f>
        <v>-8</v>
      </c>
      <c r="AX3" s="390">
        <f>(INT(D3/100)+(D3-100*INT(D3/100))/60)/24</f>
        <v>0</v>
      </c>
      <c r="AY3" s="390">
        <f t="shared" ref="AY3:BB18" si="9">(INT(E3/100)+(E3-100*INT(E3/100))/60)/24</f>
        <v>0</v>
      </c>
      <c r="AZ3" s="390">
        <f t="shared" si="9"/>
        <v>0</v>
      </c>
      <c r="BA3" s="390">
        <f t="shared" si="9"/>
        <v>0</v>
      </c>
      <c r="BB3" s="390">
        <f t="shared" si="9"/>
        <v>0</v>
      </c>
      <c r="BC3" s="2"/>
      <c r="BD3" s="368">
        <f>AX3*24</f>
        <v>0</v>
      </c>
      <c r="BE3" s="368">
        <f>AY3*24</f>
        <v>0</v>
      </c>
      <c r="BF3" s="368">
        <f>AZ3*24</f>
        <v>0</v>
      </c>
      <c r="BG3" s="368">
        <f>BA3*24</f>
        <v>0</v>
      </c>
      <c r="BH3" s="372">
        <f>IF($AK3=6,V$72,IF($AK3=7,V$73,IF($AK3=1,V$74,IF($AK3=2,V$68,IF($AK3=3,V$69,IF($AK3=4,V$70,IF($AK3=5,V$71)))))))</f>
        <v>18</v>
      </c>
      <c r="BI3" s="372">
        <f t="shared" ref="BI3:BI33" si="10">IF($AK3=6,E$72,IF($AK3=7,E$73,IF($AK3=1,E$74,IF($AK3=2,E$68,IF($AK3=3,E$69,IF($AK3=4,E$70,IF($AK3=5,E$71)))))))</f>
        <v>1.5</v>
      </c>
      <c r="BJ3" s="372">
        <f>IF($AK3=6,W$72,IF($AK3=7,W$73,IF($AK3=1,W$74,IF($AK3=2,W$68,IF($AK3=3,W$69,IF($AK3=4,W$70,IF($AK3=5,W$71)))))))</f>
        <v>22</v>
      </c>
      <c r="BK3" s="372">
        <f t="shared" ref="BK3:BK33" si="11">IF($AK3=6,G$72,IF($AK3=7,G$73,IF($AK3=1,G$74,IF($AK3=2,G$68,IF($AK3=3,G$69,IF($AK3=4,G$70,IF($AK3=5,G$71)))))))</f>
        <v>2</v>
      </c>
      <c r="BL3" s="372">
        <f>IF($AK3=6,X$72,IF($AK3=7,X$73,IF($AK3=1,X$74,IF($AK3=2,X$68,IF($AK3=3,X$69,IF($AK3=4,X$70,IF($AK3=5,X$71)))))))</f>
        <v>6</v>
      </c>
      <c r="BM3" s="372">
        <f t="shared" ref="BM3:BM33" si="12">IF($AK3=6,I$72,IF($AK3=7,I$73,IF($AK3=1,I$74,IF($AK3=2,I$68,IF($AK3=3,I$69,IF($AK3=4,I$70,IF($AK3=5,I$71)))))))</f>
        <v>2</v>
      </c>
      <c r="BN3" s="564">
        <f t="shared" ref="BN3:BN34" si="13">IF(BD3&lt;BH3,0,BD3-BH3)</f>
        <v>0</v>
      </c>
      <c r="BO3" s="565">
        <f t="shared" ref="BO3:BO34" si="14">IF(BE3&lt;BH3,0,BE3-BH3)</f>
        <v>0</v>
      </c>
      <c r="BP3" s="570">
        <f t="shared" ref="BP3:BP34" si="15">BO3-BN3</f>
        <v>0</v>
      </c>
      <c r="BQ3" s="564">
        <f t="shared" ref="BQ3:BQ34" si="16">IF(BF3&lt;BH3,0,BF3-BH3)</f>
        <v>0</v>
      </c>
      <c r="BR3" s="565">
        <f t="shared" ref="BR3:BR34" si="17">IF(BG3&lt;BH3,0,BG3-BH3)</f>
        <v>0</v>
      </c>
      <c r="BS3" s="570">
        <f t="shared" ref="BS3:BS34" si="18">BR3-BQ3</f>
        <v>0</v>
      </c>
      <c r="BT3" s="568">
        <f>BS3+BP3</f>
        <v>0</v>
      </c>
      <c r="BU3" s="564">
        <f>IF(CC3=0,BT3,BT3-CC3)</f>
        <v>0</v>
      </c>
      <c r="BV3" s="582">
        <f>BU3*(BI3-1)</f>
        <v>0</v>
      </c>
      <c r="BW3" s="576">
        <f>IF(BD3&lt;BJ3,0,BD3-BJ3)</f>
        <v>0</v>
      </c>
      <c r="BX3" s="577">
        <f>IF(BE3&lt;BJ3,0,BE3-BJ3)</f>
        <v>0</v>
      </c>
      <c r="BY3" s="578">
        <f t="shared" ref="BY3:BY34" si="19">BX3-BW3</f>
        <v>0</v>
      </c>
      <c r="BZ3" s="576">
        <f>IF(BF3&lt;BJ3,0,BF3-BJ3)</f>
        <v>0</v>
      </c>
      <c r="CA3" s="577">
        <f>IF(BG3&lt;BJ3,0,BG3-BJ3)</f>
        <v>0</v>
      </c>
      <c r="CB3" s="578">
        <f t="shared" ref="CB3:CB34" si="20">CA3-BZ3</f>
        <v>0</v>
      </c>
      <c r="CC3" s="579">
        <f>CB3+BY3</f>
        <v>0</v>
      </c>
      <c r="CD3" s="576">
        <f>CC3*(BK3-1)</f>
        <v>0</v>
      </c>
      <c r="CE3" s="560">
        <f>IF(BD3&gt;BL3,0,BD3-BL3)</f>
        <v>-6</v>
      </c>
      <c r="CF3" s="560">
        <f>IF(BE3&gt;BL3,0,BE3-BL3)</f>
        <v>-6</v>
      </c>
      <c r="CG3" s="560">
        <f>IF(CF3-CE3&lt;0,0,CF3-CE3)</f>
        <v>0</v>
      </c>
      <c r="CH3" s="560">
        <f>CG3*(BM3-1)</f>
        <v>0</v>
      </c>
      <c r="CL3" s="2" t="str">
        <f>IF(I$36=0,"",SUM(E$46:E$54)+AW3)</f>
        <v/>
      </c>
    </row>
    <row r="4" spans="1:90" ht="12.75" x14ac:dyDescent="0.2">
      <c r="A4" s="242">
        <f t="shared" ref="A4:A32" si="21">WEEKDAY(B4)</f>
        <v>6</v>
      </c>
      <c r="B4" s="243">
        <f>B3+1</f>
        <v>46024</v>
      </c>
      <c r="C4" s="600">
        <f t="shared" ref="C4:C32" si="22">TRUNC((B4-DATE(YEAR(B4-MOD(B4-2,7)+3),1,MOD(B4-2,7)-9))/7)</f>
        <v>1</v>
      </c>
      <c r="D4" s="307"/>
      <c r="E4" s="307"/>
      <c r="F4" s="308"/>
      <c r="G4" s="308"/>
      <c r="H4" s="547">
        <f>IF(AK4=6,Einstellungen!$E$11,IF(AK4=7,Einstellungen!$E$12,IF(AK4=1,Einstellungen!$E$13,IF(AK4=2,Einstellungen!$E$7,IF(AK4=3,Einstellungen!$E$8,IF(AK4=4,Einstellungen!$E$9,IF(AK4=5,Einstellungen!$E$10)))))))</f>
        <v>0</v>
      </c>
      <c r="I4" s="232">
        <f t="shared" si="0"/>
        <v>0</v>
      </c>
      <c r="J4" s="229">
        <f t="shared" si="1"/>
        <v>1</v>
      </c>
      <c r="K4" s="313"/>
      <c r="L4" s="328"/>
      <c r="M4" s="202"/>
      <c r="N4" s="381"/>
      <c r="O4" s="382"/>
      <c r="P4" s="382"/>
      <c r="Q4" s="382"/>
      <c r="R4" s="260" t="str">
        <f>IF(I$36=0,"",IF(Einstellungen!I$39=1,R3+AV4,CL4))</f>
        <v/>
      </c>
      <c r="S4" s="231">
        <f>SUM(AP$3:AP4)</f>
        <v>16</v>
      </c>
      <c r="T4" s="228">
        <f>SUM(I$3:I4)</f>
        <v>0</v>
      </c>
      <c r="U4" s="373" t="str">
        <f t="shared" ref="U4:U32" si="23">IF(H$65="Ja",BV4+CD4+CH4,"")</f>
        <v/>
      </c>
      <c r="V4" s="689"/>
      <c r="W4" s="609"/>
      <c r="X4" s="609"/>
      <c r="Y4" s="15">
        <f t="shared" si="2"/>
        <v>46024</v>
      </c>
      <c r="Z4" s="64">
        <f t="shared" si="3"/>
        <v>0</v>
      </c>
      <c r="AA4" s="64">
        <f>IF(M4=Einstellungen!A$43,I4,IF(M4=Einstellungen!A$45,I4,0))</f>
        <v>0</v>
      </c>
      <c r="AB4" s="64">
        <f>IF(M4=Einstellungen!A$44,I4,IF(M4=Einstellungen!A$45,I4,0))</f>
        <v>0</v>
      </c>
      <c r="AC4" s="661">
        <f t="shared" si="4"/>
        <v>0</v>
      </c>
      <c r="AD4" s="2">
        <f t="shared" si="5"/>
        <v>0</v>
      </c>
      <c r="AE4" s="2">
        <f t="shared" ref="AE4:AF33" si="24">IF(AA4&gt;0,1,0)</f>
        <v>0</v>
      </c>
      <c r="AF4" s="2">
        <f t="shared" si="24"/>
        <v>0</v>
      </c>
      <c r="AG4" s="325">
        <f t="shared" si="6"/>
        <v>0</v>
      </c>
      <c r="AH4" s="325">
        <f t="shared" si="7"/>
        <v>0</v>
      </c>
      <c r="AI4" s="325">
        <f t="shared" ref="AI4:AI33" si="25">IF(AR4=1,IF(K4="f",1,IF(K4="f/2",0.5,IF(K4="U/F",0.5,0))))</f>
        <v>0</v>
      </c>
      <c r="AJ4" s="325">
        <f t="shared" ref="AJ4:AJ33" si="26">IF(AR4=1,IF(K4="k",1,IF(K4="k/2",0.5,0)))</f>
        <v>0</v>
      </c>
      <c r="AK4" s="2">
        <f t="shared" ref="AK4:AK33" si="27">A4</f>
        <v>6</v>
      </c>
      <c r="AL4" s="14">
        <f t="shared" ref="AL4:AL33" si="28">IF($AY4=$AX4,0,IF($AY4&lt;$AX4,0,IF($BA4&lt;$AZ4,0,($AY4-$AX4)+($BA4-$AZ4))))</f>
        <v>0</v>
      </c>
      <c r="AM4" s="11">
        <f t="shared" ref="AM4:AM33" si="29">AL4*24</f>
        <v>0</v>
      </c>
      <c r="AN4" s="11">
        <f t="shared" ref="AN4:AN33" si="30">IF(AM4=0,0,$AM4-($BB4*24))</f>
        <v>0</v>
      </c>
      <c r="AO4" s="11">
        <f t="shared" ref="AO4:AO33" si="31">IF(AK4=6,$T$41,IF(AK4=7,$T$42,IF(AK4=1,$T$43,IF(AK4=2,$T$37,IF(AK4=3,$T$38,IF(AK4=4,$T$39,IF(AK4=5,$T$40)))))))</f>
        <v>8</v>
      </c>
      <c r="AP4" s="11">
        <f t="shared" ref="AP4:AP32" si="32">IF(K4="U/F",0,AQ4)</f>
        <v>8</v>
      </c>
      <c r="AQ4" s="204">
        <f t="shared" ref="AQ4:AQ32" si="33">IF(L4="J",$AO4,IF(K4="U",0,IF(K4="U/2",$AO4/2,IF(K4="f",0,IF(K4="f/2",AO4/2,IF(K4="k",0,IF(K4="k/2",AO4/2,AO4)))))))</f>
        <v>8</v>
      </c>
      <c r="AR4" s="2">
        <f t="shared" ref="AR4:AR33" si="34">IF(AK4=6,$U$41,IF(AK4=7,$U$42,IF(AK4=1,$U$43,IF(AK4=2,$U$37,IF(AK4=3,$U$38,IF(AK4=4,$U$39,IF(AK4=5,$U$40)))))))</f>
        <v>1</v>
      </c>
      <c r="AS4" s="2">
        <f t="shared" ref="AS4:AS33" si="35">IF(K4="f","",IF(K4="f/2",0.5,AR4))</f>
        <v>1</v>
      </c>
      <c r="AT4" s="11" t="str">
        <f t="shared" si="8"/>
        <v/>
      </c>
      <c r="AU4" s="11" t="str">
        <f t="shared" ref="AU4:AU19" si="36">IF(AR4=1,"",IF(AT4=0.5,0.5,""))</f>
        <v/>
      </c>
      <c r="AV4" s="11">
        <f t="shared" ref="AV4:AV33" si="37">IF(AT4=1,0,IF(AT4=0.5,(AN4-AP4)/2,AN4-AP4))</f>
        <v>-8</v>
      </c>
      <c r="AW4" s="11">
        <f>SUM($AV$3:AV4)</f>
        <v>-16</v>
      </c>
      <c r="AX4" s="390">
        <f t="shared" ref="AX4:BB33" si="38">(INT(D4/100)+(D4-100*INT(D4/100))/60)/24</f>
        <v>0</v>
      </c>
      <c r="AY4" s="390">
        <f t="shared" si="9"/>
        <v>0</v>
      </c>
      <c r="AZ4" s="390">
        <f t="shared" si="9"/>
        <v>0</v>
      </c>
      <c r="BA4" s="390">
        <f t="shared" si="9"/>
        <v>0</v>
      </c>
      <c r="BB4" s="390">
        <f t="shared" si="9"/>
        <v>0</v>
      </c>
      <c r="BC4" s="2"/>
      <c r="BD4" s="368">
        <f t="shared" ref="BD4:BG33" si="39">AX4*24</f>
        <v>0</v>
      </c>
      <c r="BE4" s="368">
        <f t="shared" si="39"/>
        <v>0</v>
      </c>
      <c r="BF4" s="368">
        <f t="shared" si="39"/>
        <v>0</v>
      </c>
      <c r="BG4" s="368">
        <f t="shared" si="39"/>
        <v>0</v>
      </c>
      <c r="BH4" s="372">
        <f t="shared" ref="BH4:BH33" si="40">IF($AK4=6,V$72,IF($AK4=7,V$73,IF($AK4=1,V$74,IF($AK4=2,V$68,IF($AK4=3,V$69,IF($AK4=4,V$70,IF($AK4=5,V$71)))))))</f>
        <v>18</v>
      </c>
      <c r="BI4" s="372">
        <f t="shared" si="10"/>
        <v>1.5</v>
      </c>
      <c r="BJ4" s="372">
        <f t="shared" ref="BJ4:BJ33" si="41">IF($AK4=6,W$72,IF($AK4=7,W$73,IF($AK4=1,W$74,IF($AK4=2,W$68,IF($AK4=3,W$69,IF($AK4=4,W$70,IF($AK4=5,W$71)))))))</f>
        <v>22</v>
      </c>
      <c r="BK4" s="372">
        <f t="shared" si="11"/>
        <v>2</v>
      </c>
      <c r="BL4" s="372">
        <f t="shared" ref="BL4:BL33" si="42">IF($AK4=6,X$72,IF($AK4=7,X$73,IF($AK4=1,X$74,IF($AK4=2,X$68,IF($AK4=3,X$69,IF($AK4=4,X$70,IF($AK4=5,X$71)))))))</f>
        <v>6</v>
      </c>
      <c r="BM4" s="372">
        <f t="shared" si="12"/>
        <v>2</v>
      </c>
      <c r="BN4" s="564">
        <f t="shared" si="13"/>
        <v>0</v>
      </c>
      <c r="BO4" s="565">
        <f t="shared" si="14"/>
        <v>0</v>
      </c>
      <c r="BP4" s="570">
        <f t="shared" si="15"/>
        <v>0</v>
      </c>
      <c r="BQ4" s="564">
        <f t="shared" si="16"/>
        <v>0</v>
      </c>
      <c r="BR4" s="565">
        <f t="shared" si="17"/>
        <v>0</v>
      </c>
      <c r="BS4" s="570">
        <f t="shared" si="18"/>
        <v>0</v>
      </c>
      <c r="BT4" s="568">
        <f t="shared" ref="BT4:BT34" si="43">BS4+BP4</f>
        <v>0</v>
      </c>
      <c r="BU4" s="564">
        <f t="shared" ref="BU4:BU35" si="44">IF(CC4=0,BT4,BT4-CC4)</f>
        <v>0</v>
      </c>
      <c r="BV4" s="582">
        <f t="shared" ref="BV4:BV34" si="45">BU4*(BI4-1)</f>
        <v>0</v>
      </c>
      <c r="BW4" s="576">
        <f t="shared" ref="BW4:BW33" si="46">IF(BD4&lt;BJ4,0,BD4-BJ4)</f>
        <v>0</v>
      </c>
      <c r="BX4" s="577">
        <f t="shared" ref="BX4:BX33" si="47">IF(BE4&lt;BJ4,0,BE4-BJ4)</f>
        <v>0</v>
      </c>
      <c r="BY4" s="578">
        <f t="shared" si="19"/>
        <v>0</v>
      </c>
      <c r="BZ4" s="576">
        <f t="shared" ref="BZ4:BZ26" si="48">IF(BF4&lt;BJ4,0,BF4-BJ4)</f>
        <v>0</v>
      </c>
      <c r="CA4" s="577">
        <f t="shared" ref="CA4:CA26" si="49">IF(BG4&lt;BJ4,0,BG4-BJ4)</f>
        <v>0</v>
      </c>
      <c r="CB4" s="578">
        <f t="shared" si="20"/>
        <v>0</v>
      </c>
      <c r="CC4" s="579">
        <f t="shared" ref="CC4:CC34" si="50">CB4+BY4</f>
        <v>0</v>
      </c>
      <c r="CD4" s="576">
        <f t="shared" ref="CD4:CD34" si="51">CC4*(BK4-1)</f>
        <v>0</v>
      </c>
      <c r="CE4" s="560">
        <f t="shared" ref="CE4:CE35" si="52">IF(BD4&gt;BL4,0,BD4-BL4)</f>
        <v>-6</v>
      </c>
      <c r="CF4" s="560">
        <f t="shared" ref="CF4:CF35" si="53">IF(BE4&gt;BL4,0,BE4-BL4)</f>
        <v>-6</v>
      </c>
      <c r="CG4" s="560">
        <f t="shared" ref="CG4:CG35" si="54">IF(CF4-CE4&lt;0,0,CF4-CE4)</f>
        <v>0</v>
      </c>
      <c r="CH4" s="560">
        <f t="shared" ref="CH4:CH34" si="55">CG4*(BM4-1)</f>
        <v>0</v>
      </c>
      <c r="CL4" s="2" t="str">
        <f t="shared" ref="CL4:CL32" si="56">IF(I$36=0,"",SUM(E$46:E$54)+AW4)</f>
        <v/>
      </c>
    </row>
    <row r="5" spans="1:90" ht="12.75" x14ac:dyDescent="0.2">
      <c r="A5" s="242">
        <f t="shared" si="21"/>
        <v>7</v>
      </c>
      <c r="B5" s="243">
        <f t="shared" ref="B5:B32" si="57">B4+1</f>
        <v>46025</v>
      </c>
      <c r="C5" s="600">
        <f t="shared" si="22"/>
        <v>1</v>
      </c>
      <c r="D5" s="307"/>
      <c r="E5" s="307"/>
      <c r="F5" s="308"/>
      <c r="G5" s="308"/>
      <c r="H5" s="547">
        <f>IF(AK5=6,Einstellungen!$E$11,IF(AK5=7,Einstellungen!$E$12,IF(AK5=1,Einstellungen!$E$13,IF(AK5=2,Einstellungen!$E$7,IF(AK5=3,Einstellungen!$E$8,IF(AK5=4,Einstellungen!$E$9,IF(AK5=5,Einstellungen!$E$10)))))))</f>
        <v>0</v>
      </c>
      <c r="I5" s="232">
        <f t="shared" si="0"/>
        <v>0</v>
      </c>
      <c r="J5" s="229" t="str">
        <f t="shared" si="1"/>
        <v/>
      </c>
      <c r="K5" s="313"/>
      <c r="L5" s="328"/>
      <c r="M5" s="202" t="s">
        <v>318</v>
      </c>
      <c r="N5" s="381"/>
      <c r="O5" s="382"/>
      <c r="P5" s="382"/>
      <c r="Q5" s="382"/>
      <c r="R5" s="260" t="str">
        <f>IF(I$36=0,"",IF(Einstellungen!I$39=1,R4+AV5,CL5))</f>
        <v/>
      </c>
      <c r="S5" s="231">
        <f>SUM(AP$3:AP5)</f>
        <v>16</v>
      </c>
      <c r="T5" s="228">
        <f>SUM(I$3:I5)</f>
        <v>0</v>
      </c>
      <c r="U5" s="373" t="str">
        <f t="shared" si="23"/>
        <v/>
      </c>
      <c r="V5" s="689"/>
      <c r="W5" s="609"/>
      <c r="X5" s="609"/>
      <c r="Y5" s="15">
        <f t="shared" si="2"/>
        <v>46025</v>
      </c>
      <c r="Z5" s="64" t="b">
        <f t="shared" si="3"/>
        <v>0</v>
      </c>
      <c r="AA5" s="64">
        <f>IF(M5=Einstellungen!A$43,I5,IF(M5=Einstellungen!A$45,I5,0))</f>
        <v>0</v>
      </c>
      <c r="AB5" s="64">
        <f>IF(M5=Einstellungen!A$44,I5,IF(M5=Einstellungen!A$45,I5,0))</f>
        <v>0</v>
      </c>
      <c r="AC5" s="661">
        <f t="shared" si="4"/>
        <v>0</v>
      </c>
      <c r="AD5" s="2" t="b">
        <f t="shared" si="5"/>
        <v>0</v>
      </c>
      <c r="AE5" s="2">
        <f t="shared" si="24"/>
        <v>0</v>
      </c>
      <c r="AF5" s="2">
        <f t="shared" si="24"/>
        <v>0</v>
      </c>
      <c r="AG5" s="325" t="b">
        <f t="shared" si="6"/>
        <v>0</v>
      </c>
      <c r="AH5" s="325" t="b">
        <f t="shared" si="7"/>
        <v>0</v>
      </c>
      <c r="AI5" s="325" t="b">
        <f t="shared" si="25"/>
        <v>0</v>
      </c>
      <c r="AJ5" s="325" t="b">
        <f t="shared" si="26"/>
        <v>0</v>
      </c>
      <c r="AK5" s="2">
        <f t="shared" si="27"/>
        <v>7</v>
      </c>
      <c r="AL5" s="14">
        <f t="shared" si="28"/>
        <v>0</v>
      </c>
      <c r="AM5" s="11">
        <f t="shared" si="29"/>
        <v>0</v>
      </c>
      <c r="AN5" s="11">
        <f t="shared" si="30"/>
        <v>0</v>
      </c>
      <c r="AO5" s="11">
        <f t="shared" si="31"/>
        <v>0</v>
      </c>
      <c r="AP5" s="11">
        <f t="shared" si="32"/>
        <v>0</v>
      </c>
      <c r="AQ5" s="204">
        <f t="shared" si="33"/>
        <v>0</v>
      </c>
      <c r="AR5" s="2" t="str">
        <f t="shared" si="34"/>
        <v/>
      </c>
      <c r="AS5" s="2" t="str">
        <f t="shared" si="35"/>
        <v/>
      </c>
      <c r="AT5" s="11" t="str">
        <f t="shared" si="8"/>
        <v/>
      </c>
      <c r="AU5" s="11" t="str">
        <f t="shared" si="36"/>
        <v/>
      </c>
      <c r="AV5" s="11">
        <f t="shared" si="37"/>
        <v>0</v>
      </c>
      <c r="AW5" s="11">
        <f>SUM($AV$3:AV5)</f>
        <v>-16</v>
      </c>
      <c r="AX5" s="390">
        <f t="shared" si="38"/>
        <v>0</v>
      </c>
      <c r="AY5" s="390">
        <f t="shared" si="9"/>
        <v>0</v>
      </c>
      <c r="AZ5" s="390">
        <f t="shared" si="9"/>
        <v>0</v>
      </c>
      <c r="BA5" s="390">
        <f t="shared" si="9"/>
        <v>0</v>
      </c>
      <c r="BB5" s="390">
        <f t="shared" si="9"/>
        <v>0</v>
      </c>
      <c r="BC5" s="2"/>
      <c r="BD5" s="368">
        <f t="shared" si="39"/>
        <v>0</v>
      </c>
      <c r="BE5" s="368">
        <f t="shared" si="39"/>
        <v>0</v>
      </c>
      <c r="BF5" s="368">
        <f t="shared" si="39"/>
        <v>0</v>
      </c>
      <c r="BG5" s="368">
        <f t="shared" si="39"/>
        <v>0</v>
      </c>
      <c r="BH5" s="372">
        <f t="shared" si="40"/>
        <v>18</v>
      </c>
      <c r="BI5" s="372">
        <f t="shared" si="10"/>
        <v>1.5</v>
      </c>
      <c r="BJ5" s="372">
        <f t="shared" si="41"/>
        <v>22</v>
      </c>
      <c r="BK5" s="372">
        <f t="shared" si="11"/>
        <v>2</v>
      </c>
      <c r="BL5" s="372">
        <f t="shared" si="42"/>
        <v>6</v>
      </c>
      <c r="BM5" s="372">
        <f t="shared" si="12"/>
        <v>2</v>
      </c>
      <c r="BN5" s="564">
        <f t="shared" si="13"/>
        <v>0</v>
      </c>
      <c r="BO5" s="565">
        <f t="shared" si="14"/>
        <v>0</v>
      </c>
      <c r="BP5" s="570">
        <f t="shared" si="15"/>
        <v>0</v>
      </c>
      <c r="BQ5" s="564">
        <f t="shared" si="16"/>
        <v>0</v>
      </c>
      <c r="BR5" s="565">
        <f t="shared" si="17"/>
        <v>0</v>
      </c>
      <c r="BS5" s="570">
        <f t="shared" si="18"/>
        <v>0</v>
      </c>
      <c r="BT5" s="568">
        <f t="shared" si="43"/>
        <v>0</v>
      </c>
      <c r="BU5" s="564">
        <f t="shared" si="44"/>
        <v>0</v>
      </c>
      <c r="BV5" s="582">
        <f t="shared" si="45"/>
        <v>0</v>
      </c>
      <c r="BW5" s="576">
        <f t="shared" si="46"/>
        <v>0</v>
      </c>
      <c r="BX5" s="577">
        <f t="shared" si="47"/>
        <v>0</v>
      </c>
      <c r="BY5" s="578">
        <f t="shared" si="19"/>
        <v>0</v>
      </c>
      <c r="BZ5" s="576">
        <f t="shared" si="48"/>
        <v>0</v>
      </c>
      <c r="CA5" s="577">
        <f t="shared" si="49"/>
        <v>0</v>
      </c>
      <c r="CB5" s="578">
        <f t="shared" si="20"/>
        <v>0</v>
      </c>
      <c r="CC5" s="579">
        <f t="shared" si="50"/>
        <v>0</v>
      </c>
      <c r="CD5" s="576">
        <f t="shared" si="51"/>
        <v>0</v>
      </c>
      <c r="CE5" s="560">
        <f t="shared" si="52"/>
        <v>-6</v>
      </c>
      <c r="CF5" s="560">
        <f t="shared" si="53"/>
        <v>-6</v>
      </c>
      <c r="CG5" s="560">
        <f t="shared" si="54"/>
        <v>0</v>
      </c>
      <c r="CH5" s="560">
        <f t="shared" si="55"/>
        <v>0</v>
      </c>
      <c r="CL5" s="2" t="str">
        <f t="shared" si="56"/>
        <v/>
      </c>
    </row>
    <row r="6" spans="1:90" ht="12.75" x14ac:dyDescent="0.2">
      <c r="A6" s="242">
        <f t="shared" si="21"/>
        <v>1</v>
      </c>
      <c r="B6" s="243">
        <f>B5+1</f>
        <v>46026</v>
      </c>
      <c r="C6" s="600">
        <f t="shared" si="22"/>
        <v>1</v>
      </c>
      <c r="D6" s="307"/>
      <c r="E6" s="307"/>
      <c r="F6" s="308"/>
      <c r="G6" s="308"/>
      <c r="H6" s="547">
        <f>IF(AK6=6,Einstellungen!$E$11,IF(AK6=7,Einstellungen!$E$12,IF(AK6=1,Einstellungen!$E$13,IF(AK6=2,Einstellungen!$E$7,IF(AK6=3,Einstellungen!$E$8,IF(AK6=4,Einstellungen!$E$9,IF(AK6=5,Einstellungen!$E$10)))))))</f>
        <v>0</v>
      </c>
      <c r="I6" s="232">
        <f t="shared" si="0"/>
        <v>0</v>
      </c>
      <c r="J6" s="229" t="str">
        <f t="shared" si="1"/>
        <v/>
      </c>
      <c r="K6" s="313"/>
      <c r="L6" s="328"/>
      <c r="M6" s="202"/>
      <c r="N6" s="381"/>
      <c r="O6" s="382"/>
      <c r="P6" s="382"/>
      <c r="Q6" s="382"/>
      <c r="R6" s="260" t="str">
        <f>IF(I$36=0,"",IF(Einstellungen!I$39=1,R5+AV6,CL6))</f>
        <v/>
      </c>
      <c r="S6" s="231">
        <f>SUM(AP$3:AP6)</f>
        <v>16</v>
      </c>
      <c r="T6" s="228">
        <f>SUM(I$3:I6)</f>
        <v>0</v>
      </c>
      <c r="U6" s="373" t="str">
        <f t="shared" si="23"/>
        <v/>
      </c>
      <c r="V6" s="689"/>
      <c r="W6" s="609"/>
      <c r="X6" s="609"/>
      <c r="Y6" s="15">
        <f t="shared" si="2"/>
        <v>46026</v>
      </c>
      <c r="Z6" s="64" t="b">
        <f t="shared" si="3"/>
        <v>0</v>
      </c>
      <c r="AA6" s="64">
        <f>IF(M6=Einstellungen!A$43,I6,IF(M6=Einstellungen!A$45,I6,0))</f>
        <v>0</v>
      </c>
      <c r="AB6" s="64">
        <f>IF(M6=Einstellungen!A$44,I6,IF(M6=Einstellungen!A$45,I6,0))</f>
        <v>0</v>
      </c>
      <c r="AC6" s="661">
        <f t="shared" si="4"/>
        <v>0</v>
      </c>
      <c r="AD6" s="2" t="b">
        <f t="shared" si="5"/>
        <v>0</v>
      </c>
      <c r="AE6" s="2">
        <f t="shared" si="24"/>
        <v>0</v>
      </c>
      <c r="AF6" s="2">
        <f t="shared" si="24"/>
        <v>0</v>
      </c>
      <c r="AG6" s="325" t="b">
        <f t="shared" si="6"/>
        <v>0</v>
      </c>
      <c r="AH6" s="325" t="b">
        <f t="shared" si="7"/>
        <v>0</v>
      </c>
      <c r="AI6" s="325" t="b">
        <f t="shared" si="25"/>
        <v>0</v>
      </c>
      <c r="AJ6" s="325" t="b">
        <f t="shared" si="26"/>
        <v>0</v>
      </c>
      <c r="AK6" s="2">
        <f t="shared" si="27"/>
        <v>1</v>
      </c>
      <c r="AL6" s="14">
        <f t="shared" si="28"/>
        <v>0</v>
      </c>
      <c r="AM6" s="11">
        <f t="shared" si="29"/>
        <v>0</v>
      </c>
      <c r="AN6" s="11">
        <f t="shared" si="30"/>
        <v>0</v>
      </c>
      <c r="AO6" s="11">
        <f t="shared" si="31"/>
        <v>0</v>
      </c>
      <c r="AP6" s="11">
        <f t="shared" si="32"/>
        <v>0</v>
      </c>
      <c r="AQ6" s="204">
        <f t="shared" si="33"/>
        <v>0</v>
      </c>
      <c r="AR6" s="2" t="str">
        <f t="shared" si="34"/>
        <v/>
      </c>
      <c r="AS6" s="2" t="str">
        <f t="shared" si="35"/>
        <v/>
      </c>
      <c r="AT6" s="11" t="str">
        <f t="shared" si="8"/>
        <v/>
      </c>
      <c r="AU6" s="11" t="str">
        <f t="shared" si="36"/>
        <v/>
      </c>
      <c r="AV6" s="11">
        <f t="shared" si="37"/>
        <v>0</v>
      </c>
      <c r="AW6" s="11">
        <f>SUM($AV$3:AV6)</f>
        <v>-16</v>
      </c>
      <c r="AX6" s="390">
        <f t="shared" si="38"/>
        <v>0</v>
      </c>
      <c r="AY6" s="390">
        <f t="shared" si="9"/>
        <v>0</v>
      </c>
      <c r="AZ6" s="390">
        <f t="shared" si="9"/>
        <v>0</v>
      </c>
      <c r="BA6" s="390">
        <f t="shared" si="9"/>
        <v>0</v>
      </c>
      <c r="BB6" s="390">
        <f t="shared" si="9"/>
        <v>0</v>
      </c>
      <c r="BC6" s="2"/>
      <c r="BD6" s="368">
        <f t="shared" si="39"/>
        <v>0</v>
      </c>
      <c r="BE6" s="368">
        <f t="shared" si="39"/>
        <v>0</v>
      </c>
      <c r="BF6" s="368">
        <f t="shared" si="39"/>
        <v>0</v>
      </c>
      <c r="BG6" s="368">
        <f t="shared" si="39"/>
        <v>0</v>
      </c>
      <c r="BH6" s="372">
        <f t="shared" si="40"/>
        <v>8</v>
      </c>
      <c r="BI6" s="372">
        <f t="shared" si="10"/>
        <v>2</v>
      </c>
      <c r="BJ6" s="372">
        <f t="shared" si="41"/>
        <v>22</v>
      </c>
      <c r="BK6" s="372">
        <f t="shared" si="11"/>
        <v>3</v>
      </c>
      <c r="BL6" s="372">
        <f t="shared" si="42"/>
        <v>6</v>
      </c>
      <c r="BM6" s="372">
        <f t="shared" si="12"/>
        <v>3</v>
      </c>
      <c r="BN6" s="564">
        <f t="shared" si="13"/>
        <v>0</v>
      </c>
      <c r="BO6" s="565">
        <f t="shared" si="14"/>
        <v>0</v>
      </c>
      <c r="BP6" s="570">
        <f t="shared" si="15"/>
        <v>0</v>
      </c>
      <c r="BQ6" s="564">
        <f t="shared" si="16"/>
        <v>0</v>
      </c>
      <c r="BR6" s="565">
        <f t="shared" si="17"/>
        <v>0</v>
      </c>
      <c r="BS6" s="570">
        <f t="shared" si="18"/>
        <v>0</v>
      </c>
      <c r="BT6" s="568">
        <f t="shared" si="43"/>
        <v>0</v>
      </c>
      <c r="BU6" s="564">
        <f t="shared" si="44"/>
        <v>0</v>
      </c>
      <c r="BV6" s="582">
        <f t="shared" si="45"/>
        <v>0</v>
      </c>
      <c r="BW6" s="576">
        <f t="shared" si="46"/>
        <v>0</v>
      </c>
      <c r="BX6" s="577">
        <f t="shared" si="47"/>
        <v>0</v>
      </c>
      <c r="BY6" s="578">
        <f t="shared" si="19"/>
        <v>0</v>
      </c>
      <c r="BZ6" s="576">
        <f t="shared" si="48"/>
        <v>0</v>
      </c>
      <c r="CA6" s="577">
        <f t="shared" si="49"/>
        <v>0</v>
      </c>
      <c r="CB6" s="578">
        <f t="shared" si="20"/>
        <v>0</v>
      </c>
      <c r="CC6" s="579">
        <f t="shared" si="50"/>
        <v>0</v>
      </c>
      <c r="CD6" s="576">
        <f t="shared" si="51"/>
        <v>0</v>
      </c>
      <c r="CE6" s="560">
        <f t="shared" si="52"/>
        <v>-6</v>
      </c>
      <c r="CF6" s="560">
        <f t="shared" si="53"/>
        <v>-6</v>
      </c>
      <c r="CG6" s="560">
        <f t="shared" si="54"/>
        <v>0</v>
      </c>
      <c r="CH6" s="560">
        <f t="shared" si="55"/>
        <v>0</v>
      </c>
      <c r="CL6" s="2" t="str">
        <f t="shared" si="56"/>
        <v/>
      </c>
    </row>
    <row r="7" spans="1:90" ht="12.75" x14ac:dyDescent="0.2">
      <c r="A7" s="242">
        <f t="shared" si="21"/>
        <v>2</v>
      </c>
      <c r="B7" s="243">
        <f t="shared" si="57"/>
        <v>46027</v>
      </c>
      <c r="C7" s="600">
        <f t="shared" si="22"/>
        <v>2</v>
      </c>
      <c r="D7" s="307"/>
      <c r="E7" s="307"/>
      <c r="F7" s="308"/>
      <c r="G7" s="308"/>
      <c r="H7" s="547">
        <f>IF(AK7=6,Einstellungen!$E$11,IF(AK7=7,Einstellungen!$E$12,IF(AK7=1,Einstellungen!$E$13,IF(AK7=2,Einstellungen!$E$7,IF(AK7=3,Einstellungen!$E$8,IF(AK7=4,Einstellungen!$E$9,IF(AK7=5,Einstellungen!$E$10)))))))</f>
        <v>0</v>
      </c>
      <c r="I7" s="232">
        <f t="shared" si="0"/>
        <v>0</v>
      </c>
      <c r="J7" s="229">
        <f t="shared" si="1"/>
        <v>1</v>
      </c>
      <c r="K7" s="313"/>
      <c r="L7" s="328"/>
      <c r="M7" s="202" t="s">
        <v>318</v>
      </c>
      <c r="N7" s="381"/>
      <c r="O7" s="382"/>
      <c r="P7" s="382"/>
      <c r="Q7" s="382"/>
      <c r="R7" s="260" t="str">
        <f>IF(I$36=0,"",IF(Einstellungen!I$39=1,R6+AV7,CL7))</f>
        <v/>
      </c>
      <c r="S7" s="231">
        <f>SUM(AP$3:AP7)</f>
        <v>24</v>
      </c>
      <c r="T7" s="228">
        <f>SUM(I$3:I7)</f>
        <v>0</v>
      </c>
      <c r="U7" s="373" t="str">
        <f t="shared" si="23"/>
        <v/>
      </c>
      <c r="V7" s="689"/>
      <c r="W7" s="609"/>
      <c r="X7" s="609"/>
      <c r="Y7" s="15">
        <f t="shared" si="2"/>
        <v>46027</v>
      </c>
      <c r="Z7" s="64">
        <f t="shared" si="3"/>
        <v>0</v>
      </c>
      <c r="AA7" s="64">
        <f>IF(M7=Einstellungen!A$43,I7,IF(M7=Einstellungen!A$45,I7,0))</f>
        <v>0</v>
      </c>
      <c r="AB7" s="64">
        <f>IF(M7=Einstellungen!A$44,I7,IF(M7=Einstellungen!A$45,I7,0))</f>
        <v>0</v>
      </c>
      <c r="AC7" s="661">
        <f t="shared" si="4"/>
        <v>0</v>
      </c>
      <c r="AD7" s="2">
        <f t="shared" si="5"/>
        <v>0</v>
      </c>
      <c r="AE7" s="2">
        <f t="shared" si="24"/>
        <v>0</v>
      </c>
      <c r="AF7" s="2">
        <f t="shared" si="24"/>
        <v>0</v>
      </c>
      <c r="AG7" s="325">
        <f t="shared" si="6"/>
        <v>0</v>
      </c>
      <c r="AH7" s="325">
        <f t="shared" si="7"/>
        <v>0</v>
      </c>
      <c r="AI7" s="325">
        <f t="shared" si="25"/>
        <v>0</v>
      </c>
      <c r="AJ7" s="325">
        <f t="shared" si="26"/>
        <v>0</v>
      </c>
      <c r="AK7" s="2">
        <f t="shared" si="27"/>
        <v>2</v>
      </c>
      <c r="AL7" s="14">
        <f t="shared" si="28"/>
        <v>0</v>
      </c>
      <c r="AM7" s="11">
        <f t="shared" si="29"/>
        <v>0</v>
      </c>
      <c r="AN7" s="11">
        <f t="shared" si="30"/>
        <v>0</v>
      </c>
      <c r="AO7" s="11">
        <f t="shared" si="31"/>
        <v>8</v>
      </c>
      <c r="AP7" s="11">
        <f t="shared" si="32"/>
        <v>8</v>
      </c>
      <c r="AQ7" s="204">
        <f t="shared" si="33"/>
        <v>8</v>
      </c>
      <c r="AR7" s="2">
        <f t="shared" si="34"/>
        <v>1</v>
      </c>
      <c r="AS7" s="2">
        <f t="shared" si="35"/>
        <v>1</v>
      </c>
      <c r="AT7" s="11" t="str">
        <f t="shared" si="8"/>
        <v/>
      </c>
      <c r="AU7" s="11" t="str">
        <f t="shared" si="36"/>
        <v/>
      </c>
      <c r="AV7" s="11">
        <f t="shared" si="37"/>
        <v>-8</v>
      </c>
      <c r="AW7" s="11">
        <f>SUM($AV$3:AV7)</f>
        <v>-24</v>
      </c>
      <c r="AX7" s="390">
        <f t="shared" si="38"/>
        <v>0</v>
      </c>
      <c r="AY7" s="390">
        <f t="shared" si="9"/>
        <v>0</v>
      </c>
      <c r="AZ7" s="390">
        <f t="shared" si="9"/>
        <v>0</v>
      </c>
      <c r="BA7" s="390">
        <f t="shared" si="9"/>
        <v>0</v>
      </c>
      <c r="BB7" s="390">
        <f t="shared" si="9"/>
        <v>0</v>
      </c>
      <c r="BC7" s="2"/>
      <c r="BD7" s="368">
        <f t="shared" si="39"/>
        <v>0</v>
      </c>
      <c r="BE7" s="368">
        <f t="shared" si="39"/>
        <v>0</v>
      </c>
      <c r="BF7" s="368">
        <f t="shared" si="39"/>
        <v>0</v>
      </c>
      <c r="BG7" s="368">
        <f t="shared" si="39"/>
        <v>0</v>
      </c>
      <c r="BH7" s="372">
        <f t="shared" si="40"/>
        <v>18</v>
      </c>
      <c r="BI7" s="372">
        <f t="shared" si="10"/>
        <v>1.5</v>
      </c>
      <c r="BJ7" s="372">
        <f t="shared" si="41"/>
        <v>22</v>
      </c>
      <c r="BK7" s="372">
        <f t="shared" si="11"/>
        <v>2</v>
      </c>
      <c r="BL7" s="372">
        <f t="shared" si="42"/>
        <v>6</v>
      </c>
      <c r="BM7" s="372">
        <f t="shared" si="12"/>
        <v>2</v>
      </c>
      <c r="BN7" s="564">
        <f t="shared" si="13"/>
        <v>0</v>
      </c>
      <c r="BO7" s="565">
        <f t="shared" si="14"/>
        <v>0</v>
      </c>
      <c r="BP7" s="570">
        <f t="shared" si="15"/>
        <v>0</v>
      </c>
      <c r="BQ7" s="564">
        <f t="shared" si="16"/>
        <v>0</v>
      </c>
      <c r="BR7" s="565">
        <f t="shared" si="17"/>
        <v>0</v>
      </c>
      <c r="BS7" s="570">
        <f t="shared" si="18"/>
        <v>0</v>
      </c>
      <c r="BT7" s="568">
        <f t="shared" si="43"/>
        <v>0</v>
      </c>
      <c r="BU7" s="564">
        <f t="shared" si="44"/>
        <v>0</v>
      </c>
      <c r="BV7" s="582">
        <f t="shared" si="45"/>
        <v>0</v>
      </c>
      <c r="BW7" s="576">
        <f t="shared" si="46"/>
        <v>0</v>
      </c>
      <c r="BX7" s="577">
        <f t="shared" si="47"/>
        <v>0</v>
      </c>
      <c r="BY7" s="578">
        <f t="shared" si="19"/>
        <v>0</v>
      </c>
      <c r="BZ7" s="576">
        <f t="shared" si="48"/>
        <v>0</v>
      </c>
      <c r="CA7" s="577">
        <f t="shared" si="49"/>
        <v>0</v>
      </c>
      <c r="CB7" s="578">
        <f t="shared" si="20"/>
        <v>0</v>
      </c>
      <c r="CC7" s="579">
        <f t="shared" si="50"/>
        <v>0</v>
      </c>
      <c r="CD7" s="576">
        <f t="shared" si="51"/>
        <v>0</v>
      </c>
      <c r="CE7" s="560">
        <f t="shared" si="52"/>
        <v>-6</v>
      </c>
      <c r="CF7" s="560">
        <f t="shared" si="53"/>
        <v>-6</v>
      </c>
      <c r="CG7" s="560">
        <f t="shared" si="54"/>
        <v>0</v>
      </c>
      <c r="CH7" s="560">
        <f t="shared" si="55"/>
        <v>0</v>
      </c>
      <c r="CL7" s="2" t="str">
        <f t="shared" si="56"/>
        <v/>
      </c>
    </row>
    <row r="8" spans="1:90" ht="12.75" x14ac:dyDescent="0.2">
      <c r="A8" s="242">
        <f t="shared" si="21"/>
        <v>3</v>
      </c>
      <c r="B8" s="243">
        <f t="shared" si="57"/>
        <v>46028</v>
      </c>
      <c r="C8" s="600">
        <f t="shared" si="22"/>
        <v>2</v>
      </c>
      <c r="D8" s="307"/>
      <c r="E8" s="307"/>
      <c r="F8" s="308"/>
      <c r="G8" s="308"/>
      <c r="H8" s="547">
        <f>IF(AK8=6,Einstellungen!$E$11,IF(AK8=7,Einstellungen!$E$12,IF(AK8=1,Einstellungen!$E$13,IF(AK8=2,Einstellungen!$E$7,IF(AK8=3,Einstellungen!$E$8,IF(AK8=4,Einstellungen!$E$9,IF(AK8=5,Einstellungen!$E$10)))))))</f>
        <v>0</v>
      </c>
      <c r="I8" s="232">
        <f t="shared" si="0"/>
        <v>0</v>
      </c>
      <c r="J8" s="229">
        <f t="shared" si="1"/>
        <v>1</v>
      </c>
      <c r="K8" s="313"/>
      <c r="L8" s="328"/>
      <c r="M8" s="202"/>
      <c r="N8" s="381"/>
      <c r="O8" s="382"/>
      <c r="P8" s="382"/>
      <c r="Q8" s="382"/>
      <c r="R8" s="260" t="str">
        <f>IF(I$36=0,"",IF(Einstellungen!I$39=1,R7+AV8,CL8))</f>
        <v/>
      </c>
      <c r="S8" s="231">
        <f>SUM(AP$3:AP8)</f>
        <v>32</v>
      </c>
      <c r="T8" s="228">
        <f>SUM(I$3:I8)</f>
        <v>0</v>
      </c>
      <c r="U8" s="373" t="str">
        <f t="shared" si="23"/>
        <v/>
      </c>
      <c r="V8" s="689"/>
      <c r="W8" s="609"/>
      <c r="X8" s="609"/>
      <c r="Y8" s="15">
        <f t="shared" si="2"/>
        <v>46028</v>
      </c>
      <c r="Z8" s="64">
        <f t="shared" si="3"/>
        <v>0</v>
      </c>
      <c r="AA8" s="64">
        <f>IF(M8=Einstellungen!A$43,I8,IF(M8=Einstellungen!A$45,I8,0))</f>
        <v>0</v>
      </c>
      <c r="AB8" s="64">
        <f>IF(M8=Einstellungen!A$44,I8,IF(M8=Einstellungen!A$45,I8,0))</f>
        <v>0</v>
      </c>
      <c r="AC8" s="661">
        <f t="shared" si="4"/>
        <v>0</v>
      </c>
      <c r="AD8" s="2">
        <f t="shared" si="5"/>
        <v>0</v>
      </c>
      <c r="AE8" s="2">
        <f t="shared" si="24"/>
        <v>0</v>
      </c>
      <c r="AF8" s="2">
        <f t="shared" si="24"/>
        <v>0</v>
      </c>
      <c r="AG8" s="325">
        <f t="shared" si="6"/>
        <v>0</v>
      </c>
      <c r="AH8" s="325">
        <f t="shared" si="7"/>
        <v>0</v>
      </c>
      <c r="AI8" s="325">
        <f t="shared" si="25"/>
        <v>0</v>
      </c>
      <c r="AJ8" s="325">
        <f t="shared" si="26"/>
        <v>0</v>
      </c>
      <c r="AK8" s="2">
        <f t="shared" si="27"/>
        <v>3</v>
      </c>
      <c r="AL8" s="14">
        <f t="shared" si="28"/>
        <v>0</v>
      </c>
      <c r="AM8" s="11">
        <f t="shared" si="29"/>
        <v>0</v>
      </c>
      <c r="AN8" s="11">
        <f t="shared" si="30"/>
        <v>0</v>
      </c>
      <c r="AO8" s="11">
        <f t="shared" si="31"/>
        <v>8</v>
      </c>
      <c r="AP8" s="11">
        <f t="shared" si="32"/>
        <v>8</v>
      </c>
      <c r="AQ8" s="204">
        <f t="shared" si="33"/>
        <v>8</v>
      </c>
      <c r="AR8" s="2">
        <f t="shared" si="34"/>
        <v>1</v>
      </c>
      <c r="AS8" s="2">
        <f t="shared" si="35"/>
        <v>1</v>
      </c>
      <c r="AT8" s="11" t="str">
        <f t="shared" si="8"/>
        <v/>
      </c>
      <c r="AU8" s="11" t="str">
        <f t="shared" si="36"/>
        <v/>
      </c>
      <c r="AV8" s="11">
        <f t="shared" si="37"/>
        <v>-8</v>
      </c>
      <c r="AW8" s="11">
        <f>SUM($AV$3:AV8)</f>
        <v>-32</v>
      </c>
      <c r="AX8" s="390">
        <f t="shared" si="38"/>
        <v>0</v>
      </c>
      <c r="AY8" s="390">
        <f t="shared" si="9"/>
        <v>0</v>
      </c>
      <c r="AZ8" s="390">
        <f t="shared" si="9"/>
        <v>0</v>
      </c>
      <c r="BA8" s="390">
        <f t="shared" si="9"/>
        <v>0</v>
      </c>
      <c r="BB8" s="390">
        <f t="shared" si="9"/>
        <v>0</v>
      </c>
      <c r="BC8" s="2"/>
      <c r="BD8" s="368">
        <f t="shared" si="39"/>
        <v>0</v>
      </c>
      <c r="BE8" s="368">
        <f t="shared" si="39"/>
        <v>0</v>
      </c>
      <c r="BF8" s="368">
        <f t="shared" si="39"/>
        <v>0</v>
      </c>
      <c r="BG8" s="368">
        <f t="shared" si="39"/>
        <v>0</v>
      </c>
      <c r="BH8" s="372">
        <f t="shared" si="40"/>
        <v>18</v>
      </c>
      <c r="BI8" s="372">
        <f t="shared" si="10"/>
        <v>1.5</v>
      </c>
      <c r="BJ8" s="372">
        <f t="shared" si="41"/>
        <v>22</v>
      </c>
      <c r="BK8" s="372">
        <f t="shared" si="11"/>
        <v>2</v>
      </c>
      <c r="BL8" s="372">
        <f t="shared" si="42"/>
        <v>6</v>
      </c>
      <c r="BM8" s="372">
        <f t="shared" si="12"/>
        <v>2</v>
      </c>
      <c r="BN8" s="564">
        <f t="shared" si="13"/>
        <v>0</v>
      </c>
      <c r="BO8" s="565">
        <f t="shared" si="14"/>
        <v>0</v>
      </c>
      <c r="BP8" s="570">
        <f t="shared" si="15"/>
        <v>0</v>
      </c>
      <c r="BQ8" s="564">
        <f t="shared" si="16"/>
        <v>0</v>
      </c>
      <c r="BR8" s="565">
        <f t="shared" si="17"/>
        <v>0</v>
      </c>
      <c r="BS8" s="570">
        <f t="shared" si="18"/>
        <v>0</v>
      </c>
      <c r="BT8" s="568">
        <f t="shared" si="43"/>
        <v>0</v>
      </c>
      <c r="BU8" s="564">
        <f t="shared" si="44"/>
        <v>0</v>
      </c>
      <c r="BV8" s="582">
        <f t="shared" si="45"/>
        <v>0</v>
      </c>
      <c r="BW8" s="576">
        <f t="shared" si="46"/>
        <v>0</v>
      </c>
      <c r="BX8" s="577">
        <f t="shared" si="47"/>
        <v>0</v>
      </c>
      <c r="BY8" s="578">
        <f t="shared" si="19"/>
        <v>0</v>
      </c>
      <c r="BZ8" s="576">
        <f t="shared" si="48"/>
        <v>0</v>
      </c>
      <c r="CA8" s="577">
        <f t="shared" si="49"/>
        <v>0</v>
      </c>
      <c r="CB8" s="578">
        <f t="shared" si="20"/>
        <v>0</v>
      </c>
      <c r="CC8" s="579">
        <f t="shared" si="50"/>
        <v>0</v>
      </c>
      <c r="CD8" s="576">
        <f t="shared" si="51"/>
        <v>0</v>
      </c>
      <c r="CE8" s="560">
        <f t="shared" si="52"/>
        <v>-6</v>
      </c>
      <c r="CF8" s="560">
        <f t="shared" si="53"/>
        <v>-6</v>
      </c>
      <c r="CG8" s="560">
        <f t="shared" si="54"/>
        <v>0</v>
      </c>
      <c r="CH8" s="560">
        <f t="shared" si="55"/>
        <v>0</v>
      </c>
      <c r="CL8" s="2" t="str">
        <f t="shared" si="56"/>
        <v/>
      </c>
    </row>
    <row r="9" spans="1:90" ht="12.75" x14ac:dyDescent="0.2">
      <c r="A9" s="242">
        <f t="shared" si="21"/>
        <v>4</v>
      </c>
      <c r="B9" s="243">
        <f t="shared" si="57"/>
        <v>46029</v>
      </c>
      <c r="C9" s="600">
        <f t="shared" si="22"/>
        <v>2</v>
      </c>
      <c r="D9" s="307"/>
      <c r="E9" s="307"/>
      <c r="F9" s="308"/>
      <c r="G9" s="308"/>
      <c r="H9" s="547">
        <f>IF(AK9=6,Einstellungen!$E$11,IF(AK9=7,Einstellungen!$E$12,IF(AK9=1,Einstellungen!$E$13,IF(AK9=2,Einstellungen!$E$7,IF(AK9=3,Einstellungen!$E$8,IF(AK9=4,Einstellungen!$E$9,IF(AK9=5,Einstellungen!$E$10)))))))</f>
        <v>0</v>
      </c>
      <c r="I9" s="232">
        <f t="shared" si="0"/>
        <v>0</v>
      </c>
      <c r="J9" s="229">
        <f t="shared" si="1"/>
        <v>1</v>
      </c>
      <c r="K9" s="313"/>
      <c r="L9" s="328"/>
      <c r="M9" s="202"/>
      <c r="N9" s="381"/>
      <c r="O9" s="382"/>
      <c r="P9" s="382"/>
      <c r="Q9" s="382"/>
      <c r="R9" s="260" t="str">
        <f>IF(I$36=0,"",IF(Einstellungen!I$39=1,R8+AV9,CL9))</f>
        <v/>
      </c>
      <c r="S9" s="231">
        <f>SUM(AP$3:AP9)</f>
        <v>40</v>
      </c>
      <c r="T9" s="228">
        <f>SUM(I$3:I9)</f>
        <v>0</v>
      </c>
      <c r="U9" s="373" t="str">
        <f t="shared" si="23"/>
        <v/>
      </c>
      <c r="V9" s="689"/>
      <c r="W9" s="609"/>
      <c r="X9" s="609"/>
      <c r="Y9" s="15">
        <f t="shared" si="2"/>
        <v>46029</v>
      </c>
      <c r="Z9" s="64">
        <f t="shared" si="3"/>
        <v>0</v>
      </c>
      <c r="AA9" s="64">
        <f>IF(M9=Einstellungen!A$43,I9,IF(M9=Einstellungen!A$45,I9,0))</f>
        <v>0</v>
      </c>
      <c r="AB9" s="64">
        <f>IF(M9=Einstellungen!A$44,I9,IF(M9=Einstellungen!A$45,I9,0))</f>
        <v>0</v>
      </c>
      <c r="AC9" s="661">
        <f t="shared" si="4"/>
        <v>0</v>
      </c>
      <c r="AD9" s="2">
        <f t="shared" si="5"/>
        <v>0</v>
      </c>
      <c r="AE9" s="2">
        <f t="shared" si="24"/>
        <v>0</v>
      </c>
      <c r="AF9" s="2">
        <f t="shared" si="24"/>
        <v>0</v>
      </c>
      <c r="AG9" s="325">
        <f t="shared" si="6"/>
        <v>0</v>
      </c>
      <c r="AH9" s="325">
        <f t="shared" si="7"/>
        <v>0</v>
      </c>
      <c r="AI9" s="325">
        <f t="shared" si="25"/>
        <v>0</v>
      </c>
      <c r="AJ9" s="325">
        <f t="shared" si="26"/>
        <v>0</v>
      </c>
      <c r="AK9" s="2">
        <f t="shared" si="27"/>
        <v>4</v>
      </c>
      <c r="AL9" s="14">
        <f t="shared" si="28"/>
        <v>0</v>
      </c>
      <c r="AM9" s="11">
        <f t="shared" si="29"/>
        <v>0</v>
      </c>
      <c r="AN9" s="11">
        <f t="shared" si="30"/>
        <v>0</v>
      </c>
      <c r="AO9" s="11">
        <f t="shared" si="31"/>
        <v>8</v>
      </c>
      <c r="AP9" s="11">
        <f t="shared" si="32"/>
        <v>8</v>
      </c>
      <c r="AQ9" s="204">
        <f t="shared" si="33"/>
        <v>8</v>
      </c>
      <c r="AR9" s="2">
        <f t="shared" si="34"/>
        <v>1</v>
      </c>
      <c r="AS9" s="2">
        <f t="shared" si="35"/>
        <v>1</v>
      </c>
      <c r="AT9" s="11" t="str">
        <f t="shared" ref="AT9:AT33" si="58">IF(L9="j",1,IF(L9="J/2",0.5,""))</f>
        <v/>
      </c>
      <c r="AU9" s="11" t="str">
        <f t="shared" si="36"/>
        <v/>
      </c>
      <c r="AV9" s="11">
        <f t="shared" si="37"/>
        <v>-8</v>
      </c>
      <c r="AW9" s="11">
        <f>SUM($AV$3:AV9)</f>
        <v>-40</v>
      </c>
      <c r="AX9" s="390">
        <f t="shared" si="38"/>
        <v>0</v>
      </c>
      <c r="AY9" s="390">
        <f t="shared" si="9"/>
        <v>0</v>
      </c>
      <c r="AZ9" s="390">
        <f t="shared" si="9"/>
        <v>0</v>
      </c>
      <c r="BA9" s="390">
        <f t="shared" si="9"/>
        <v>0</v>
      </c>
      <c r="BB9" s="390">
        <f t="shared" si="9"/>
        <v>0</v>
      </c>
      <c r="BC9" s="2"/>
      <c r="BD9" s="368">
        <f t="shared" si="39"/>
        <v>0</v>
      </c>
      <c r="BE9" s="368">
        <f t="shared" si="39"/>
        <v>0</v>
      </c>
      <c r="BF9" s="368">
        <f t="shared" si="39"/>
        <v>0</v>
      </c>
      <c r="BG9" s="368">
        <f t="shared" si="39"/>
        <v>0</v>
      </c>
      <c r="BH9" s="372">
        <f t="shared" si="40"/>
        <v>18</v>
      </c>
      <c r="BI9" s="372">
        <f t="shared" si="10"/>
        <v>1.5</v>
      </c>
      <c r="BJ9" s="372">
        <f t="shared" si="41"/>
        <v>22</v>
      </c>
      <c r="BK9" s="372">
        <f t="shared" si="11"/>
        <v>2</v>
      </c>
      <c r="BL9" s="372">
        <f t="shared" si="42"/>
        <v>6</v>
      </c>
      <c r="BM9" s="372">
        <f t="shared" si="12"/>
        <v>2</v>
      </c>
      <c r="BN9" s="564">
        <f t="shared" si="13"/>
        <v>0</v>
      </c>
      <c r="BO9" s="565">
        <f t="shared" si="14"/>
        <v>0</v>
      </c>
      <c r="BP9" s="570">
        <f t="shared" si="15"/>
        <v>0</v>
      </c>
      <c r="BQ9" s="564">
        <f t="shared" si="16"/>
        <v>0</v>
      </c>
      <c r="BR9" s="565">
        <f t="shared" si="17"/>
        <v>0</v>
      </c>
      <c r="BS9" s="570">
        <f t="shared" si="18"/>
        <v>0</v>
      </c>
      <c r="BT9" s="568">
        <f t="shared" si="43"/>
        <v>0</v>
      </c>
      <c r="BU9" s="564">
        <f t="shared" si="44"/>
        <v>0</v>
      </c>
      <c r="BV9" s="582">
        <f t="shared" si="45"/>
        <v>0</v>
      </c>
      <c r="BW9" s="576">
        <f t="shared" si="46"/>
        <v>0</v>
      </c>
      <c r="BX9" s="577">
        <f t="shared" si="47"/>
        <v>0</v>
      </c>
      <c r="BY9" s="578">
        <f t="shared" si="19"/>
        <v>0</v>
      </c>
      <c r="BZ9" s="576">
        <f t="shared" si="48"/>
        <v>0</v>
      </c>
      <c r="CA9" s="577">
        <f t="shared" si="49"/>
        <v>0</v>
      </c>
      <c r="CB9" s="578">
        <f t="shared" si="20"/>
        <v>0</v>
      </c>
      <c r="CC9" s="579">
        <f t="shared" si="50"/>
        <v>0</v>
      </c>
      <c r="CD9" s="576">
        <f t="shared" si="51"/>
        <v>0</v>
      </c>
      <c r="CE9" s="560">
        <f t="shared" si="52"/>
        <v>-6</v>
      </c>
      <c r="CF9" s="560">
        <f t="shared" si="53"/>
        <v>-6</v>
      </c>
      <c r="CG9" s="560">
        <f t="shared" si="54"/>
        <v>0</v>
      </c>
      <c r="CH9" s="560">
        <f t="shared" si="55"/>
        <v>0</v>
      </c>
      <c r="CL9" s="2" t="str">
        <f t="shared" si="56"/>
        <v/>
      </c>
    </row>
    <row r="10" spans="1:90" ht="12.75" x14ac:dyDescent="0.2">
      <c r="A10" s="242">
        <f t="shared" si="21"/>
        <v>5</v>
      </c>
      <c r="B10" s="243">
        <f t="shared" si="57"/>
        <v>46030</v>
      </c>
      <c r="C10" s="600">
        <f t="shared" si="22"/>
        <v>2</v>
      </c>
      <c r="D10" s="307"/>
      <c r="E10" s="307"/>
      <c r="F10" s="308"/>
      <c r="G10" s="308"/>
      <c r="H10" s="547">
        <f>IF(AK10=6,Einstellungen!$E$11,IF(AK10=7,Einstellungen!$E$12,IF(AK10=1,Einstellungen!$E$13,IF(AK10=2,Einstellungen!$E$7,IF(AK10=3,Einstellungen!$E$8,IF(AK10=4,Einstellungen!$E$9,IF(AK10=5,Einstellungen!$E$10)))))))</f>
        <v>0</v>
      </c>
      <c r="I10" s="232">
        <f t="shared" si="0"/>
        <v>0</v>
      </c>
      <c r="J10" s="229">
        <f t="shared" si="1"/>
        <v>1</v>
      </c>
      <c r="K10" s="313"/>
      <c r="L10" s="328"/>
      <c r="M10" s="202"/>
      <c r="N10" s="381"/>
      <c r="O10" s="382"/>
      <c r="P10" s="382"/>
      <c r="Q10" s="382"/>
      <c r="R10" s="260" t="str">
        <f>IF(I$36=0,"",IF(Einstellungen!I$39=1,R9+AV10,CL10))</f>
        <v/>
      </c>
      <c r="S10" s="231">
        <f>SUM(AP$3:AP10)</f>
        <v>48</v>
      </c>
      <c r="T10" s="228">
        <f>SUM(I$3:I10)</f>
        <v>0</v>
      </c>
      <c r="U10" s="373" t="str">
        <f t="shared" si="23"/>
        <v/>
      </c>
      <c r="V10" s="689"/>
      <c r="W10" s="609"/>
      <c r="X10" s="609"/>
      <c r="Y10" s="15">
        <f t="shared" si="2"/>
        <v>46030</v>
      </c>
      <c r="Z10" s="64">
        <f t="shared" si="3"/>
        <v>0</v>
      </c>
      <c r="AA10" s="64">
        <f>IF(M10=Einstellungen!A$43,I10,IF(M10=Einstellungen!A$45,I10,0))</f>
        <v>0</v>
      </c>
      <c r="AB10" s="64">
        <f>IF(M10=Einstellungen!A$44,I10,IF(M10=Einstellungen!A$45,I10,0))</f>
        <v>0</v>
      </c>
      <c r="AC10" s="661">
        <f t="shared" si="4"/>
        <v>0</v>
      </c>
      <c r="AD10" s="2">
        <f t="shared" si="5"/>
        <v>0</v>
      </c>
      <c r="AE10" s="2">
        <f t="shared" si="24"/>
        <v>0</v>
      </c>
      <c r="AF10" s="2">
        <f t="shared" si="24"/>
        <v>0</v>
      </c>
      <c r="AG10" s="325">
        <f t="shared" si="6"/>
        <v>0</v>
      </c>
      <c r="AH10" s="325">
        <f t="shared" si="7"/>
        <v>0</v>
      </c>
      <c r="AI10" s="325">
        <f t="shared" si="25"/>
        <v>0</v>
      </c>
      <c r="AJ10" s="325">
        <f t="shared" si="26"/>
        <v>0</v>
      </c>
      <c r="AK10" s="2">
        <f t="shared" si="27"/>
        <v>5</v>
      </c>
      <c r="AL10" s="14">
        <f t="shared" si="28"/>
        <v>0</v>
      </c>
      <c r="AM10" s="11">
        <f t="shared" si="29"/>
        <v>0</v>
      </c>
      <c r="AN10" s="11">
        <f t="shared" si="30"/>
        <v>0</v>
      </c>
      <c r="AO10" s="11">
        <f t="shared" si="31"/>
        <v>8</v>
      </c>
      <c r="AP10" s="11">
        <f t="shared" si="32"/>
        <v>8</v>
      </c>
      <c r="AQ10" s="204">
        <f t="shared" si="33"/>
        <v>8</v>
      </c>
      <c r="AR10" s="2">
        <f t="shared" si="34"/>
        <v>1</v>
      </c>
      <c r="AS10" s="2">
        <f t="shared" si="35"/>
        <v>1</v>
      </c>
      <c r="AT10" s="11" t="str">
        <f t="shared" si="58"/>
        <v/>
      </c>
      <c r="AU10" s="11" t="str">
        <f t="shared" si="36"/>
        <v/>
      </c>
      <c r="AV10" s="11">
        <f t="shared" si="37"/>
        <v>-8</v>
      </c>
      <c r="AW10" s="11">
        <f>SUM($AV$3:AV10)</f>
        <v>-48</v>
      </c>
      <c r="AX10" s="390">
        <f t="shared" si="38"/>
        <v>0</v>
      </c>
      <c r="AY10" s="390">
        <f t="shared" si="9"/>
        <v>0</v>
      </c>
      <c r="AZ10" s="390">
        <f t="shared" si="9"/>
        <v>0</v>
      </c>
      <c r="BA10" s="390">
        <f t="shared" si="9"/>
        <v>0</v>
      </c>
      <c r="BB10" s="390">
        <f t="shared" si="9"/>
        <v>0</v>
      </c>
      <c r="BC10" s="2"/>
      <c r="BD10" s="368">
        <f t="shared" si="39"/>
        <v>0</v>
      </c>
      <c r="BE10" s="368">
        <f t="shared" si="39"/>
        <v>0</v>
      </c>
      <c r="BF10" s="368">
        <f t="shared" si="39"/>
        <v>0</v>
      </c>
      <c r="BG10" s="368">
        <f t="shared" si="39"/>
        <v>0</v>
      </c>
      <c r="BH10" s="372">
        <f t="shared" si="40"/>
        <v>18</v>
      </c>
      <c r="BI10" s="372">
        <f t="shared" si="10"/>
        <v>1.5</v>
      </c>
      <c r="BJ10" s="372">
        <f t="shared" si="41"/>
        <v>22</v>
      </c>
      <c r="BK10" s="372">
        <f t="shared" si="11"/>
        <v>2</v>
      </c>
      <c r="BL10" s="372">
        <f t="shared" si="42"/>
        <v>6</v>
      </c>
      <c r="BM10" s="372">
        <f t="shared" si="12"/>
        <v>2</v>
      </c>
      <c r="BN10" s="564">
        <f t="shared" si="13"/>
        <v>0</v>
      </c>
      <c r="BO10" s="565">
        <f t="shared" si="14"/>
        <v>0</v>
      </c>
      <c r="BP10" s="570">
        <f t="shared" si="15"/>
        <v>0</v>
      </c>
      <c r="BQ10" s="564">
        <f t="shared" si="16"/>
        <v>0</v>
      </c>
      <c r="BR10" s="565">
        <f t="shared" si="17"/>
        <v>0</v>
      </c>
      <c r="BS10" s="570">
        <f t="shared" si="18"/>
        <v>0</v>
      </c>
      <c r="BT10" s="568">
        <f t="shared" si="43"/>
        <v>0</v>
      </c>
      <c r="BU10" s="564">
        <f t="shared" si="44"/>
        <v>0</v>
      </c>
      <c r="BV10" s="582">
        <f t="shared" si="45"/>
        <v>0</v>
      </c>
      <c r="BW10" s="576">
        <f t="shared" si="46"/>
        <v>0</v>
      </c>
      <c r="BX10" s="577">
        <f t="shared" si="47"/>
        <v>0</v>
      </c>
      <c r="BY10" s="578">
        <f t="shared" si="19"/>
        <v>0</v>
      </c>
      <c r="BZ10" s="576">
        <f t="shared" si="48"/>
        <v>0</v>
      </c>
      <c r="CA10" s="577">
        <f t="shared" si="49"/>
        <v>0</v>
      </c>
      <c r="CB10" s="578">
        <f t="shared" si="20"/>
        <v>0</v>
      </c>
      <c r="CC10" s="579">
        <f t="shared" si="50"/>
        <v>0</v>
      </c>
      <c r="CD10" s="576">
        <f t="shared" si="51"/>
        <v>0</v>
      </c>
      <c r="CE10" s="560">
        <f t="shared" si="52"/>
        <v>-6</v>
      </c>
      <c r="CF10" s="560">
        <f t="shared" si="53"/>
        <v>-6</v>
      </c>
      <c r="CG10" s="560">
        <f t="shared" si="54"/>
        <v>0</v>
      </c>
      <c r="CH10" s="560">
        <f t="shared" si="55"/>
        <v>0</v>
      </c>
      <c r="CL10" s="2" t="str">
        <f t="shared" si="56"/>
        <v/>
      </c>
    </row>
    <row r="11" spans="1:90" ht="12.75" x14ac:dyDescent="0.2">
      <c r="A11" s="242">
        <f t="shared" si="21"/>
        <v>6</v>
      </c>
      <c r="B11" s="243">
        <f t="shared" si="57"/>
        <v>46031</v>
      </c>
      <c r="C11" s="600">
        <f t="shared" si="22"/>
        <v>2</v>
      </c>
      <c r="D11" s="307"/>
      <c r="E11" s="307"/>
      <c r="F11" s="308"/>
      <c r="G11" s="308"/>
      <c r="H11" s="547">
        <f>IF(AK11=6,Einstellungen!$E$11,IF(AK11=7,Einstellungen!$E$12,IF(AK11=1,Einstellungen!$E$13,IF(AK11=2,Einstellungen!$E$7,IF(AK11=3,Einstellungen!$E$8,IF(AK11=4,Einstellungen!$E$9,IF(AK11=5,Einstellungen!$E$10)))))))</f>
        <v>0</v>
      </c>
      <c r="I11" s="232">
        <f t="shared" si="0"/>
        <v>0</v>
      </c>
      <c r="J11" s="229">
        <f t="shared" si="1"/>
        <v>1</v>
      </c>
      <c r="K11" s="313"/>
      <c r="L11" s="328"/>
      <c r="M11" s="202"/>
      <c r="N11" s="381"/>
      <c r="O11" s="382"/>
      <c r="P11" s="382"/>
      <c r="Q11" s="382"/>
      <c r="R11" s="260" t="str">
        <f>IF(I$36=0,"",IF(Einstellungen!I$39=1,R10+AV11,CL11))</f>
        <v/>
      </c>
      <c r="S11" s="231">
        <f>SUM(AP$3:AP11)</f>
        <v>56</v>
      </c>
      <c r="T11" s="228">
        <f>SUM(I$3:I11)</f>
        <v>0</v>
      </c>
      <c r="U11" s="373" t="str">
        <f t="shared" si="23"/>
        <v/>
      </c>
      <c r="V11" s="689"/>
      <c r="W11" s="609"/>
      <c r="X11" s="609"/>
      <c r="Y11" s="15">
        <f t="shared" si="2"/>
        <v>46031</v>
      </c>
      <c r="Z11" s="64">
        <f t="shared" si="3"/>
        <v>0</v>
      </c>
      <c r="AA11" s="64">
        <f>IF(M11=Einstellungen!A$43,I11,IF(M11=Einstellungen!A$45,I11,0))</f>
        <v>0</v>
      </c>
      <c r="AB11" s="64">
        <f>IF(M11=Einstellungen!A$44,I11,IF(M11=Einstellungen!A$45,I11,0))</f>
        <v>0</v>
      </c>
      <c r="AC11" s="661">
        <f t="shared" si="4"/>
        <v>0</v>
      </c>
      <c r="AD11" s="2">
        <f t="shared" si="5"/>
        <v>0</v>
      </c>
      <c r="AE11" s="2">
        <f t="shared" si="24"/>
        <v>0</v>
      </c>
      <c r="AF11" s="2">
        <f t="shared" si="24"/>
        <v>0</v>
      </c>
      <c r="AG11" s="325">
        <f t="shared" si="6"/>
        <v>0</v>
      </c>
      <c r="AH11" s="325">
        <f t="shared" si="7"/>
        <v>0</v>
      </c>
      <c r="AI11" s="325">
        <f t="shared" si="25"/>
        <v>0</v>
      </c>
      <c r="AJ11" s="325">
        <f t="shared" si="26"/>
        <v>0</v>
      </c>
      <c r="AK11" s="2">
        <f t="shared" si="27"/>
        <v>6</v>
      </c>
      <c r="AL11" s="14">
        <f t="shared" si="28"/>
        <v>0</v>
      </c>
      <c r="AM11" s="11">
        <f t="shared" si="29"/>
        <v>0</v>
      </c>
      <c r="AN11" s="11">
        <f t="shared" si="30"/>
        <v>0</v>
      </c>
      <c r="AO11" s="11">
        <f t="shared" si="31"/>
        <v>8</v>
      </c>
      <c r="AP11" s="11">
        <f t="shared" si="32"/>
        <v>8</v>
      </c>
      <c r="AQ11" s="204">
        <f t="shared" si="33"/>
        <v>8</v>
      </c>
      <c r="AR11" s="2">
        <f t="shared" si="34"/>
        <v>1</v>
      </c>
      <c r="AS11" s="2">
        <f t="shared" si="35"/>
        <v>1</v>
      </c>
      <c r="AT11" s="11" t="str">
        <f t="shared" si="58"/>
        <v/>
      </c>
      <c r="AU11" s="11" t="str">
        <f t="shared" si="36"/>
        <v/>
      </c>
      <c r="AV11" s="11">
        <f t="shared" si="37"/>
        <v>-8</v>
      </c>
      <c r="AW11" s="11">
        <f>SUM($AV$3:AV11)</f>
        <v>-56</v>
      </c>
      <c r="AX11" s="390">
        <f t="shared" si="38"/>
        <v>0</v>
      </c>
      <c r="AY11" s="390">
        <f t="shared" si="9"/>
        <v>0</v>
      </c>
      <c r="AZ11" s="390">
        <f t="shared" si="9"/>
        <v>0</v>
      </c>
      <c r="BA11" s="390">
        <f t="shared" si="9"/>
        <v>0</v>
      </c>
      <c r="BB11" s="390">
        <f t="shared" si="9"/>
        <v>0</v>
      </c>
      <c r="BC11" s="2"/>
      <c r="BD11" s="368">
        <f t="shared" si="39"/>
        <v>0</v>
      </c>
      <c r="BE11" s="368">
        <f t="shared" si="39"/>
        <v>0</v>
      </c>
      <c r="BF11" s="368">
        <f t="shared" si="39"/>
        <v>0</v>
      </c>
      <c r="BG11" s="368">
        <f t="shared" si="39"/>
        <v>0</v>
      </c>
      <c r="BH11" s="372">
        <f t="shared" si="40"/>
        <v>18</v>
      </c>
      <c r="BI11" s="372">
        <f t="shared" si="10"/>
        <v>1.5</v>
      </c>
      <c r="BJ11" s="372">
        <f t="shared" si="41"/>
        <v>22</v>
      </c>
      <c r="BK11" s="372">
        <f t="shared" si="11"/>
        <v>2</v>
      </c>
      <c r="BL11" s="372">
        <f t="shared" si="42"/>
        <v>6</v>
      </c>
      <c r="BM11" s="372">
        <f t="shared" si="12"/>
        <v>2</v>
      </c>
      <c r="BN11" s="564">
        <f t="shared" si="13"/>
        <v>0</v>
      </c>
      <c r="BO11" s="565">
        <f t="shared" si="14"/>
        <v>0</v>
      </c>
      <c r="BP11" s="570">
        <f t="shared" si="15"/>
        <v>0</v>
      </c>
      <c r="BQ11" s="564">
        <f t="shared" si="16"/>
        <v>0</v>
      </c>
      <c r="BR11" s="565">
        <f t="shared" si="17"/>
        <v>0</v>
      </c>
      <c r="BS11" s="570">
        <f t="shared" si="18"/>
        <v>0</v>
      </c>
      <c r="BT11" s="568">
        <f t="shared" si="43"/>
        <v>0</v>
      </c>
      <c r="BU11" s="564">
        <f t="shared" si="44"/>
        <v>0</v>
      </c>
      <c r="BV11" s="582">
        <f t="shared" si="45"/>
        <v>0</v>
      </c>
      <c r="BW11" s="576">
        <f t="shared" si="46"/>
        <v>0</v>
      </c>
      <c r="BX11" s="577">
        <f t="shared" si="47"/>
        <v>0</v>
      </c>
      <c r="BY11" s="578">
        <f t="shared" si="19"/>
        <v>0</v>
      </c>
      <c r="BZ11" s="576">
        <f t="shared" si="48"/>
        <v>0</v>
      </c>
      <c r="CA11" s="577">
        <f t="shared" si="49"/>
        <v>0</v>
      </c>
      <c r="CB11" s="578">
        <f t="shared" si="20"/>
        <v>0</v>
      </c>
      <c r="CC11" s="579">
        <f t="shared" si="50"/>
        <v>0</v>
      </c>
      <c r="CD11" s="576">
        <f t="shared" si="51"/>
        <v>0</v>
      </c>
      <c r="CE11" s="560">
        <f t="shared" si="52"/>
        <v>-6</v>
      </c>
      <c r="CF11" s="560">
        <f t="shared" si="53"/>
        <v>-6</v>
      </c>
      <c r="CG11" s="560">
        <f t="shared" si="54"/>
        <v>0</v>
      </c>
      <c r="CH11" s="560">
        <f t="shared" si="55"/>
        <v>0</v>
      </c>
      <c r="CL11" s="2" t="str">
        <f t="shared" si="56"/>
        <v/>
      </c>
    </row>
    <row r="12" spans="1:90" ht="12.75" x14ac:dyDescent="0.2">
      <c r="A12" s="242">
        <f t="shared" si="21"/>
        <v>7</v>
      </c>
      <c r="B12" s="243">
        <f t="shared" si="57"/>
        <v>46032</v>
      </c>
      <c r="C12" s="600">
        <f t="shared" si="22"/>
        <v>2</v>
      </c>
      <c r="D12" s="307"/>
      <c r="E12" s="307"/>
      <c r="F12" s="308"/>
      <c r="G12" s="308"/>
      <c r="H12" s="547">
        <f>IF(AK12=6,Einstellungen!$E$11,IF(AK12=7,Einstellungen!$E$12,IF(AK12=1,Einstellungen!$E$13,IF(AK12=2,Einstellungen!$E$7,IF(AK12=3,Einstellungen!$E$8,IF(AK12=4,Einstellungen!$E$9,IF(AK12=5,Einstellungen!$E$10)))))))</f>
        <v>0</v>
      </c>
      <c r="I12" s="232">
        <f t="shared" si="0"/>
        <v>0</v>
      </c>
      <c r="J12" s="229" t="str">
        <f t="shared" si="1"/>
        <v/>
      </c>
      <c r="K12" s="313"/>
      <c r="L12" s="328"/>
      <c r="M12" s="202" t="s">
        <v>318</v>
      </c>
      <c r="N12" s="381"/>
      <c r="O12" s="382"/>
      <c r="P12" s="382"/>
      <c r="Q12" s="382"/>
      <c r="R12" s="260" t="str">
        <f>IF(I$36=0,"",IF(Einstellungen!I$39=1,R11+AV12,CL12))</f>
        <v/>
      </c>
      <c r="S12" s="231">
        <f>SUM(AP$3:AP12)</f>
        <v>56</v>
      </c>
      <c r="T12" s="228">
        <f>SUM(I$3:I12)</f>
        <v>0</v>
      </c>
      <c r="U12" s="373" t="str">
        <f t="shared" si="23"/>
        <v/>
      </c>
      <c r="V12" s="689"/>
      <c r="W12" s="609"/>
      <c r="X12" s="609"/>
      <c r="Y12" s="15">
        <f t="shared" si="2"/>
        <v>46032</v>
      </c>
      <c r="Z12" s="64" t="b">
        <f t="shared" si="3"/>
        <v>0</v>
      </c>
      <c r="AA12" s="64">
        <f>IF(M12=Einstellungen!A$43,I12,IF(M12=Einstellungen!A$45,I12,0))</f>
        <v>0</v>
      </c>
      <c r="AB12" s="64">
        <f>IF(M12=Einstellungen!A$44,I12,IF(M12=Einstellungen!A$45,I12,0))</f>
        <v>0</v>
      </c>
      <c r="AC12" s="661">
        <f t="shared" si="4"/>
        <v>0</v>
      </c>
      <c r="AD12" s="2" t="b">
        <f t="shared" si="5"/>
        <v>0</v>
      </c>
      <c r="AE12" s="2">
        <f t="shared" si="24"/>
        <v>0</v>
      </c>
      <c r="AF12" s="2">
        <f t="shared" si="24"/>
        <v>0</v>
      </c>
      <c r="AG12" s="325" t="b">
        <f t="shared" si="6"/>
        <v>0</v>
      </c>
      <c r="AH12" s="325" t="b">
        <f t="shared" si="7"/>
        <v>0</v>
      </c>
      <c r="AI12" s="325" t="b">
        <f t="shared" si="25"/>
        <v>0</v>
      </c>
      <c r="AJ12" s="325" t="b">
        <f t="shared" si="26"/>
        <v>0</v>
      </c>
      <c r="AK12" s="2">
        <f t="shared" si="27"/>
        <v>7</v>
      </c>
      <c r="AL12" s="14">
        <f t="shared" si="28"/>
        <v>0</v>
      </c>
      <c r="AM12" s="11">
        <f t="shared" si="29"/>
        <v>0</v>
      </c>
      <c r="AN12" s="11">
        <f t="shared" si="30"/>
        <v>0</v>
      </c>
      <c r="AO12" s="11">
        <f t="shared" si="31"/>
        <v>0</v>
      </c>
      <c r="AP12" s="11">
        <f t="shared" si="32"/>
        <v>0</v>
      </c>
      <c r="AQ12" s="204">
        <f t="shared" si="33"/>
        <v>0</v>
      </c>
      <c r="AR12" s="2" t="str">
        <f t="shared" si="34"/>
        <v/>
      </c>
      <c r="AS12" s="2" t="str">
        <f t="shared" si="35"/>
        <v/>
      </c>
      <c r="AT12" s="11" t="str">
        <f t="shared" si="58"/>
        <v/>
      </c>
      <c r="AU12" s="11" t="str">
        <f t="shared" si="36"/>
        <v/>
      </c>
      <c r="AV12" s="11">
        <f t="shared" si="37"/>
        <v>0</v>
      </c>
      <c r="AW12" s="11">
        <f>SUM($AV$3:AV12)</f>
        <v>-56</v>
      </c>
      <c r="AX12" s="390">
        <f t="shared" si="38"/>
        <v>0</v>
      </c>
      <c r="AY12" s="390">
        <f t="shared" si="9"/>
        <v>0</v>
      </c>
      <c r="AZ12" s="390">
        <f t="shared" si="9"/>
        <v>0</v>
      </c>
      <c r="BA12" s="390">
        <f t="shared" si="9"/>
        <v>0</v>
      </c>
      <c r="BB12" s="390">
        <f t="shared" si="9"/>
        <v>0</v>
      </c>
      <c r="BC12" s="2"/>
      <c r="BD12" s="368">
        <f t="shared" si="39"/>
        <v>0</v>
      </c>
      <c r="BE12" s="368">
        <f t="shared" si="39"/>
        <v>0</v>
      </c>
      <c r="BF12" s="368">
        <f t="shared" si="39"/>
        <v>0</v>
      </c>
      <c r="BG12" s="368">
        <f t="shared" si="39"/>
        <v>0</v>
      </c>
      <c r="BH12" s="372">
        <f t="shared" si="40"/>
        <v>18</v>
      </c>
      <c r="BI12" s="372">
        <f t="shared" si="10"/>
        <v>1.5</v>
      </c>
      <c r="BJ12" s="372">
        <f t="shared" si="41"/>
        <v>22</v>
      </c>
      <c r="BK12" s="372">
        <f t="shared" si="11"/>
        <v>2</v>
      </c>
      <c r="BL12" s="372">
        <f t="shared" si="42"/>
        <v>6</v>
      </c>
      <c r="BM12" s="372">
        <f t="shared" si="12"/>
        <v>2</v>
      </c>
      <c r="BN12" s="564">
        <f t="shared" si="13"/>
        <v>0</v>
      </c>
      <c r="BO12" s="565">
        <f t="shared" si="14"/>
        <v>0</v>
      </c>
      <c r="BP12" s="570">
        <f t="shared" si="15"/>
        <v>0</v>
      </c>
      <c r="BQ12" s="564">
        <f t="shared" si="16"/>
        <v>0</v>
      </c>
      <c r="BR12" s="565">
        <f t="shared" si="17"/>
        <v>0</v>
      </c>
      <c r="BS12" s="570">
        <f t="shared" si="18"/>
        <v>0</v>
      </c>
      <c r="BT12" s="568">
        <f t="shared" si="43"/>
        <v>0</v>
      </c>
      <c r="BU12" s="564">
        <f t="shared" si="44"/>
        <v>0</v>
      </c>
      <c r="BV12" s="582">
        <f t="shared" si="45"/>
        <v>0</v>
      </c>
      <c r="BW12" s="576">
        <f t="shared" si="46"/>
        <v>0</v>
      </c>
      <c r="BX12" s="577">
        <f t="shared" si="47"/>
        <v>0</v>
      </c>
      <c r="BY12" s="578">
        <f t="shared" si="19"/>
        <v>0</v>
      </c>
      <c r="BZ12" s="576">
        <f t="shared" si="48"/>
        <v>0</v>
      </c>
      <c r="CA12" s="577">
        <f t="shared" si="49"/>
        <v>0</v>
      </c>
      <c r="CB12" s="578">
        <f t="shared" si="20"/>
        <v>0</v>
      </c>
      <c r="CC12" s="579">
        <f t="shared" si="50"/>
        <v>0</v>
      </c>
      <c r="CD12" s="576">
        <f t="shared" si="51"/>
        <v>0</v>
      </c>
      <c r="CE12" s="560">
        <f t="shared" si="52"/>
        <v>-6</v>
      </c>
      <c r="CF12" s="560">
        <f t="shared" si="53"/>
        <v>-6</v>
      </c>
      <c r="CG12" s="560">
        <f t="shared" si="54"/>
        <v>0</v>
      </c>
      <c r="CH12" s="560">
        <f t="shared" si="55"/>
        <v>0</v>
      </c>
      <c r="CL12" s="2" t="str">
        <f t="shared" si="56"/>
        <v/>
      </c>
    </row>
    <row r="13" spans="1:90" ht="12.75" x14ac:dyDescent="0.2">
      <c r="A13" s="242">
        <f t="shared" si="21"/>
        <v>1</v>
      </c>
      <c r="B13" s="243">
        <f t="shared" si="57"/>
        <v>46033</v>
      </c>
      <c r="C13" s="600">
        <f t="shared" si="22"/>
        <v>2</v>
      </c>
      <c r="D13" s="307"/>
      <c r="E13" s="307"/>
      <c r="F13" s="308"/>
      <c r="G13" s="308"/>
      <c r="H13" s="547">
        <f>IF(AK13=6,Einstellungen!$E$11,IF(AK13=7,Einstellungen!$E$12,IF(AK13=1,Einstellungen!$E$13,IF(AK13=2,Einstellungen!$E$7,IF(AK13=3,Einstellungen!$E$8,IF(AK13=4,Einstellungen!$E$9,IF(AK13=5,Einstellungen!$E$10)))))))</f>
        <v>0</v>
      </c>
      <c r="I13" s="232">
        <f t="shared" si="0"/>
        <v>0</v>
      </c>
      <c r="J13" s="229" t="str">
        <f t="shared" si="1"/>
        <v/>
      </c>
      <c r="K13" s="313"/>
      <c r="L13" s="328"/>
      <c r="M13" s="202"/>
      <c r="N13" s="381"/>
      <c r="O13" s="382"/>
      <c r="P13" s="382"/>
      <c r="Q13" s="382"/>
      <c r="R13" s="260" t="str">
        <f>IF(I$36=0,"",IF(Einstellungen!I$39=1,R12+AV13,CL13))</f>
        <v/>
      </c>
      <c r="S13" s="231">
        <f>SUM(AP$3:AP13)</f>
        <v>56</v>
      </c>
      <c r="T13" s="228">
        <f>SUM(I$3:I13)</f>
        <v>0</v>
      </c>
      <c r="U13" s="373" t="str">
        <f t="shared" si="23"/>
        <v/>
      </c>
      <c r="V13" s="689"/>
      <c r="W13" s="609"/>
      <c r="X13" s="609"/>
      <c r="Y13" s="15">
        <f t="shared" si="2"/>
        <v>46033</v>
      </c>
      <c r="Z13" s="64" t="b">
        <f t="shared" si="3"/>
        <v>0</v>
      </c>
      <c r="AA13" s="64">
        <f>IF(M13=Einstellungen!A$43,I13,IF(M13=Einstellungen!A$45,I13,0))</f>
        <v>0</v>
      </c>
      <c r="AB13" s="64">
        <f>IF(M13=Einstellungen!A$44,I13,IF(M13=Einstellungen!A$45,I13,0))</f>
        <v>0</v>
      </c>
      <c r="AC13" s="661">
        <f t="shared" si="4"/>
        <v>0</v>
      </c>
      <c r="AD13" s="2" t="b">
        <f t="shared" si="5"/>
        <v>0</v>
      </c>
      <c r="AE13" s="2">
        <f t="shared" si="24"/>
        <v>0</v>
      </c>
      <c r="AF13" s="2">
        <f t="shared" si="24"/>
        <v>0</v>
      </c>
      <c r="AG13" s="325" t="b">
        <f t="shared" si="6"/>
        <v>0</v>
      </c>
      <c r="AH13" s="325" t="b">
        <f t="shared" si="7"/>
        <v>0</v>
      </c>
      <c r="AI13" s="325" t="b">
        <f t="shared" si="25"/>
        <v>0</v>
      </c>
      <c r="AJ13" s="325" t="b">
        <f t="shared" si="26"/>
        <v>0</v>
      </c>
      <c r="AK13" s="2">
        <f t="shared" si="27"/>
        <v>1</v>
      </c>
      <c r="AL13" s="14">
        <f t="shared" si="28"/>
        <v>0</v>
      </c>
      <c r="AM13" s="11">
        <f t="shared" si="29"/>
        <v>0</v>
      </c>
      <c r="AN13" s="11">
        <f t="shared" si="30"/>
        <v>0</v>
      </c>
      <c r="AO13" s="11">
        <f t="shared" si="31"/>
        <v>0</v>
      </c>
      <c r="AP13" s="11">
        <f t="shared" si="32"/>
        <v>0</v>
      </c>
      <c r="AQ13" s="204">
        <f t="shared" si="33"/>
        <v>0</v>
      </c>
      <c r="AR13" s="2" t="str">
        <f t="shared" si="34"/>
        <v/>
      </c>
      <c r="AS13" s="2" t="str">
        <f t="shared" si="35"/>
        <v/>
      </c>
      <c r="AT13" s="11" t="str">
        <f t="shared" si="58"/>
        <v/>
      </c>
      <c r="AU13" s="11" t="str">
        <f t="shared" si="36"/>
        <v/>
      </c>
      <c r="AV13" s="11">
        <f t="shared" si="37"/>
        <v>0</v>
      </c>
      <c r="AW13" s="11">
        <f>SUM($AV$3:AV13)</f>
        <v>-56</v>
      </c>
      <c r="AX13" s="390">
        <f t="shared" si="38"/>
        <v>0</v>
      </c>
      <c r="AY13" s="390">
        <f t="shared" si="9"/>
        <v>0</v>
      </c>
      <c r="AZ13" s="390">
        <f t="shared" si="9"/>
        <v>0</v>
      </c>
      <c r="BA13" s="390">
        <f t="shared" si="9"/>
        <v>0</v>
      </c>
      <c r="BB13" s="390">
        <f t="shared" si="9"/>
        <v>0</v>
      </c>
      <c r="BC13" s="2"/>
      <c r="BD13" s="368">
        <f t="shared" si="39"/>
        <v>0</v>
      </c>
      <c r="BE13" s="368">
        <f t="shared" si="39"/>
        <v>0</v>
      </c>
      <c r="BF13" s="368">
        <f t="shared" si="39"/>
        <v>0</v>
      </c>
      <c r="BG13" s="368">
        <f t="shared" si="39"/>
        <v>0</v>
      </c>
      <c r="BH13" s="372">
        <f t="shared" si="40"/>
        <v>8</v>
      </c>
      <c r="BI13" s="372">
        <f t="shared" si="10"/>
        <v>2</v>
      </c>
      <c r="BJ13" s="372">
        <f t="shared" si="41"/>
        <v>22</v>
      </c>
      <c r="BK13" s="372">
        <f t="shared" si="11"/>
        <v>3</v>
      </c>
      <c r="BL13" s="372">
        <f t="shared" si="42"/>
        <v>6</v>
      </c>
      <c r="BM13" s="372">
        <f t="shared" si="12"/>
        <v>3</v>
      </c>
      <c r="BN13" s="564">
        <f t="shared" si="13"/>
        <v>0</v>
      </c>
      <c r="BO13" s="565">
        <f t="shared" si="14"/>
        <v>0</v>
      </c>
      <c r="BP13" s="570">
        <f t="shared" si="15"/>
        <v>0</v>
      </c>
      <c r="BQ13" s="564">
        <f t="shared" si="16"/>
        <v>0</v>
      </c>
      <c r="BR13" s="565">
        <f t="shared" si="17"/>
        <v>0</v>
      </c>
      <c r="BS13" s="570">
        <f t="shared" si="18"/>
        <v>0</v>
      </c>
      <c r="BT13" s="568">
        <f t="shared" si="43"/>
        <v>0</v>
      </c>
      <c r="BU13" s="564">
        <f t="shared" si="44"/>
        <v>0</v>
      </c>
      <c r="BV13" s="582">
        <f t="shared" si="45"/>
        <v>0</v>
      </c>
      <c r="BW13" s="576">
        <f t="shared" si="46"/>
        <v>0</v>
      </c>
      <c r="BX13" s="577">
        <f t="shared" si="47"/>
        <v>0</v>
      </c>
      <c r="BY13" s="578">
        <f t="shared" si="19"/>
        <v>0</v>
      </c>
      <c r="BZ13" s="576">
        <f t="shared" si="48"/>
        <v>0</v>
      </c>
      <c r="CA13" s="577">
        <f t="shared" si="49"/>
        <v>0</v>
      </c>
      <c r="CB13" s="578">
        <f t="shared" si="20"/>
        <v>0</v>
      </c>
      <c r="CC13" s="579">
        <f t="shared" si="50"/>
        <v>0</v>
      </c>
      <c r="CD13" s="576">
        <f t="shared" si="51"/>
        <v>0</v>
      </c>
      <c r="CE13" s="560">
        <f t="shared" si="52"/>
        <v>-6</v>
      </c>
      <c r="CF13" s="560">
        <f t="shared" si="53"/>
        <v>-6</v>
      </c>
      <c r="CG13" s="560">
        <f t="shared" si="54"/>
        <v>0</v>
      </c>
      <c r="CH13" s="560">
        <f t="shared" si="55"/>
        <v>0</v>
      </c>
      <c r="CL13" s="2" t="str">
        <f t="shared" si="56"/>
        <v/>
      </c>
    </row>
    <row r="14" spans="1:90" ht="12.75" x14ac:dyDescent="0.2">
      <c r="A14" s="242">
        <f t="shared" si="21"/>
        <v>2</v>
      </c>
      <c r="B14" s="243">
        <f t="shared" si="57"/>
        <v>46034</v>
      </c>
      <c r="C14" s="600">
        <f t="shared" si="22"/>
        <v>3</v>
      </c>
      <c r="D14" s="307"/>
      <c r="E14" s="307"/>
      <c r="F14" s="308"/>
      <c r="G14" s="308"/>
      <c r="H14" s="547">
        <f>IF(AK14=6,Einstellungen!$E$11,IF(AK14=7,Einstellungen!$E$12,IF(AK14=1,Einstellungen!$E$13,IF(AK14=2,Einstellungen!$E$7,IF(AK14=3,Einstellungen!$E$8,IF(AK14=4,Einstellungen!$E$9,IF(AK14=5,Einstellungen!$E$10)))))))</f>
        <v>0</v>
      </c>
      <c r="I14" s="232">
        <f t="shared" si="0"/>
        <v>0</v>
      </c>
      <c r="J14" s="229">
        <f t="shared" si="1"/>
        <v>1</v>
      </c>
      <c r="K14" s="313"/>
      <c r="L14" s="328"/>
      <c r="M14" s="202" t="s">
        <v>318</v>
      </c>
      <c r="N14" s="381"/>
      <c r="O14" s="382"/>
      <c r="P14" s="382"/>
      <c r="Q14" s="382"/>
      <c r="R14" s="260" t="str">
        <f>IF(I$36=0,"",IF(Einstellungen!I$39=1,R13+AV14,CL14))</f>
        <v/>
      </c>
      <c r="S14" s="231">
        <f>SUM(AP$3:AP14)</f>
        <v>64</v>
      </c>
      <c r="T14" s="228">
        <f>SUM(I$3:I14)</f>
        <v>0</v>
      </c>
      <c r="U14" s="373" t="str">
        <f t="shared" si="23"/>
        <v/>
      </c>
      <c r="V14" s="689"/>
      <c r="W14" s="609"/>
      <c r="X14" s="609"/>
      <c r="Y14" s="15">
        <f t="shared" si="2"/>
        <v>46034</v>
      </c>
      <c r="Z14" s="64">
        <f t="shared" si="3"/>
        <v>0</v>
      </c>
      <c r="AA14" s="64">
        <f>IF(M14=Einstellungen!A$43,I14,IF(M14=Einstellungen!A$45,I14,0))</f>
        <v>0</v>
      </c>
      <c r="AB14" s="64">
        <f>IF(M14=Einstellungen!A$44,I14,IF(M14=Einstellungen!A$45,I14,0))</f>
        <v>0</v>
      </c>
      <c r="AC14" s="661">
        <f t="shared" si="4"/>
        <v>0</v>
      </c>
      <c r="AD14" s="2">
        <f t="shared" si="5"/>
        <v>0</v>
      </c>
      <c r="AE14" s="2">
        <f t="shared" si="24"/>
        <v>0</v>
      </c>
      <c r="AF14" s="2">
        <f t="shared" si="24"/>
        <v>0</v>
      </c>
      <c r="AG14" s="325">
        <f t="shared" si="6"/>
        <v>0</v>
      </c>
      <c r="AH14" s="325">
        <f t="shared" si="7"/>
        <v>0</v>
      </c>
      <c r="AI14" s="325">
        <f t="shared" si="25"/>
        <v>0</v>
      </c>
      <c r="AJ14" s="325">
        <f t="shared" si="26"/>
        <v>0</v>
      </c>
      <c r="AK14" s="2">
        <f t="shared" si="27"/>
        <v>2</v>
      </c>
      <c r="AL14" s="14">
        <f t="shared" si="28"/>
        <v>0</v>
      </c>
      <c r="AM14" s="11">
        <f t="shared" si="29"/>
        <v>0</v>
      </c>
      <c r="AN14" s="11">
        <f t="shared" si="30"/>
        <v>0</v>
      </c>
      <c r="AO14" s="11">
        <f t="shared" si="31"/>
        <v>8</v>
      </c>
      <c r="AP14" s="11">
        <f t="shared" si="32"/>
        <v>8</v>
      </c>
      <c r="AQ14" s="204">
        <f t="shared" si="33"/>
        <v>8</v>
      </c>
      <c r="AR14" s="2">
        <f t="shared" si="34"/>
        <v>1</v>
      </c>
      <c r="AS14" s="2">
        <f t="shared" si="35"/>
        <v>1</v>
      </c>
      <c r="AT14" s="11" t="str">
        <f t="shared" si="58"/>
        <v/>
      </c>
      <c r="AU14" s="11" t="str">
        <f t="shared" si="36"/>
        <v/>
      </c>
      <c r="AV14" s="11">
        <f t="shared" si="37"/>
        <v>-8</v>
      </c>
      <c r="AW14" s="11">
        <f>SUM($AV$3:AV14)</f>
        <v>-64</v>
      </c>
      <c r="AX14" s="390">
        <f t="shared" si="38"/>
        <v>0</v>
      </c>
      <c r="AY14" s="390">
        <f t="shared" si="9"/>
        <v>0</v>
      </c>
      <c r="AZ14" s="390">
        <f t="shared" si="9"/>
        <v>0</v>
      </c>
      <c r="BA14" s="390">
        <f t="shared" si="9"/>
        <v>0</v>
      </c>
      <c r="BB14" s="390">
        <f t="shared" si="9"/>
        <v>0</v>
      </c>
      <c r="BC14" s="2"/>
      <c r="BD14" s="368">
        <f t="shared" si="39"/>
        <v>0</v>
      </c>
      <c r="BE14" s="368">
        <f t="shared" si="39"/>
        <v>0</v>
      </c>
      <c r="BF14" s="368">
        <f t="shared" si="39"/>
        <v>0</v>
      </c>
      <c r="BG14" s="368">
        <f t="shared" si="39"/>
        <v>0</v>
      </c>
      <c r="BH14" s="372">
        <f t="shared" si="40"/>
        <v>18</v>
      </c>
      <c r="BI14" s="372">
        <f t="shared" si="10"/>
        <v>1.5</v>
      </c>
      <c r="BJ14" s="372">
        <f t="shared" si="41"/>
        <v>22</v>
      </c>
      <c r="BK14" s="372">
        <f t="shared" si="11"/>
        <v>2</v>
      </c>
      <c r="BL14" s="372">
        <f t="shared" si="42"/>
        <v>6</v>
      </c>
      <c r="BM14" s="372">
        <f t="shared" si="12"/>
        <v>2</v>
      </c>
      <c r="BN14" s="564">
        <f t="shared" si="13"/>
        <v>0</v>
      </c>
      <c r="BO14" s="565">
        <f t="shared" si="14"/>
        <v>0</v>
      </c>
      <c r="BP14" s="570">
        <f t="shared" si="15"/>
        <v>0</v>
      </c>
      <c r="BQ14" s="564">
        <f t="shared" si="16"/>
        <v>0</v>
      </c>
      <c r="BR14" s="565">
        <f t="shared" si="17"/>
        <v>0</v>
      </c>
      <c r="BS14" s="570">
        <f t="shared" si="18"/>
        <v>0</v>
      </c>
      <c r="BT14" s="568">
        <f t="shared" si="43"/>
        <v>0</v>
      </c>
      <c r="BU14" s="564">
        <f t="shared" si="44"/>
        <v>0</v>
      </c>
      <c r="BV14" s="582">
        <f t="shared" si="45"/>
        <v>0</v>
      </c>
      <c r="BW14" s="576">
        <f t="shared" si="46"/>
        <v>0</v>
      </c>
      <c r="BX14" s="577">
        <f t="shared" si="47"/>
        <v>0</v>
      </c>
      <c r="BY14" s="578">
        <f t="shared" si="19"/>
        <v>0</v>
      </c>
      <c r="BZ14" s="576">
        <f t="shared" si="48"/>
        <v>0</v>
      </c>
      <c r="CA14" s="577">
        <f t="shared" si="49"/>
        <v>0</v>
      </c>
      <c r="CB14" s="578">
        <f t="shared" si="20"/>
        <v>0</v>
      </c>
      <c r="CC14" s="579">
        <f t="shared" si="50"/>
        <v>0</v>
      </c>
      <c r="CD14" s="576">
        <f t="shared" si="51"/>
        <v>0</v>
      </c>
      <c r="CE14" s="560">
        <f t="shared" si="52"/>
        <v>-6</v>
      </c>
      <c r="CF14" s="560">
        <f t="shared" si="53"/>
        <v>-6</v>
      </c>
      <c r="CG14" s="560">
        <f t="shared" si="54"/>
        <v>0</v>
      </c>
      <c r="CH14" s="560">
        <f t="shared" si="55"/>
        <v>0</v>
      </c>
      <c r="CL14" s="2" t="str">
        <f t="shared" si="56"/>
        <v/>
      </c>
    </row>
    <row r="15" spans="1:90" ht="12.75" x14ac:dyDescent="0.2">
      <c r="A15" s="242">
        <f t="shared" si="21"/>
        <v>3</v>
      </c>
      <c r="B15" s="243">
        <f t="shared" si="57"/>
        <v>46035</v>
      </c>
      <c r="C15" s="600">
        <f t="shared" si="22"/>
        <v>3</v>
      </c>
      <c r="D15" s="307"/>
      <c r="E15" s="307"/>
      <c r="F15" s="308"/>
      <c r="G15" s="308"/>
      <c r="H15" s="547">
        <f>IF(AK15=6,Einstellungen!$E$11,IF(AK15=7,Einstellungen!$E$12,IF(AK15=1,Einstellungen!$E$13,IF(AK15=2,Einstellungen!$E$7,IF(AK15=3,Einstellungen!$E$8,IF(AK15=4,Einstellungen!$E$9,IF(AK15=5,Einstellungen!$E$10)))))))</f>
        <v>0</v>
      </c>
      <c r="I15" s="232">
        <f t="shared" si="0"/>
        <v>0</v>
      </c>
      <c r="J15" s="229">
        <f t="shared" si="1"/>
        <v>1</v>
      </c>
      <c r="K15" s="313"/>
      <c r="L15" s="328"/>
      <c r="M15" s="202"/>
      <c r="N15" s="381"/>
      <c r="O15" s="382"/>
      <c r="P15" s="382"/>
      <c r="Q15" s="382"/>
      <c r="R15" s="260" t="str">
        <f>IF(I$36=0,"",IF(Einstellungen!I$39=1,R14+AV15,CL15))</f>
        <v/>
      </c>
      <c r="S15" s="231">
        <f>SUM(AP$3:AP15)</f>
        <v>72</v>
      </c>
      <c r="T15" s="228">
        <f>SUM(I$3:I15)</f>
        <v>0</v>
      </c>
      <c r="U15" s="373" t="str">
        <f t="shared" si="23"/>
        <v/>
      </c>
      <c r="V15" s="689"/>
      <c r="W15" s="609"/>
      <c r="X15" s="609"/>
      <c r="Y15" s="15">
        <f t="shared" si="2"/>
        <v>46035</v>
      </c>
      <c r="Z15" s="64">
        <f t="shared" si="3"/>
        <v>0</v>
      </c>
      <c r="AA15" s="64">
        <f>IF(M15=Einstellungen!A$43,I15,IF(M15=Einstellungen!A$45,I15,0))</f>
        <v>0</v>
      </c>
      <c r="AB15" s="64">
        <f>IF(M15=Einstellungen!A$44,I15,IF(M15=Einstellungen!A$45,I15,0))</f>
        <v>0</v>
      </c>
      <c r="AC15" s="661">
        <f t="shared" si="4"/>
        <v>0</v>
      </c>
      <c r="AD15" s="2">
        <f t="shared" si="5"/>
        <v>0</v>
      </c>
      <c r="AE15" s="2">
        <f t="shared" si="24"/>
        <v>0</v>
      </c>
      <c r="AF15" s="2">
        <f t="shared" si="24"/>
        <v>0</v>
      </c>
      <c r="AG15" s="325">
        <f t="shared" si="6"/>
        <v>0</v>
      </c>
      <c r="AH15" s="325">
        <f t="shared" si="7"/>
        <v>0</v>
      </c>
      <c r="AI15" s="325">
        <f t="shared" si="25"/>
        <v>0</v>
      </c>
      <c r="AJ15" s="325">
        <f t="shared" si="26"/>
        <v>0</v>
      </c>
      <c r="AK15" s="2">
        <f t="shared" si="27"/>
        <v>3</v>
      </c>
      <c r="AL15" s="14">
        <f t="shared" si="28"/>
        <v>0</v>
      </c>
      <c r="AM15" s="11">
        <f t="shared" si="29"/>
        <v>0</v>
      </c>
      <c r="AN15" s="11">
        <f t="shared" si="30"/>
        <v>0</v>
      </c>
      <c r="AO15" s="11">
        <f t="shared" si="31"/>
        <v>8</v>
      </c>
      <c r="AP15" s="11">
        <f t="shared" si="32"/>
        <v>8</v>
      </c>
      <c r="AQ15" s="204">
        <f t="shared" si="33"/>
        <v>8</v>
      </c>
      <c r="AR15" s="2">
        <f t="shared" si="34"/>
        <v>1</v>
      </c>
      <c r="AS15" s="2">
        <f t="shared" si="35"/>
        <v>1</v>
      </c>
      <c r="AT15" s="11" t="str">
        <f t="shared" si="58"/>
        <v/>
      </c>
      <c r="AU15" s="11" t="str">
        <f t="shared" si="36"/>
        <v/>
      </c>
      <c r="AV15" s="11">
        <f t="shared" si="37"/>
        <v>-8</v>
      </c>
      <c r="AW15" s="11">
        <f>SUM($AV$3:AV15)</f>
        <v>-72</v>
      </c>
      <c r="AX15" s="390">
        <f t="shared" si="38"/>
        <v>0</v>
      </c>
      <c r="AY15" s="390">
        <f t="shared" si="9"/>
        <v>0</v>
      </c>
      <c r="AZ15" s="390">
        <f t="shared" si="9"/>
        <v>0</v>
      </c>
      <c r="BA15" s="390">
        <f t="shared" si="9"/>
        <v>0</v>
      </c>
      <c r="BB15" s="390">
        <f t="shared" si="9"/>
        <v>0</v>
      </c>
      <c r="BC15" s="2"/>
      <c r="BD15" s="368">
        <f t="shared" si="39"/>
        <v>0</v>
      </c>
      <c r="BE15" s="368">
        <f t="shared" si="39"/>
        <v>0</v>
      </c>
      <c r="BF15" s="368">
        <f t="shared" si="39"/>
        <v>0</v>
      </c>
      <c r="BG15" s="368">
        <f t="shared" si="39"/>
        <v>0</v>
      </c>
      <c r="BH15" s="372">
        <f t="shared" si="40"/>
        <v>18</v>
      </c>
      <c r="BI15" s="372">
        <f t="shared" si="10"/>
        <v>1.5</v>
      </c>
      <c r="BJ15" s="372">
        <f t="shared" si="41"/>
        <v>22</v>
      </c>
      <c r="BK15" s="372">
        <f t="shared" si="11"/>
        <v>2</v>
      </c>
      <c r="BL15" s="372">
        <f t="shared" si="42"/>
        <v>6</v>
      </c>
      <c r="BM15" s="372">
        <f t="shared" si="12"/>
        <v>2</v>
      </c>
      <c r="BN15" s="564">
        <f t="shared" si="13"/>
        <v>0</v>
      </c>
      <c r="BO15" s="565">
        <f t="shared" si="14"/>
        <v>0</v>
      </c>
      <c r="BP15" s="570">
        <f t="shared" si="15"/>
        <v>0</v>
      </c>
      <c r="BQ15" s="564">
        <f t="shared" si="16"/>
        <v>0</v>
      </c>
      <c r="BR15" s="565">
        <f t="shared" si="17"/>
        <v>0</v>
      </c>
      <c r="BS15" s="570">
        <f t="shared" si="18"/>
        <v>0</v>
      </c>
      <c r="BT15" s="568">
        <f t="shared" si="43"/>
        <v>0</v>
      </c>
      <c r="BU15" s="564">
        <f t="shared" si="44"/>
        <v>0</v>
      </c>
      <c r="BV15" s="582">
        <f t="shared" si="45"/>
        <v>0</v>
      </c>
      <c r="BW15" s="576">
        <f t="shared" si="46"/>
        <v>0</v>
      </c>
      <c r="BX15" s="577">
        <f t="shared" si="47"/>
        <v>0</v>
      </c>
      <c r="BY15" s="578">
        <f t="shared" si="19"/>
        <v>0</v>
      </c>
      <c r="BZ15" s="576">
        <f t="shared" si="48"/>
        <v>0</v>
      </c>
      <c r="CA15" s="577">
        <f t="shared" si="49"/>
        <v>0</v>
      </c>
      <c r="CB15" s="578">
        <f t="shared" si="20"/>
        <v>0</v>
      </c>
      <c r="CC15" s="579">
        <f t="shared" si="50"/>
        <v>0</v>
      </c>
      <c r="CD15" s="576">
        <f t="shared" si="51"/>
        <v>0</v>
      </c>
      <c r="CE15" s="560">
        <f t="shared" si="52"/>
        <v>-6</v>
      </c>
      <c r="CF15" s="560">
        <f t="shared" si="53"/>
        <v>-6</v>
      </c>
      <c r="CG15" s="560">
        <f t="shared" si="54"/>
        <v>0</v>
      </c>
      <c r="CH15" s="560">
        <f t="shared" si="55"/>
        <v>0</v>
      </c>
      <c r="CL15" s="2" t="str">
        <f t="shared" si="56"/>
        <v/>
      </c>
    </row>
    <row r="16" spans="1:90" ht="12.75" x14ac:dyDescent="0.2">
      <c r="A16" s="242">
        <f t="shared" si="21"/>
        <v>4</v>
      </c>
      <c r="B16" s="243">
        <f t="shared" si="57"/>
        <v>46036</v>
      </c>
      <c r="C16" s="600">
        <f t="shared" si="22"/>
        <v>3</v>
      </c>
      <c r="D16" s="307"/>
      <c r="E16" s="307"/>
      <c r="F16" s="308"/>
      <c r="G16" s="308"/>
      <c r="H16" s="547">
        <f>IF(AK16=6,Einstellungen!$E$11,IF(AK16=7,Einstellungen!$E$12,IF(AK16=1,Einstellungen!$E$13,IF(AK16=2,Einstellungen!$E$7,IF(AK16=3,Einstellungen!$E$8,IF(AK16=4,Einstellungen!$E$9,IF(AK16=5,Einstellungen!$E$10)))))))</f>
        <v>0</v>
      </c>
      <c r="I16" s="232">
        <f t="shared" si="0"/>
        <v>0</v>
      </c>
      <c r="J16" s="229">
        <f t="shared" si="1"/>
        <v>1</v>
      </c>
      <c r="K16" s="313"/>
      <c r="L16" s="328"/>
      <c r="M16" s="202"/>
      <c r="N16" s="381"/>
      <c r="O16" s="382"/>
      <c r="P16" s="382"/>
      <c r="Q16" s="382"/>
      <c r="R16" s="260" t="str">
        <f>IF(I$36=0,"",IF(Einstellungen!I$39=1,R15+AV16,CL16))</f>
        <v/>
      </c>
      <c r="S16" s="231">
        <f>SUM(AP$3:AP16)</f>
        <v>80</v>
      </c>
      <c r="T16" s="228">
        <f>SUM(I$3:I16)</f>
        <v>0</v>
      </c>
      <c r="U16" s="373" t="str">
        <f t="shared" si="23"/>
        <v/>
      </c>
      <c r="V16" s="689"/>
      <c r="W16" s="609"/>
      <c r="X16" s="609"/>
      <c r="Y16" s="15">
        <f t="shared" si="2"/>
        <v>46036</v>
      </c>
      <c r="Z16" s="64">
        <f t="shared" si="3"/>
        <v>0</v>
      </c>
      <c r="AA16" s="64">
        <f>IF(M16=Einstellungen!A$43,I16,IF(M16=Einstellungen!A$45,I16,0))</f>
        <v>0</v>
      </c>
      <c r="AB16" s="64">
        <f>IF(M16=Einstellungen!A$44,I16,IF(M16=Einstellungen!A$45,I16,0))</f>
        <v>0</v>
      </c>
      <c r="AC16" s="661">
        <f t="shared" si="4"/>
        <v>0</v>
      </c>
      <c r="AD16" s="2">
        <f t="shared" si="5"/>
        <v>0</v>
      </c>
      <c r="AE16" s="2">
        <f t="shared" si="24"/>
        <v>0</v>
      </c>
      <c r="AF16" s="2">
        <f t="shared" si="24"/>
        <v>0</v>
      </c>
      <c r="AG16" s="325">
        <f t="shared" si="6"/>
        <v>0</v>
      </c>
      <c r="AH16" s="325">
        <f t="shared" si="7"/>
        <v>0</v>
      </c>
      <c r="AI16" s="325">
        <f t="shared" si="25"/>
        <v>0</v>
      </c>
      <c r="AJ16" s="325">
        <f t="shared" si="26"/>
        <v>0</v>
      </c>
      <c r="AK16" s="2">
        <f t="shared" si="27"/>
        <v>4</v>
      </c>
      <c r="AL16" s="14">
        <f t="shared" si="28"/>
        <v>0</v>
      </c>
      <c r="AM16" s="11">
        <f t="shared" si="29"/>
        <v>0</v>
      </c>
      <c r="AN16" s="11">
        <f t="shared" si="30"/>
        <v>0</v>
      </c>
      <c r="AO16" s="11">
        <f t="shared" si="31"/>
        <v>8</v>
      </c>
      <c r="AP16" s="11">
        <f t="shared" si="32"/>
        <v>8</v>
      </c>
      <c r="AQ16" s="204">
        <f t="shared" si="33"/>
        <v>8</v>
      </c>
      <c r="AR16" s="2">
        <f t="shared" si="34"/>
        <v>1</v>
      </c>
      <c r="AS16" s="2">
        <f t="shared" si="35"/>
        <v>1</v>
      </c>
      <c r="AT16" s="11" t="str">
        <f t="shared" si="58"/>
        <v/>
      </c>
      <c r="AU16" s="11" t="str">
        <f t="shared" si="36"/>
        <v/>
      </c>
      <c r="AV16" s="11">
        <f t="shared" si="37"/>
        <v>-8</v>
      </c>
      <c r="AW16" s="11">
        <f>SUM($AV$3:AV16)</f>
        <v>-80</v>
      </c>
      <c r="AX16" s="390">
        <f t="shared" si="38"/>
        <v>0</v>
      </c>
      <c r="AY16" s="390">
        <f t="shared" si="9"/>
        <v>0</v>
      </c>
      <c r="AZ16" s="390">
        <f t="shared" si="9"/>
        <v>0</v>
      </c>
      <c r="BA16" s="390">
        <f t="shared" si="9"/>
        <v>0</v>
      </c>
      <c r="BB16" s="390">
        <f t="shared" si="9"/>
        <v>0</v>
      </c>
      <c r="BC16" s="2"/>
      <c r="BD16" s="368">
        <f t="shared" si="39"/>
        <v>0</v>
      </c>
      <c r="BE16" s="368">
        <f t="shared" si="39"/>
        <v>0</v>
      </c>
      <c r="BF16" s="368">
        <f t="shared" si="39"/>
        <v>0</v>
      </c>
      <c r="BG16" s="368">
        <f t="shared" si="39"/>
        <v>0</v>
      </c>
      <c r="BH16" s="372">
        <f t="shared" si="40"/>
        <v>18</v>
      </c>
      <c r="BI16" s="372">
        <f t="shared" si="10"/>
        <v>1.5</v>
      </c>
      <c r="BJ16" s="372">
        <f t="shared" si="41"/>
        <v>22</v>
      </c>
      <c r="BK16" s="372">
        <f t="shared" si="11"/>
        <v>2</v>
      </c>
      <c r="BL16" s="372">
        <f t="shared" si="42"/>
        <v>6</v>
      </c>
      <c r="BM16" s="372">
        <f t="shared" si="12"/>
        <v>2</v>
      </c>
      <c r="BN16" s="564">
        <f t="shared" si="13"/>
        <v>0</v>
      </c>
      <c r="BO16" s="565">
        <f t="shared" si="14"/>
        <v>0</v>
      </c>
      <c r="BP16" s="570">
        <f t="shared" si="15"/>
        <v>0</v>
      </c>
      <c r="BQ16" s="564">
        <f t="shared" si="16"/>
        <v>0</v>
      </c>
      <c r="BR16" s="565">
        <f t="shared" si="17"/>
        <v>0</v>
      </c>
      <c r="BS16" s="570">
        <f t="shared" si="18"/>
        <v>0</v>
      </c>
      <c r="BT16" s="568">
        <f t="shared" si="43"/>
        <v>0</v>
      </c>
      <c r="BU16" s="564">
        <f t="shared" si="44"/>
        <v>0</v>
      </c>
      <c r="BV16" s="582">
        <f t="shared" si="45"/>
        <v>0</v>
      </c>
      <c r="BW16" s="576">
        <f t="shared" si="46"/>
        <v>0</v>
      </c>
      <c r="BX16" s="577">
        <f t="shared" si="47"/>
        <v>0</v>
      </c>
      <c r="BY16" s="578">
        <f t="shared" si="19"/>
        <v>0</v>
      </c>
      <c r="BZ16" s="576">
        <f t="shared" si="48"/>
        <v>0</v>
      </c>
      <c r="CA16" s="577">
        <f t="shared" si="49"/>
        <v>0</v>
      </c>
      <c r="CB16" s="578">
        <f t="shared" si="20"/>
        <v>0</v>
      </c>
      <c r="CC16" s="579">
        <f t="shared" si="50"/>
        <v>0</v>
      </c>
      <c r="CD16" s="576">
        <f t="shared" si="51"/>
        <v>0</v>
      </c>
      <c r="CE16" s="560">
        <f t="shared" si="52"/>
        <v>-6</v>
      </c>
      <c r="CF16" s="560">
        <f t="shared" si="53"/>
        <v>-6</v>
      </c>
      <c r="CG16" s="560">
        <f t="shared" si="54"/>
        <v>0</v>
      </c>
      <c r="CH16" s="560">
        <f t="shared" si="55"/>
        <v>0</v>
      </c>
      <c r="CL16" s="2" t="str">
        <f t="shared" si="56"/>
        <v/>
      </c>
    </row>
    <row r="17" spans="1:90" ht="12.75" x14ac:dyDescent="0.2">
      <c r="A17" s="242">
        <f t="shared" si="21"/>
        <v>5</v>
      </c>
      <c r="B17" s="243">
        <f t="shared" si="57"/>
        <v>46037</v>
      </c>
      <c r="C17" s="600">
        <f t="shared" si="22"/>
        <v>3</v>
      </c>
      <c r="D17" s="307"/>
      <c r="E17" s="307"/>
      <c r="F17" s="308"/>
      <c r="G17" s="308"/>
      <c r="H17" s="547">
        <f>IF(AK17=6,Einstellungen!$E$11,IF(AK17=7,Einstellungen!$E$12,IF(AK17=1,Einstellungen!$E$13,IF(AK17=2,Einstellungen!$E$7,IF(AK17=3,Einstellungen!$E$8,IF(AK17=4,Einstellungen!$E$9,IF(AK17=5,Einstellungen!$E$10)))))))</f>
        <v>0</v>
      </c>
      <c r="I17" s="232">
        <f t="shared" si="0"/>
        <v>0</v>
      </c>
      <c r="J17" s="229">
        <f t="shared" si="1"/>
        <v>1</v>
      </c>
      <c r="K17" s="313"/>
      <c r="L17" s="328"/>
      <c r="M17" s="202"/>
      <c r="N17" s="381"/>
      <c r="O17" s="382"/>
      <c r="P17" s="382"/>
      <c r="Q17" s="382"/>
      <c r="R17" s="260" t="str">
        <f>IF(I$36=0,"",IF(Einstellungen!I$39=1,R16+AV17,CL17))</f>
        <v/>
      </c>
      <c r="S17" s="231">
        <f>SUM(AP$3:AP17)</f>
        <v>88</v>
      </c>
      <c r="T17" s="228">
        <f>SUM(I$3:I17)</f>
        <v>0</v>
      </c>
      <c r="U17" s="373" t="str">
        <f t="shared" si="23"/>
        <v/>
      </c>
      <c r="V17" s="689"/>
      <c r="W17" s="609"/>
      <c r="X17" s="609"/>
      <c r="Y17" s="15">
        <f t="shared" si="2"/>
        <v>46037</v>
      </c>
      <c r="Z17" s="64">
        <f t="shared" si="3"/>
        <v>0</v>
      </c>
      <c r="AA17" s="64">
        <f>IF(M17=Einstellungen!A$43,I17,IF(M17=Einstellungen!A$45,I17,0))</f>
        <v>0</v>
      </c>
      <c r="AB17" s="64">
        <f>IF(M17=Einstellungen!A$44,I17,IF(M17=Einstellungen!A$45,I17,0))</f>
        <v>0</v>
      </c>
      <c r="AC17" s="661">
        <f t="shared" si="4"/>
        <v>0</v>
      </c>
      <c r="AD17" s="2">
        <f t="shared" si="5"/>
        <v>0</v>
      </c>
      <c r="AE17" s="2">
        <f t="shared" si="24"/>
        <v>0</v>
      </c>
      <c r="AF17" s="2">
        <f t="shared" si="24"/>
        <v>0</v>
      </c>
      <c r="AG17" s="325">
        <f t="shared" si="6"/>
        <v>0</v>
      </c>
      <c r="AH17" s="325">
        <f t="shared" si="7"/>
        <v>0</v>
      </c>
      <c r="AI17" s="325">
        <f t="shared" si="25"/>
        <v>0</v>
      </c>
      <c r="AJ17" s="325">
        <f t="shared" si="26"/>
        <v>0</v>
      </c>
      <c r="AK17" s="2">
        <f t="shared" si="27"/>
        <v>5</v>
      </c>
      <c r="AL17" s="14">
        <f t="shared" si="28"/>
        <v>0</v>
      </c>
      <c r="AM17" s="11">
        <f t="shared" si="29"/>
        <v>0</v>
      </c>
      <c r="AN17" s="11">
        <f t="shared" si="30"/>
        <v>0</v>
      </c>
      <c r="AO17" s="11">
        <f t="shared" si="31"/>
        <v>8</v>
      </c>
      <c r="AP17" s="11">
        <f t="shared" si="32"/>
        <v>8</v>
      </c>
      <c r="AQ17" s="204">
        <f t="shared" si="33"/>
        <v>8</v>
      </c>
      <c r="AR17" s="2">
        <f t="shared" si="34"/>
        <v>1</v>
      </c>
      <c r="AS17" s="2">
        <f t="shared" si="35"/>
        <v>1</v>
      </c>
      <c r="AT17" s="11" t="str">
        <f t="shared" si="58"/>
        <v/>
      </c>
      <c r="AU17" s="11" t="str">
        <f t="shared" si="36"/>
        <v/>
      </c>
      <c r="AV17" s="11">
        <f t="shared" si="37"/>
        <v>-8</v>
      </c>
      <c r="AW17" s="11">
        <f>SUM($AV$3:AV17)</f>
        <v>-88</v>
      </c>
      <c r="AX17" s="390">
        <f t="shared" si="38"/>
        <v>0</v>
      </c>
      <c r="AY17" s="390">
        <f t="shared" si="9"/>
        <v>0</v>
      </c>
      <c r="AZ17" s="390">
        <f t="shared" si="9"/>
        <v>0</v>
      </c>
      <c r="BA17" s="390">
        <f t="shared" si="9"/>
        <v>0</v>
      </c>
      <c r="BB17" s="390">
        <f t="shared" si="9"/>
        <v>0</v>
      </c>
      <c r="BC17" s="2"/>
      <c r="BD17" s="368">
        <f t="shared" si="39"/>
        <v>0</v>
      </c>
      <c r="BE17" s="368">
        <f t="shared" si="39"/>
        <v>0</v>
      </c>
      <c r="BF17" s="368">
        <f t="shared" si="39"/>
        <v>0</v>
      </c>
      <c r="BG17" s="368">
        <f t="shared" si="39"/>
        <v>0</v>
      </c>
      <c r="BH17" s="372">
        <f t="shared" si="40"/>
        <v>18</v>
      </c>
      <c r="BI17" s="372">
        <f t="shared" si="10"/>
        <v>1.5</v>
      </c>
      <c r="BJ17" s="372">
        <f t="shared" si="41"/>
        <v>22</v>
      </c>
      <c r="BK17" s="372">
        <f t="shared" si="11"/>
        <v>2</v>
      </c>
      <c r="BL17" s="372">
        <f t="shared" si="42"/>
        <v>6</v>
      </c>
      <c r="BM17" s="372">
        <f t="shared" si="12"/>
        <v>2</v>
      </c>
      <c r="BN17" s="564">
        <f t="shared" si="13"/>
        <v>0</v>
      </c>
      <c r="BO17" s="565">
        <f t="shared" si="14"/>
        <v>0</v>
      </c>
      <c r="BP17" s="570">
        <f t="shared" si="15"/>
        <v>0</v>
      </c>
      <c r="BQ17" s="564">
        <f t="shared" si="16"/>
        <v>0</v>
      </c>
      <c r="BR17" s="565">
        <f t="shared" si="17"/>
        <v>0</v>
      </c>
      <c r="BS17" s="570">
        <f t="shared" si="18"/>
        <v>0</v>
      </c>
      <c r="BT17" s="568">
        <f t="shared" si="43"/>
        <v>0</v>
      </c>
      <c r="BU17" s="564">
        <f t="shared" si="44"/>
        <v>0</v>
      </c>
      <c r="BV17" s="582">
        <f t="shared" si="45"/>
        <v>0</v>
      </c>
      <c r="BW17" s="576">
        <f t="shared" si="46"/>
        <v>0</v>
      </c>
      <c r="BX17" s="577">
        <f t="shared" si="47"/>
        <v>0</v>
      </c>
      <c r="BY17" s="578">
        <f t="shared" si="19"/>
        <v>0</v>
      </c>
      <c r="BZ17" s="576">
        <f t="shared" si="48"/>
        <v>0</v>
      </c>
      <c r="CA17" s="577">
        <f t="shared" si="49"/>
        <v>0</v>
      </c>
      <c r="CB17" s="578">
        <f t="shared" si="20"/>
        <v>0</v>
      </c>
      <c r="CC17" s="579">
        <f t="shared" si="50"/>
        <v>0</v>
      </c>
      <c r="CD17" s="576">
        <f t="shared" si="51"/>
        <v>0</v>
      </c>
      <c r="CE17" s="560">
        <f t="shared" si="52"/>
        <v>-6</v>
      </c>
      <c r="CF17" s="560">
        <f t="shared" si="53"/>
        <v>-6</v>
      </c>
      <c r="CG17" s="560">
        <f t="shared" si="54"/>
        <v>0</v>
      </c>
      <c r="CH17" s="560">
        <f t="shared" si="55"/>
        <v>0</v>
      </c>
      <c r="CL17" s="2" t="str">
        <f t="shared" si="56"/>
        <v/>
      </c>
    </row>
    <row r="18" spans="1:90" ht="12.75" x14ac:dyDescent="0.2">
      <c r="A18" s="242">
        <f t="shared" si="21"/>
        <v>6</v>
      </c>
      <c r="B18" s="243">
        <f t="shared" si="57"/>
        <v>46038</v>
      </c>
      <c r="C18" s="600">
        <f t="shared" si="22"/>
        <v>3</v>
      </c>
      <c r="D18" s="307"/>
      <c r="E18" s="307"/>
      <c r="F18" s="308"/>
      <c r="G18" s="308"/>
      <c r="H18" s="547">
        <f>IF(AK18=6,Einstellungen!$E$11,IF(AK18=7,Einstellungen!$E$12,IF(AK18=1,Einstellungen!$E$13,IF(AK18=2,Einstellungen!$E$7,IF(AK18=3,Einstellungen!$E$8,IF(AK18=4,Einstellungen!$E$9,IF(AK18=5,Einstellungen!$E$10)))))))</f>
        <v>0</v>
      </c>
      <c r="I18" s="232">
        <f t="shared" si="0"/>
        <v>0</v>
      </c>
      <c r="J18" s="229">
        <f t="shared" si="1"/>
        <v>1</v>
      </c>
      <c r="K18" s="313"/>
      <c r="L18" s="328"/>
      <c r="M18" s="202"/>
      <c r="N18" s="381"/>
      <c r="O18" s="382"/>
      <c r="P18" s="382"/>
      <c r="Q18" s="382"/>
      <c r="R18" s="260" t="str">
        <f>IF(I$36=0,"",IF(Einstellungen!I$39=1,R17+AV18,CL18))</f>
        <v/>
      </c>
      <c r="S18" s="231">
        <f>SUM(AP$3:AP18)</f>
        <v>96</v>
      </c>
      <c r="T18" s="228">
        <f>SUM(I$3:I18)</f>
        <v>0</v>
      </c>
      <c r="U18" s="373" t="str">
        <f t="shared" si="23"/>
        <v/>
      </c>
      <c r="V18" s="689"/>
      <c r="W18" s="609"/>
      <c r="X18" s="609"/>
      <c r="Y18" s="15">
        <f t="shared" si="2"/>
        <v>46038</v>
      </c>
      <c r="Z18" s="64">
        <f t="shared" si="3"/>
        <v>0</v>
      </c>
      <c r="AA18" s="64">
        <f>IF(M18=Einstellungen!A$43,I18,IF(M18=Einstellungen!A$45,I18,0))</f>
        <v>0</v>
      </c>
      <c r="AB18" s="64">
        <f>IF(M18=Einstellungen!A$44,I18,IF(M18=Einstellungen!A$45,I18,0))</f>
        <v>0</v>
      </c>
      <c r="AC18" s="661">
        <f t="shared" si="4"/>
        <v>0</v>
      </c>
      <c r="AD18" s="2">
        <f t="shared" si="5"/>
        <v>0</v>
      </c>
      <c r="AE18" s="2">
        <f t="shared" si="24"/>
        <v>0</v>
      </c>
      <c r="AF18" s="2">
        <f t="shared" si="24"/>
        <v>0</v>
      </c>
      <c r="AG18" s="325">
        <f t="shared" si="6"/>
        <v>0</v>
      </c>
      <c r="AH18" s="325">
        <f t="shared" si="7"/>
        <v>0</v>
      </c>
      <c r="AI18" s="325">
        <f t="shared" si="25"/>
        <v>0</v>
      </c>
      <c r="AJ18" s="325">
        <f t="shared" si="26"/>
        <v>0</v>
      </c>
      <c r="AK18" s="2">
        <f t="shared" si="27"/>
        <v>6</v>
      </c>
      <c r="AL18" s="14">
        <f t="shared" si="28"/>
        <v>0</v>
      </c>
      <c r="AM18" s="11">
        <f t="shared" si="29"/>
        <v>0</v>
      </c>
      <c r="AN18" s="11">
        <f t="shared" si="30"/>
        <v>0</v>
      </c>
      <c r="AO18" s="11">
        <f t="shared" si="31"/>
        <v>8</v>
      </c>
      <c r="AP18" s="11">
        <f t="shared" si="32"/>
        <v>8</v>
      </c>
      <c r="AQ18" s="204">
        <f t="shared" si="33"/>
        <v>8</v>
      </c>
      <c r="AR18" s="2">
        <f t="shared" si="34"/>
        <v>1</v>
      </c>
      <c r="AS18" s="2">
        <f t="shared" si="35"/>
        <v>1</v>
      </c>
      <c r="AT18" s="11" t="str">
        <f t="shared" si="58"/>
        <v/>
      </c>
      <c r="AU18" s="11" t="str">
        <f t="shared" si="36"/>
        <v/>
      </c>
      <c r="AV18" s="11">
        <f t="shared" si="37"/>
        <v>-8</v>
      </c>
      <c r="AW18" s="11">
        <f>SUM($AV$3:AV18)</f>
        <v>-96</v>
      </c>
      <c r="AX18" s="390">
        <f t="shared" si="38"/>
        <v>0</v>
      </c>
      <c r="AY18" s="390">
        <f t="shared" si="9"/>
        <v>0</v>
      </c>
      <c r="AZ18" s="390">
        <f t="shared" si="9"/>
        <v>0</v>
      </c>
      <c r="BA18" s="390">
        <f t="shared" si="9"/>
        <v>0</v>
      </c>
      <c r="BB18" s="390">
        <f t="shared" si="9"/>
        <v>0</v>
      </c>
      <c r="BC18" s="2"/>
      <c r="BD18" s="368">
        <f t="shared" si="39"/>
        <v>0</v>
      </c>
      <c r="BE18" s="368">
        <f t="shared" si="39"/>
        <v>0</v>
      </c>
      <c r="BF18" s="368">
        <f t="shared" si="39"/>
        <v>0</v>
      </c>
      <c r="BG18" s="368">
        <f t="shared" si="39"/>
        <v>0</v>
      </c>
      <c r="BH18" s="372">
        <f t="shared" si="40"/>
        <v>18</v>
      </c>
      <c r="BI18" s="372">
        <f t="shared" si="10"/>
        <v>1.5</v>
      </c>
      <c r="BJ18" s="372">
        <f t="shared" si="41"/>
        <v>22</v>
      </c>
      <c r="BK18" s="372">
        <f t="shared" si="11"/>
        <v>2</v>
      </c>
      <c r="BL18" s="372">
        <f t="shared" si="42"/>
        <v>6</v>
      </c>
      <c r="BM18" s="372">
        <f t="shared" si="12"/>
        <v>2</v>
      </c>
      <c r="BN18" s="564">
        <f t="shared" si="13"/>
        <v>0</v>
      </c>
      <c r="BO18" s="565">
        <f t="shared" si="14"/>
        <v>0</v>
      </c>
      <c r="BP18" s="570">
        <f t="shared" si="15"/>
        <v>0</v>
      </c>
      <c r="BQ18" s="564">
        <f t="shared" si="16"/>
        <v>0</v>
      </c>
      <c r="BR18" s="565">
        <f t="shared" si="17"/>
        <v>0</v>
      </c>
      <c r="BS18" s="570">
        <f t="shared" si="18"/>
        <v>0</v>
      </c>
      <c r="BT18" s="568">
        <f t="shared" si="43"/>
        <v>0</v>
      </c>
      <c r="BU18" s="564">
        <f t="shared" si="44"/>
        <v>0</v>
      </c>
      <c r="BV18" s="582">
        <f t="shared" si="45"/>
        <v>0</v>
      </c>
      <c r="BW18" s="576">
        <f t="shared" si="46"/>
        <v>0</v>
      </c>
      <c r="BX18" s="577">
        <f t="shared" si="47"/>
        <v>0</v>
      </c>
      <c r="BY18" s="578">
        <f t="shared" si="19"/>
        <v>0</v>
      </c>
      <c r="BZ18" s="576">
        <f t="shared" si="48"/>
        <v>0</v>
      </c>
      <c r="CA18" s="577">
        <f t="shared" si="49"/>
        <v>0</v>
      </c>
      <c r="CB18" s="578">
        <f t="shared" si="20"/>
        <v>0</v>
      </c>
      <c r="CC18" s="579">
        <f t="shared" si="50"/>
        <v>0</v>
      </c>
      <c r="CD18" s="576">
        <f t="shared" si="51"/>
        <v>0</v>
      </c>
      <c r="CE18" s="560">
        <f t="shared" si="52"/>
        <v>-6</v>
      </c>
      <c r="CF18" s="560">
        <f t="shared" si="53"/>
        <v>-6</v>
      </c>
      <c r="CG18" s="560">
        <f t="shared" si="54"/>
        <v>0</v>
      </c>
      <c r="CH18" s="560">
        <f t="shared" si="55"/>
        <v>0</v>
      </c>
      <c r="CL18" s="2" t="str">
        <f t="shared" si="56"/>
        <v/>
      </c>
    </row>
    <row r="19" spans="1:90" ht="12.75" x14ac:dyDescent="0.2">
      <c r="A19" s="242">
        <f t="shared" si="21"/>
        <v>7</v>
      </c>
      <c r="B19" s="243">
        <f t="shared" si="57"/>
        <v>46039</v>
      </c>
      <c r="C19" s="600">
        <f t="shared" si="22"/>
        <v>3</v>
      </c>
      <c r="D19" s="307"/>
      <c r="E19" s="307"/>
      <c r="F19" s="308"/>
      <c r="G19" s="308"/>
      <c r="H19" s="547">
        <f>IF(AK19=6,Einstellungen!$E$11,IF(AK19=7,Einstellungen!$E$12,IF(AK19=1,Einstellungen!$E$13,IF(AK19=2,Einstellungen!$E$7,IF(AK19=3,Einstellungen!$E$8,IF(AK19=4,Einstellungen!$E$9,IF(AK19=5,Einstellungen!$E$10)))))))</f>
        <v>0</v>
      </c>
      <c r="I19" s="232">
        <f t="shared" si="0"/>
        <v>0</v>
      </c>
      <c r="J19" s="229" t="str">
        <f t="shared" si="1"/>
        <v/>
      </c>
      <c r="K19" s="313"/>
      <c r="L19" s="328"/>
      <c r="M19" s="202" t="s">
        <v>318</v>
      </c>
      <c r="N19" s="381"/>
      <c r="O19" s="382"/>
      <c r="P19" s="382"/>
      <c r="Q19" s="382"/>
      <c r="R19" s="260" t="str">
        <f>IF(I$36=0,"",IF(Einstellungen!I$39=1,R18+AV19,CL19))</f>
        <v/>
      </c>
      <c r="S19" s="231">
        <f>SUM(AP$3:AP19)</f>
        <v>96</v>
      </c>
      <c r="T19" s="228">
        <f>SUM(I$3:I19)</f>
        <v>0</v>
      </c>
      <c r="U19" s="373" t="str">
        <f t="shared" si="23"/>
        <v/>
      </c>
      <c r="V19" s="689"/>
      <c r="W19" s="609"/>
      <c r="X19" s="609"/>
      <c r="Y19" s="15">
        <f t="shared" si="2"/>
        <v>46039</v>
      </c>
      <c r="Z19" s="64" t="b">
        <f t="shared" si="3"/>
        <v>0</v>
      </c>
      <c r="AA19" s="64">
        <f>IF(M19=Einstellungen!A$43,I19,IF(M19=Einstellungen!A$45,I19,0))</f>
        <v>0</v>
      </c>
      <c r="AB19" s="64">
        <f>IF(M19=Einstellungen!A$44,I19,IF(M19=Einstellungen!A$45,I19,0))</f>
        <v>0</v>
      </c>
      <c r="AC19" s="661">
        <f t="shared" si="4"/>
        <v>0</v>
      </c>
      <c r="AD19" s="2" t="b">
        <f t="shared" si="5"/>
        <v>0</v>
      </c>
      <c r="AE19" s="2">
        <f t="shared" si="24"/>
        <v>0</v>
      </c>
      <c r="AF19" s="2">
        <f t="shared" si="24"/>
        <v>0</v>
      </c>
      <c r="AG19" s="325" t="b">
        <f t="shared" si="6"/>
        <v>0</v>
      </c>
      <c r="AH19" s="325" t="b">
        <f t="shared" si="7"/>
        <v>0</v>
      </c>
      <c r="AI19" s="325" t="b">
        <f t="shared" si="25"/>
        <v>0</v>
      </c>
      <c r="AJ19" s="325" t="b">
        <f t="shared" si="26"/>
        <v>0</v>
      </c>
      <c r="AK19" s="2">
        <f t="shared" si="27"/>
        <v>7</v>
      </c>
      <c r="AL19" s="14">
        <f t="shared" si="28"/>
        <v>0</v>
      </c>
      <c r="AM19" s="11">
        <f t="shared" si="29"/>
        <v>0</v>
      </c>
      <c r="AN19" s="11">
        <f t="shared" si="30"/>
        <v>0</v>
      </c>
      <c r="AO19" s="11">
        <f t="shared" si="31"/>
        <v>0</v>
      </c>
      <c r="AP19" s="11">
        <f t="shared" si="32"/>
        <v>0</v>
      </c>
      <c r="AQ19" s="204">
        <f t="shared" si="33"/>
        <v>0</v>
      </c>
      <c r="AR19" s="2" t="str">
        <f t="shared" si="34"/>
        <v/>
      </c>
      <c r="AS19" s="2" t="str">
        <f t="shared" si="35"/>
        <v/>
      </c>
      <c r="AT19" s="11" t="str">
        <f t="shared" si="58"/>
        <v/>
      </c>
      <c r="AU19" s="11" t="str">
        <f t="shared" si="36"/>
        <v/>
      </c>
      <c r="AV19" s="11">
        <f t="shared" si="37"/>
        <v>0</v>
      </c>
      <c r="AW19" s="11">
        <f>SUM($AV$3:AV19)</f>
        <v>-96</v>
      </c>
      <c r="AX19" s="390">
        <f t="shared" si="38"/>
        <v>0</v>
      </c>
      <c r="AY19" s="390">
        <f t="shared" si="38"/>
        <v>0</v>
      </c>
      <c r="AZ19" s="390">
        <f t="shared" si="38"/>
        <v>0</v>
      </c>
      <c r="BA19" s="390">
        <f t="shared" si="38"/>
        <v>0</v>
      </c>
      <c r="BB19" s="390">
        <f t="shared" si="38"/>
        <v>0</v>
      </c>
      <c r="BC19" s="2"/>
      <c r="BD19" s="368">
        <f t="shared" si="39"/>
        <v>0</v>
      </c>
      <c r="BE19" s="368">
        <f t="shared" si="39"/>
        <v>0</v>
      </c>
      <c r="BF19" s="368">
        <f t="shared" si="39"/>
        <v>0</v>
      </c>
      <c r="BG19" s="368">
        <f t="shared" si="39"/>
        <v>0</v>
      </c>
      <c r="BH19" s="372">
        <f t="shared" si="40"/>
        <v>18</v>
      </c>
      <c r="BI19" s="372">
        <f t="shared" si="10"/>
        <v>1.5</v>
      </c>
      <c r="BJ19" s="372">
        <f t="shared" si="41"/>
        <v>22</v>
      </c>
      <c r="BK19" s="372">
        <f t="shared" si="11"/>
        <v>2</v>
      </c>
      <c r="BL19" s="372">
        <f t="shared" si="42"/>
        <v>6</v>
      </c>
      <c r="BM19" s="372">
        <f t="shared" si="12"/>
        <v>2</v>
      </c>
      <c r="BN19" s="564">
        <f t="shared" si="13"/>
        <v>0</v>
      </c>
      <c r="BO19" s="565">
        <f t="shared" si="14"/>
        <v>0</v>
      </c>
      <c r="BP19" s="570">
        <f t="shared" si="15"/>
        <v>0</v>
      </c>
      <c r="BQ19" s="564">
        <f t="shared" si="16"/>
        <v>0</v>
      </c>
      <c r="BR19" s="565">
        <f t="shared" si="17"/>
        <v>0</v>
      </c>
      <c r="BS19" s="570">
        <f t="shared" si="18"/>
        <v>0</v>
      </c>
      <c r="BT19" s="568">
        <f t="shared" si="43"/>
        <v>0</v>
      </c>
      <c r="BU19" s="564">
        <f t="shared" si="44"/>
        <v>0</v>
      </c>
      <c r="BV19" s="582">
        <f t="shared" si="45"/>
        <v>0</v>
      </c>
      <c r="BW19" s="576">
        <f t="shared" si="46"/>
        <v>0</v>
      </c>
      <c r="BX19" s="577">
        <f t="shared" si="47"/>
        <v>0</v>
      </c>
      <c r="BY19" s="578">
        <f t="shared" si="19"/>
        <v>0</v>
      </c>
      <c r="BZ19" s="576">
        <f t="shared" si="48"/>
        <v>0</v>
      </c>
      <c r="CA19" s="577">
        <f t="shared" si="49"/>
        <v>0</v>
      </c>
      <c r="CB19" s="578">
        <f t="shared" si="20"/>
        <v>0</v>
      </c>
      <c r="CC19" s="579">
        <f t="shared" si="50"/>
        <v>0</v>
      </c>
      <c r="CD19" s="576">
        <f t="shared" si="51"/>
        <v>0</v>
      </c>
      <c r="CE19" s="560">
        <f t="shared" si="52"/>
        <v>-6</v>
      </c>
      <c r="CF19" s="560">
        <f t="shared" si="53"/>
        <v>-6</v>
      </c>
      <c r="CG19" s="560">
        <f t="shared" si="54"/>
        <v>0</v>
      </c>
      <c r="CH19" s="560">
        <f t="shared" si="55"/>
        <v>0</v>
      </c>
      <c r="CL19" s="2" t="str">
        <f t="shared" si="56"/>
        <v/>
      </c>
    </row>
    <row r="20" spans="1:90" ht="12.75" x14ac:dyDescent="0.2">
      <c r="A20" s="242">
        <f t="shared" si="21"/>
        <v>1</v>
      </c>
      <c r="B20" s="243">
        <f t="shared" si="57"/>
        <v>46040</v>
      </c>
      <c r="C20" s="600">
        <f t="shared" si="22"/>
        <v>3</v>
      </c>
      <c r="D20" s="307"/>
      <c r="E20" s="307"/>
      <c r="F20" s="308"/>
      <c r="G20" s="308"/>
      <c r="H20" s="547">
        <f>IF(AK20=6,Einstellungen!$E$11,IF(AK20=7,Einstellungen!$E$12,IF(AK20=1,Einstellungen!$E$13,IF(AK20=2,Einstellungen!$E$7,IF(AK20=3,Einstellungen!$E$8,IF(AK20=4,Einstellungen!$E$9,IF(AK20=5,Einstellungen!$E$10)))))))</f>
        <v>0</v>
      </c>
      <c r="I20" s="232">
        <f t="shared" si="0"/>
        <v>0</v>
      </c>
      <c r="J20" s="229" t="str">
        <f t="shared" si="1"/>
        <v/>
      </c>
      <c r="K20" s="313"/>
      <c r="L20" s="328"/>
      <c r="M20" s="202"/>
      <c r="N20" s="381"/>
      <c r="O20" s="382"/>
      <c r="P20" s="382"/>
      <c r="Q20" s="382"/>
      <c r="R20" s="260" t="str">
        <f>IF(I$36=0,"",IF(Einstellungen!I$39=1,R19+AV20,CL20))</f>
        <v/>
      </c>
      <c r="S20" s="231">
        <f>SUM(AP$3:AP20)</f>
        <v>96</v>
      </c>
      <c r="T20" s="228">
        <f>SUM(I$3:I20)</f>
        <v>0</v>
      </c>
      <c r="U20" s="373" t="str">
        <f t="shared" si="23"/>
        <v/>
      </c>
      <c r="V20" s="689"/>
      <c r="W20" s="609"/>
      <c r="X20" s="609"/>
      <c r="Y20" s="15">
        <f t="shared" si="2"/>
        <v>46040</v>
      </c>
      <c r="Z20" s="64" t="b">
        <f t="shared" si="3"/>
        <v>0</v>
      </c>
      <c r="AA20" s="64">
        <f>IF(M20=Einstellungen!A$43,I20,IF(M20=Einstellungen!A$45,I20,0))</f>
        <v>0</v>
      </c>
      <c r="AB20" s="64">
        <f>IF(M20=Einstellungen!A$44,I20,IF(M20=Einstellungen!A$45,I20,0))</f>
        <v>0</v>
      </c>
      <c r="AC20" s="661">
        <f t="shared" si="4"/>
        <v>0</v>
      </c>
      <c r="AD20" s="2" t="b">
        <f t="shared" si="5"/>
        <v>0</v>
      </c>
      <c r="AE20" s="2">
        <f t="shared" si="24"/>
        <v>0</v>
      </c>
      <c r="AF20" s="2">
        <f t="shared" si="24"/>
        <v>0</v>
      </c>
      <c r="AG20" s="325" t="b">
        <f t="shared" si="6"/>
        <v>0</v>
      </c>
      <c r="AH20" s="325" t="b">
        <f t="shared" si="7"/>
        <v>0</v>
      </c>
      <c r="AI20" s="325" t="b">
        <f t="shared" si="25"/>
        <v>0</v>
      </c>
      <c r="AJ20" s="325" t="b">
        <f t="shared" si="26"/>
        <v>0</v>
      </c>
      <c r="AK20" s="2">
        <f t="shared" si="27"/>
        <v>1</v>
      </c>
      <c r="AL20" s="14">
        <f t="shared" si="28"/>
        <v>0</v>
      </c>
      <c r="AM20" s="11">
        <f t="shared" si="29"/>
        <v>0</v>
      </c>
      <c r="AN20" s="11">
        <f t="shared" si="30"/>
        <v>0</v>
      </c>
      <c r="AO20" s="11">
        <f t="shared" si="31"/>
        <v>0</v>
      </c>
      <c r="AP20" s="11">
        <f t="shared" si="32"/>
        <v>0</v>
      </c>
      <c r="AQ20" s="204">
        <f t="shared" si="33"/>
        <v>0</v>
      </c>
      <c r="AR20" s="2" t="str">
        <f t="shared" si="34"/>
        <v/>
      </c>
      <c r="AS20" s="2" t="str">
        <f t="shared" si="35"/>
        <v/>
      </c>
      <c r="AT20" s="11" t="str">
        <f t="shared" si="58"/>
        <v/>
      </c>
      <c r="AU20" s="11" t="b">
        <f t="shared" ref="AU20:AU33" si="59">IF(AR20=1,IF(AT20=0.5,0.5,""))</f>
        <v>0</v>
      </c>
      <c r="AV20" s="11">
        <f t="shared" si="37"/>
        <v>0</v>
      </c>
      <c r="AW20" s="11">
        <f>SUM($AV$3:AV20)</f>
        <v>-96</v>
      </c>
      <c r="AX20" s="390">
        <f t="shared" si="38"/>
        <v>0</v>
      </c>
      <c r="AY20" s="390">
        <f t="shared" si="38"/>
        <v>0</v>
      </c>
      <c r="AZ20" s="390">
        <f t="shared" si="38"/>
        <v>0</v>
      </c>
      <c r="BA20" s="390">
        <f t="shared" si="38"/>
        <v>0</v>
      </c>
      <c r="BB20" s="390">
        <f t="shared" si="38"/>
        <v>0</v>
      </c>
      <c r="BC20" s="2"/>
      <c r="BD20" s="368">
        <f t="shared" si="39"/>
        <v>0</v>
      </c>
      <c r="BE20" s="368">
        <f t="shared" si="39"/>
        <v>0</v>
      </c>
      <c r="BF20" s="368">
        <f t="shared" si="39"/>
        <v>0</v>
      </c>
      <c r="BG20" s="368">
        <f t="shared" si="39"/>
        <v>0</v>
      </c>
      <c r="BH20" s="372">
        <f t="shared" si="40"/>
        <v>8</v>
      </c>
      <c r="BI20" s="372">
        <f t="shared" si="10"/>
        <v>2</v>
      </c>
      <c r="BJ20" s="372">
        <f t="shared" si="41"/>
        <v>22</v>
      </c>
      <c r="BK20" s="372">
        <f t="shared" si="11"/>
        <v>3</v>
      </c>
      <c r="BL20" s="372">
        <f t="shared" si="42"/>
        <v>6</v>
      </c>
      <c r="BM20" s="372">
        <f t="shared" si="12"/>
        <v>3</v>
      </c>
      <c r="BN20" s="564">
        <f t="shared" si="13"/>
        <v>0</v>
      </c>
      <c r="BO20" s="565">
        <f t="shared" si="14"/>
        <v>0</v>
      </c>
      <c r="BP20" s="570">
        <f t="shared" si="15"/>
        <v>0</v>
      </c>
      <c r="BQ20" s="564">
        <f t="shared" si="16"/>
        <v>0</v>
      </c>
      <c r="BR20" s="565">
        <f t="shared" si="17"/>
        <v>0</v>
      </c>
      <c r="BS20" s="570">
        <f t="shared" si="18"/>
        <v>0</v>
      </c>
      <c r="BT20" s="568">
        <f t="shared" si="43"/>
        <v>0</v>
      </c>
      <c r="BU20" s="564">
        <f t="shared" si="44"/>
        <v>0</v>
      </c>
      <c r="BV20" s="582">
        <f t="shared" si="45"/>
        <v>0</v>
      </c>
      <c r="BW20" s="576">
        <f t="shared" si="46"/>
        <v>0</v>
      </c>
      <c r="BX20" s="577">
        <f t="shared" si="47"/>
        <v>0</v>
      </c>
      <c r="BY20" s="578">
        <f t="shared" si="19"/>
        <v>0</v>
      </c>
      <c r="BZ20" s="576">
        <f t="shared" si="48"/>
        <v>0</v>
      </c>
      <c r="CA20" s="577">
        <f t="shared" si="49"/>
        <v>0</v>
      </c>
      <c r="CB20" s="578">
        <f t="shared" si="20"/>
        <v>0</v>
      </c>
      <c r="CC20" s="579">
        <f t="shared" si="50"/>
        <v>0</v>
      </c>
      <c r="CD20" s="576">
        <f t="shared" si="51"/>
        <v>0</v>
      </c>
      <c r="CE20" s="560">
        <f t="shared" si="52"/>
        <v>-6</v>
      </c>
      <c r="CF20" s="560">
        <f t="shared" si="53"/>
        <v>-6</v>
      </c>
      <c r="CG20" s="560">
        <f t="shared" si="54"/>
        <v>0</v>
      </c>
      <c r="CH20" s="560">
        <f t="shared" si="55"/>
        <v>0</v>
      </c>
      <c r="CL20" s="2" t="str">
        <f t="shared" si="56"/>
        <v/>
      </c>
    </row>
    <row r="21" spans="1:90" ht="12.75" x14ac:dyDescent="0.2">
      <c r="A21" s="242">
        <f t="shared" si="21"/>
        <v>2</v>
      </c>
      <c r="B21" s="243">
        <f t="shared" si="57"/>
        <v>46041</v>
      </c>
      <c r="C21" s="600">
        <f t="shared" si="22"/>
        <v>4</v>
      </c>
      <c r="D21" s="307"/>
      <c r="E21" s="307"/>
      <c r="F21" s="308"/>
      <c r="G21" s="308"/>
      <c r="H21" s="547">
        <f>IF(AK21=6,Einstellungen!$E$11,IF(AK21=7,Einstellungen!$E$12,IF(AK21=1,Einstellungen!$E$13,IF(AK21=2,Einstellungen!$E$7,IF(AK21=3,Einstellungen!$E$8,IF(AK21=4,Einstellungen!$E$9,IF(AK21=5,Einstellungen!$E$10)))))))</f>
        <v>0</v>
      </c>
      <c r="I21" s="232">
        <f t="shared" si="0"/>
        <v>0</v>
      </c>
      <c r="J21" s="229">
        <f t="shared" si="1"/>
        <v>1</v>
      </c>
      <c r="K21" s="313"/>
      <c r="L21" s="328"/>
      <c r="M21" s="202" t="s">
        <v>318</v>
      </c>
      <c r="N21" s="381"/>
      <c r="O21" s="382"/>
      <c r="P21" s="382"/>
      <c r="Q21" s="382"/>
      <c r="R21" s="260" t="str">
        <f>IF(I$36=0,"",IF(Einstellungen!I$39=1,R20+AV21,CL21))</f>
        <v/>
      </c>
      <c r="S21" s="231">
        <f>SUM(AP$3:AP21)</f>
        <v>104</v>
      </c>
      <c r="T21" s="228">
        <f>SUM(I$3:I21)</f>
        <v>0</v>
      </c>
      <c r="U21" s="373" t="str">
        <f t="shared" si="23"/>
        <v/>
      </c>
      <c r="V21" s="689"/>
      <c r="W21" s="609"/>
      <c r="X21" s="609"/>
      <c r="Y21" s="15">
        <f t="shared" si="2"/>
        <v>46041</v>
      </c>
      <c r="Z21" s="64">
        <f t="shared" si="3"/>
        <v>0</v>
      </c>
      <c r="AA21" s="64">
        <f>IF(M21=Einstellungen!A$43,I21,IF(M21=Einstellungen!A$45,I21,0))</f>
        <v>0</v>
      </c>
      <c r="AB21" s="64">
        <f>IF(M21=Einstellungen!A$44,I21,IF(M21=Einstellungen!A$45,I21,0))</f>
        <v>0</v>
      </c>
      <c r="AC21" s="661">
        <f t="shared" si="4"/>
        <v>0</v>
      </c>
      <c r="AD21" s="2">
        <f t="shared" si="5"/>
        <v>0</v>
      </c>
      <c r="AE21" s="2">
        <f t="shared" si="24"/>
        <v>0</v>
      </c>
      <c r="AF21" s="2">
        <f t="shared" si="24"/>
        <v>0</v>
      </c>
      <c r="AG21" s="325">
        <f t="shared" si="6"/>
        <v>0</v>
      </c>
      <c r="AH21" s="325">
        <f t="shared" si="7"/>
        <v>0</v>
      </c>
      <c r="AI21" s="325">
        <f t="shared" si="25"/>
        <v>0</v>
      </c>
      <c r="AJ21" s="325">
        <f t="shared" si="26"/>
        <v>0</v>
      </c>
      <c r="AK21" s="2">
        <f t="shared" si="27"/>
        <v>2</v>
      </c>
      <c r="AL21" s="14">
        <f t="shared" si="28"/>
        <v>0</v>
      </c>
      <c r="AM21" s="11">
        <f t="shared" si="29"/>
        <v>0</v>
      </c>
      <c r="AN21" s="11">
        <f t="shared" si="30"/>
        <v>0</v>
      </c>
      <c r="AO21" s="11">
        <f t="shared" si="31"/>
        <v>8</v>
      </c>
      <c r="AP21" s="11">
        <f t="shared" si="32"/>
        <v>8</v>
      </c>
      <c r="AQ21" s="204">
        <f t="shared" si="33"/>
        <v>8</v>
      </c>
      <c r="AR21" s="2">
        <f t="shared" si="34"/>
        <v>1</v>
      </c>
      <c r="AS21" s="2">
        <f t="shared" si="35"/>
        <v>1</v>
      </c>
      <c r="AT21" s="11" t="str">
        <f t="shared" si="58"/>
        <v/>
      </c>
      <c r="AU21" s="11" t="str">
        <f t="shared" si="59"/>
        <v/>
      </c>
      <c r="AV21" s="11">
        <f t="shared" si="37"/>
        <v>-8</v>
      </c>
      <c r="AW21" s="11">
        <f>SUM($AV$3:AV21)</f>
        <v>-104</v>
      </c>
      <c r="AX21" s="390">
        <f t="shared" si="38"/>
        <v>0</v>
      </c>
      <c r="AY21" s="390">
        <f t="shared" si="38"/>
        <v>0</v>
      </c>
      <c r="AZ21" s="390">
        <f t="shared" si="38"/>
        <v>0</v>
      </c>
      <c r="BA21" s="390">
        <f t="shared" si="38"/>
        <v>0</v>
      </c>
      <c r="BB21" s="390">
        <f t="shared" si="38"/>
        <v>0</v>
      </c>
      <c r="BC21" s="2"/>
      <c r="BD21" s="368">
        <f t="shared" si="39"/>
        <v>0</v>
      </c>
      <c r="BE21" s="368">
        <f t="shared" si="39"/>
        <v>0</v>
      </c>
      <c r="BF21" s="368">
        <f t="shared" si="39"/>
        <v>0</v>
      </c>
      <c r="BG21" s="368">
        <f t="shared" si="39"/>
        <v>0</v>
      </c>
      <c r="BH21" s="372">
        <f t="shared" si="40"/>
        <v>18</v>
      </c>
      <c r="BI21" s="372">
        <f t="shared" si="10"/>
        <v>1.5</v>
      </c>
      <c r="BJ21" s="372">
        <f t="shared" si="41"/>
        <v>22</v>
      </c>
      <c r="BK21" s="372">
        <f t="shared" si="11"/>
        <v>2</v>
      </c>
      <c r="BL21" s="372">
        <f t="shared" si="42"/>
        <v>6</v>
      </c>
      <c r="BM21" s="372">
        <f t="shared" si="12"/>
        <v>2</v>
      </c>
      <c r="BN21" s="564">
        <f t="shared" si="13"/>
        <v>0</v>
      </c>
      <c r="BO21" s="565">
        <f t="shared" si="14"/>
        <v>0</v>
      </c>
      <c r="BP21" s="570">
        <f t="shared" si="15"/>
        <v>0</v>
      </c>
      <c r="BQ21" s="564">
        <f t="shared" si="16"/>
        <v>0</v>
      </c>
      <c r="BR21" s="565">
        <f t="shared" si="17"/>
        <v>0</v>
      </c>
      <c r="BS21" s="570">
        <f t="shared" si="18"/>
        <v>0</v>
      </c>
      <c r="BT21" s="568">
        <f t="shared" si="43"/>
        <v>0</v>
      </c>
      <c r="BU21" s="564">
        <f t="shared" si="44"/>
        <v>0</v>
      </c>
      <c r="BV21" s="582">
        <f t="shared" si="45"/>
        <v>0</v>
      </c>
      <c r="BW21" s="576">
        <f t="shared" si="46"/>
        <v>0</v>
      </c>
      <c r="BX21" s="577">
        <f t="shared" si="47"/>
        <v>0</v>
      </c>
      <c r="BY21" s="578">
        <f t="shared" si="19"/>
        <v>0</v>
      </c>
      <c r="BZ21" s="576">
        <f t="shared" si="48"/>
        <v>0</v>
      </c>
      <c r="CA21" s="577">
        <f t="shared" si="49"/>
        <v>0</v>
      </c>
      <c r="CB21" s="578">
        <f t="shared" si="20"/>
        <v>0</v>
      </c>
      <c r="CC21" s="579">
        <f t="shared" si="50"/>
        <v>0</v>
      </c>
      <c r="CD21" s="576">
        <f t="shared" si="51"/>
        <v>0</v>
      </c>
      <c r="CE21" s="560">
        <f t="shared" si="52"/>
        <v>-6</v>
      </c>
      <c r="CF21" s="560">
        <f t="shared" si="53"/>
        <v>-6</v>
      </c>
      <c r="CG21" s="560">
        <f t="shared" si="54"/>
        <v>0</v>
      </c>
      <c r="CH21" s="560">
        <f t="shared" si="55"/>
        <v>0</v>
      </c>
      <c r="CL21" s="2" t="str">
        <f t="shared" si="56"/>
        <v/>
      </c>
    </row>
    <row r="22" spans="1:90" ht="12.75" x14ac:dyDescent="0.2">
      <c r="A22" s="242">
        <f t="shared" si="21"/>
        <v>3</v>
      </c>
      <c r="B22" s="243">
        <f t="shared" si="57"/>
        <v>46042</v>
      </c>
      <c r="C22" s="600">
        <f t="shared" si="22"/>
        <v>4</v>
      </c>
      <c r="D22" s="307"/>
      <c r="E22" s="307"/>
      <c r="F22" s="308"/>
      <c r="G22" s="308"/>
      <c r="H22" s="547">
        <f>IF(AK22=6,Einstellungen!$E$11,IF(AK22=7,Einstellungen!$E$12,IF(AK22=1,Einstellungen!$E$13,IF(AK22=2,Einstellungen!$E$7,IF(AK22=3,Einstellungen!$E$8,IF(AK22=4,Einstellungen!$E$9,IF(AK22=5,Einstellungen!$E$10)))))))</f>
        <v>0</v>
      </c>
      <c r="I22" s="232">
        <f t="shared" si="0"/>
        <v>0</v>
      </c>
      <c r="J22" s="229">
        <f t="shared" si="1"/>
        <v>1</v>
      </c>
      <c r="K22" s="313"/>
      <c r="L22" s="328"/>
      <c r="M22" s="202"/>
      <c r="N22" s="381"/>
      <c r="O22" s="382"/>
      <c r="P22" s="382"/>
      <c r="Q22" s="382"/>
      <c r="R22" s="260" t="str">
        <f>IF(I$36=0,"",IF(Einstellungen!I$39=1,R21+AV22,CL22))</f>
        <v/>
      </c>
      <c r="S22" s="231">
        <f>SUM(AP$3:AP22)</f>
        <v>112</v>
      </c>
      <c r="T22" s="228">
        <f>SUM(I$3:I22)</f>
        <v>0</v>
      </c>
      <c r="U22" s="373" t="str">
        <f t="shared" si="23"/>
        <v/>
      </c>
      <c r="V22" s="689" t="s">
        <v>325</v>
      </c>
      <c r="W22" s="609"/>
      <c r="X22" s="609"/>
      <c r="Y22" s="15">
        <f t="shared" si="2"/>
        <v>46042</v>
      </c>
      <c r="Z22" s="64">
        <f t="shared" si="3"/>
        <v>0</v>
      </c>
      <c r="AA22" s="64">
        <f>IF(M22=Einstellungen!A$43,I22,IF(M22=Einstellungen!A$45,I22,0))</f>
        <v>0</v>
      </c>
      <c r="AB22" s="64">
        <f>IF(M22=Einstellungen!A$44,I22,IF(M22=Einstellungen!A$45,I22,0))</f>
        <v>0</v>
      </c>
      <c r="AC22" s="661">
        <f t="shared" ref="AC22:AC33" si="60">IF(K22="gz",AO22,IF(K22="G/F",AOO22/2,0))</f>
        <v>0</v>
      </c>
      <c r="AD22" s="2">
        <f t="shared" si="5"/>
        <v>0</v>
      </c>
      <c r="AE22" s="2">
        <f t="shared" si="24"/>
        <v>0</v>
      </c>
      <c r="AF22" s="2">
        <f t="shared" si="24"/>
        <v>0</v>
      </c>
      <c r="AG22" s="325">
        <f t="shared" si="6"/>
        <v>0</v>
      </c>
      <c r="AH22" s="325">
        <f t="shared" si="7"/>
        <v>0</v>
      </c>
      <c r="AI22" s="325">
        <f t="shared" si="25"/>
        <v>0</v>
      </c>
      <c r="AJ22" s="325">
        <f t="shared" si="26"/>
        <v>0</v>
      </c>
      <c r="AK22" s="2">
        <f t="shared" si="27"/>
        <v>3</v>
      </c>
      <c r="AL22" s="14">
        <f t="shared" si="28"/>
        <v>0</v>
      </c>
      <c r="AM22" s="11">
        <f t="shared" si="29"/>
        <v>0</v>
      </c>
      <c r="AN22" s="11">
        <f t="shared" si="30"/>
        <v>0</v>
      </c>
      <c r="AO22" s="11">
        <f t="shared" si="31"/>
        <v>8</v>
      </c>
      <c r="AP22" s="11">
        <f t="shared" si="32"/>
        <v>8</v>
      </c>
      <c r="AQ22" s="204">
        <f t="shared" si="33"/>
        <v>8</v>
      </c>
      <c r="AR22" s="2">
        <f t="shared" si="34"/>
        <v>1</v>
      </c>
      <c r="AS22" s="2">
        <f t="shared" si="35"/>
        <v>1</v>
      </c>
      <c r="AT22" s="11" t="str">
        <f t="shared" si="58"/>
        <v/>
      </c>
      <c r="AU22" s="11" t="str">
        <f t="shared" si="59"/>
        <v/>
      </c>
      <c r="AV22" s="11">
        <f t="shared" si="37"/>
        <v>-8</v>
      </c>
      <c r="AW22" s="11">
        <f>SUM($AV$3:AV22)</f>
        <v>-112</v>
      </c>
      <c r="AX22" s="390">
        <f t="shared" si="38"/>
        <v>0</v>
      </c>
      <c r="AY22" s="390">
        <f t="shared" si="38"/>
        <v>0</v>
      </c>
      <c r="AZ22" s="390">
        <f t="shared" si="38"/>
        <v>0</v>
      </c>
      <c r="BA22" s="390">
        <f t="shared" si="38"/>
        <v>0</v>
      </c>
      <c r="BB22" s="390">
        <f t="shared" si="38"/>
        <v>0</v>
      </c>
      <c r="BC22" s="2"/>
      <c r="BD22" s="368">
        <f t="shared" si="39"/>
        <v>0</v>
      </c>
      <c r="BE22" s="368">
        <f t="shared" si="39"/>
        <v>0</v>
      </c>
      <c r="BF22" s="368">
        <f t="shared" si="39"/>
        <v>0</v>
      </c>
      <c r="BG22" s="368">
        <f t="shared" si="39"/>
        <v>0</v>
      </c>
      <c r="BH22" s="372">
        <f t="shared" si="40"/>
        <v>18</v>
      </c>
      <c r="BI22" s="372">
        <f t="shared" si="10"/>
        <v>1.5</v>
      </c>
      <c r="BJ22" s="372">
        <f t="shared" si="41"/>
        <v>22</v>
      </c>
      <c r="BK22" s="372">
        <f t="shared" si="11"/>
        <v>2</v>
      </c>
      <c r="BL22" s="372">
        <f t="shared" si="42"/>
        <v>6</v>
      </c>
      <c r="BM22" s="372">
        <f t="shared" si="12"/>
        <v>2</v>
      </c>
      <c r="BN22" s="564">
        <f t="shared" si="13"/>
        <v>0</v>
      </c>
      <c r="BO22" s="565">
        <f t="shared" si="14"/>
        <v>0</v>
      </c>
      <c r="BP22" s="570">
        <f t="shared" si="15"/>
        <v>0</v>
      </c>
      <c r="BQ22" s="564">
        <f t="shared" si="16"/>
        <v>0</v>
      </c>
      <c r="BR22" s="565">
        <f t="shared" si="17"/>
        <v>0</v>
      </c>
      <c r="BS22" s="570">
        <f t="shared" si="18"/>
        <v>0</v>
      </c>
      <c r="BT22" s="568">
        <f t="shared" si="43"/>
        <v>0</v>
      </c>
      <c r="BU22" s="564">
        <f t="shared" si="44"/>
        <v>0</v>
      </c>
      <c r="BV22" s="582">
        <f t="shared" si="45"/>
        <v>0</v>
      </c>
      <c r="BW22" s="576">
        <f t="shared" si="46"/>
        <v>0</v>
      </c>
      <c r="BX22" s="577">
        <f t="shared" si="47"/>
        <v>0</v>
      </c>
      <c r="BY22" s="578">
        <f t="shared" si="19"/>
        <v>0</v>
      </c>
      <c r="BZ22" s="576">
        <f t="shared" si="48"/>
        <v>0</v>
      </c>
      <c r="CA22" s="577">
        <f t="shared" si="49"/>
        <v>0</v>
      </c>
      <c r="CB22" s="578">
        <f t="shared" si="20"/>
        <v>0</v>
      </c>
      <c r="CC22" s="579">
        <f t="shared" si="50"/>
        <v>0</v>
      </c>
      <c r="CD22" s="576">
        <f t="shared" si="51"/>
        <v>0</v>
      </c>
      <c r="CE22" s="560">
        <f t="shared" si="52"/>
        <v>-6</v>
      </c>
      <c r="CF22" s="560">
        <f t="shared" si="53"/>
        <v>-6</v>
      </c>
      <c r="CG22" s="560">
        <f t="shared" si="54"/>
        <v>0</v>
      </c>
      <c r="CH22" s="560">
        <f t="shared" si="55"/>
        <v>0</v>
      </c>
      <c r="CL22" s="2" t="str">
        <f t="shared" si="56"/>
        <v/>
      </c>
    </row>
    <row r="23" spans="1:90" ht="12.75" x14ac:dyDescent="0.2">
      <c r="A23" s="242">
        <f t="shared" si="21"/>
        <v>4</v>
      </c>
      <c r="B23" s="243">
        <f t="shared" si="57"/>
        <v>46043</v>
      </c>
      <c r="C23" s="600">
        <f t="shared" si="22"/>
        <v>4</v>
      </c>
      <c r="D23" s="307"/>
      <c r="E23" s="307"/>
      <c r="F23" s="308"/>
      <c r="G23" s="308"/>
      <c r="H23" s="547">
        <f>IF(AK23=6,Einstellungen!$E$11,IF(AK23=7,Einstellungen!$E$12,IF(AK23=1,Einstellungen!$E$13,IF(AK23=2,Einstellungen!$E$7,IF(AK23=3,Einstellungen!$E$8,IF(AK23=4,Einstellungen!$E$9,IF(AK23=5,Einstellungen!$E$10)))))))</f>
        <v>0</v>
      </c>
      <c r="I23" s="232">
        <f t="shared" si="0"/>
        <v>0</v>
      </c>
      <c r="J23" s="229">
        <f t="shared" si="1"/>
        <v>1</v>
      </c>
      <c r="K23" s="313"/>
      <c r="L23" s="328"/>
      <c r="M23" s="202"/>
      <c r="N23" s="381"/>
      <c r="O23" s="382"/>
      <c r="P23" s="382"/>
      <c r="Q23" s="382"/>
      <c r="R23" s="260" t="str">
        <f>IF(I$36=0,"",IF(Einstellungen!I$39=1,R22+AV23,CL23))</f>
        <v/>
      </c>
      <c r="S23" s="231">
        <f>SUM(AP$3:AP23)</f>
        <v>120</v>
      </c>
      <c r="T23" s="228">
        <f>SUM(I$3:I23)</f>
        <v>0</v>
      </c>
      <c r="U23" s="373" t="str">
        <f t="shared" si="23"/>
        <v/>
      </c>
      <c r="V23" s="689"/>
      <c r="W23" s="609"/>
      <c r="X23" s="609"/>
      <c r="Y23" s="15">
        <f t="shared" si="2"/>
        <v>46043</v>
      </c>
      <c r="Z23" s="64">
        <f t="shared" si="3"/>
        <v>0</v>
      </c>
      <c r="AA23" s="64">
        <f>IF(M23=Einstellungen!A$43,I23,IF(M23=Einstellungen!A$45,I23,0))</f>
        <v>0</v>
      </c>
      <c r="AB23" s="64">
        <f>IF(M23=Einstellungen!A$44,I23,IF(M23=Einstellungen!A$45,I23,0))</f>
        <v>0</v>
      </c>
      <c r="AC23" s="661">
        <f t="shared" si="60"/>
        <v>0</v>
      </c>
      <c r="AD23" s="2">
        <f t="shared" si="5"/>
        <v>0</v>
      </c>
      <c r="AE23" s="2">
        <f t="shared" si="24"/>
        <v>0</v>
      </c>
      <c r="AF23" s="2">
        <f t="shared" si="24"/>
        <v>0</v>
      </c>
      <c r="AG23" s="325">
        <f t="shared" si="6"/>
        <v>0</v>
      </c>
      <c r="AH23" s="325">
        <f t="shared" si="7"/>
        <v>0</v>
      </c>
      <c r="AI23" s="325">
        <f t="shared" si="25"/>
        <v>0</v>
      </c>
      <c r="AJ23" s="325">
        <f t="shared" si="26"/>
        <v>0</v>
      </c>
      <c r="AK23" s="2">
        <f t="shared" si="27"/>
        <v>4</v>
      </c>
      <c r="AL23" s="14">
        <f t="shared" si="28"/>
        <v>0</v>
      </c>
      <c r="AM23" s="11">
        <f t="shared" si="29"/>
        <v>0</v>
      </c>
      <c r="AN23" s="11">
        <f t="shared" si="30"/>
        <v>0</v>
      </c>
      <c r="AO23" s="11">
        <f t="shared" si="31"/>
        <v>8</v>
      </c>
      <c r="AP23" s="11">
        <f t="shared" si="32"/>
        <v>8</v>
      </c>
      <c r="AQ23" s="204">
        <f t="shared" si="33"/>
        <v>8</v>
      </c>
      <c r="AR23" s="2">
        <f t="shared" si="34"/>
        <v>1</v>
      </c>
      <c r="AS23" s="2">
        <f t="shared" si="35"/>
        <v>1</v>
      </c>
      <c r="AT23" s="11" t="str">
        <f t="shared" si="58"/>
        <v/>
      </c>
      <c r="AU23" s="11" t="str">
        <f t="shared" si="59"/>
        <v/>
      </c>
      <c r="AV23" s="11">
        <f t="shared" si="37"/>
        <v>-8</v>
      </c>
      <c r="AW23" s="11">
        <f>SUM($AV$3:AV23)</f>
        <v>-120</v>
      </c>
      <c r="AX23" s="390">
        <f t="shared" si="38"/>
        <v>0</v>
      </c>
      <c r="AY23" s="390">
        <f t="shared" si="38"/>
        <v>0</v>
      </c>
      <c r="AZ23" s="390">
        <f t="shared" si="38"/>
        <v>0</v>
      </c>
      <c r="BA23" s="390">
        <f t="shared" si="38"/>
        <v>0</v>
      </c>
      <c r="BB23" s="390">
        <f t="shared" si="38"/>
        <v>0</v>
      </c>
      <c r="BC23" s="2"/>
      <c r="BD23" s="368">
        <f t="shared" si="39"/>
        <v>0</v>
      </c>
      <c r="BE23" s="368">
        <f t="shared" si="39"/>
        <v>0</v>
      </c>
      <c r="BF23" s="368">
        <f t="shared" si="39"/>
        <v>0</v>
      </c>
      <c r="BG23" s="368">
        <f t="shared" si="39"/>
        <v>0</v>
      </c>
      <c r="BH23" s="372">
        <f t="shared" si="40"/>
        <v>18</v>
      </c>
      <c r="BI23" s="372">
        <f t="shared" si="10"/>
        <v>1.5</v>
      </c>
      <c r="BJ23" s="372">
        <f t="shared" si="41"/>
        <v>22</v>
      </c>
      <c r="BK23" s="372">
        <f t="shared" si="11"/>
        <v>2</v>
      </c>
      <c r="BL23" s="372">
        <f t="shared" si="42"/>
        <v>6</v>
      </c>
      <c r="BM23" s="372">
        <f t="shared" si="12"/>
        <v>2</v>
      </c>
      <c r="BN23" s="564">
        <f t="shared" si="13"/>
        <v>0</v>
      </c>
      <c r="BO23" s="565">
        <f t="shared" si="14"/>
        <v>0</v>
      </c>
      <c r="BP23" s="570">
        <f t="shared" si="15"/>
        <v>0</v>
      </c>
      <c r="BQ23" s="564">
        <f t="shared" si="16"/>
        <v>0</v>
      </c>
      <c r="BR23" s="565">
        <f t="shared" si="17"/>
        <v>0</v>
      </c>
      <c r="BS23" s="570">
        <f t="shared" si="18"/>
        <v>0</v>
      </c>
      <c r="BT23" s="568">
        <f t="shared" si="43"/>
        <v>0</v>
      </c>
      <c r="BU23" s="564">
        <f t="shared" si="44"/>
        <v>0</v>
      </c>
      <c r="BV23" s="582">
        <f t="shared" si="45"/>
        <v>0</v>
      </c>
      <c r="BW23" s="576">
        <f t="shared" si="46"/>
        <v>0</v>
      </c>
      <c r="BX23" s="577">
        <f t="shared" si="47"/>
        <v>0</v>
      </c>
      <c r="BY23" s="578">
        <f t="shared" si="19"/>
        <v>0</v>
      </c>
      <c r="BZ23" s="576">
        <f t="shared" si="48"/>
        <v>0</v>
      </c>
      <c r="CA23" s="577">
        <f t="shared" si="49"/>
        <v>0</v>
      </c>
      <c r="CB23" s="578">
        <f t="shared" si="20"/>
        <v>0</v>
      </c>
      <c r="CC23" s="579">
        <f t="shared" si="50"/>
        <v>0</v>
      </c>
      <c r="CD23" s="576">
        <f t="shared" si="51"/>
        <v>0</v>
      </c>
      <c r="CE23" s="560">
        <f t="shared" si="52"/>
        <v>-6</v>
      </c>
      <c r="CF23" s="560">
        <f t="shared" si="53"/>
        <v>-6</v>
      </c>
      <c r="CG23" s="560">
        <f t="shared" si="54"/>
        <v>0</v>
      </c>
      <c r="CH23" s="560">
        <f t="shared" si="55"/>
        <v>0</v>
      </c>
      <c r="CL23" s="2" t="str">
        <f t="shared" si="56"/>
        <v/>
      </c>
    </row>
    <row r="24" spans="1:90" ht="12.75" x14ac:dyDescent="0.2">
      <c r="A24" s="242">
        <f t="shared" si="21"/>
        <v>5</v>
      </c>
      <c r="B24" s="243">
        <f t="shared" si="57"/>
        <v>46044</v>
      </c>
      <c r="C24" s="600">
        <f t="shared" si="22"/>
        <v>4</v>
      </c>
      <c r="D24" s="307"/>
      <c r="E24" s="307"/>
      <c r="F24" s="308"/>
      <c r="G24" s="308"/>
      <c r="H24" s="547">
        <f>IF(AK24=6,Einstellungen!$E$11,IF(AK24=7,Einstellungen!$E$12,IF(AK24=1,Einstellungen!$E$13,IF(AK24=2,Einstellungen!$E$7,IF(AK24=3,Einstellungen!$E$8,IF(AK24=4,Einstellungen!$E$9,IF(AK24=5,Einstellungen!$E$10)))))))</f>
        <v>0</v>
      </c>
      <c r="I24" s="232">
        <f t="shared" si="0"/>
        <v>0</v>
      </c>
      <c r="J24" s="229">
        <f t="shared" si="1"/>
        <v>1</v>
      </c>
      <c r="K24" s="313"/>
      <c r="L24" s="328"/>
      <c r="M24" s="202"/>
      <c r="N24" s="381"/>
      <c r="O24" s="382"/>
      <c r="P24" s="382"/>
      <c r="Q24" s="382"/>
      <c r="R24" s="260" t="str">
        <f>IF(I$36=0,"",IF(Einstellungen!I$39=1,R23+AV24,CL24))</f>
        <v/>
      </c>
      <c r="S24" s="231">
        <f>SUM(AP$3:AP24)</f>
        <v>128</v>
      </c>
      <c r="T24" s="228">
        <f>SUM(I$3:I24)</f>
        <v>0</v>
      </c>
      <c r="U24" s="373" t="str">
        <f t="shared" si="23"/>
        <v/>
      </c>
      <c r="V24" s="689"/>
      <c r="W24" s="609"/>
      <c r="X24" s="609"/>
      <c r="Y24" s="15">
        <f t="shared" si="2"/>
        <v>46044</v>
      </c>
      <c r="Z24" s="64">
        <f t="shared" si="3"/>
        <v>0</v>
      </c>
      <c r="AA24" s="64">
        <f>IF(M24=Einstellungen!A$43,I24,IF(M24=Einstellungen!A$45,I24,0))</f>
        <v>0</v>
      </c>
      <c r="AB24" s="64">
        <f>IF(M24=Einstellungen!A$44,I24,IF(M24=Einstellungen!A$45,I24,0))</f>
        <v>0</v>
      </c>
      <c r="AC24" s="661">
        <f t="shared" si="60"/>
        <v>0</v>
      </c>
      <c r="AD24" s="2">
        <f t="shared" si="5"/>
        <v>0</v>
      </c>
      <c r="AE24" s="2">
        <f t="shared" si="24"/>
        <v>0</v>
      </c>
      <c r="AF24" s="2">
        <f t="shared" si="24"/>
        <v>0</v>
      </c>
      <c r="AG24" s="325">
        <f t="shared" si="6"/>
        <v>0</v>
      </c>
      <c r="AH24" s="325">
        <f t="shared" si="7"/>
        <v>0</v>
      </c>
      <c r="AI24" s="325">
        <f t="shared" si="25"/>
        <v>0</v>
      </c>
      <c r="AJ24" s="325">
        <f t="shared" si="26"/>
        <v>0</v>
      </c>
      <c r="AK24" s="2">
        <f t="shared" si="27"/>
        <v>5</v>
      </c>
      <c r="AL24" s="14">
        <f t="shared" si="28"/>
        <v>0</v>
      </c>
      <c r="AM24" s="11">
        <f t="shared" si="29"/>
        <v>0</v>
      </c>
      <c r="AN24" s="11">
        <f t="shared" si="30"/>
        <v>0</v>
      </c>
      <c r="AO24" s="11">
        <f t="shared" si="31"/>
        <v>8</v>
      </c>
      <c r="AP24" s="11">
        <f t="shared" si="32"/>
        <v>8</v>
      </c>
      <c r="AQ24" s="204">
        <f t="shared" si="33"/>
        <v>8</v>
      </c>
      <c r="AR24" s="2">
        <f t="shared" si="34"/>
        <v>1</v>
      </c>
      <c r="AS24" s="2">
        <f t="shared" si="35"/>
        <v>1</v>
      </c>
      <c r="AT24" s="11" t="str">
        <f t="shared" si="58"/>
        <v/>
      </c>
      <c r="AU24" s="11" t="str">
        <f t="shared" si="59"/>
        <v/>
      </c>
      <c r="AV24" s="11">
        <f t="shared" si="37"/>
        <v>-8</v>
      </c>
      <c r="AW24" s="11">
        <f>SUM($AV$3:AV24)</f>
        <v>-128</v>
      </c>
      <c r="AX24" s="390">
        <f t="shared" si="38"/>
        <v>0</v>
      </c>
      <c r="AY24" s="390">
        <f t="shared" si="38"/>
        <v>0</v>
      </c>
      <c r="AZ24" s="390">
        <f t="shared" si="38"/>
        <v>0</v>
      </c>
      <c r="BA24" s="390">
        <f t="shared" si="38"/>
        <v>0</v>
      </c>
      <c r="BB24" s="390">
        <f t="shared" si="38"/>
        <v>0</v>
      </c>
      <c r="BC24" s="2"/>
      <c r="BD24" s="368">
        <f t="shared" si="39"/>
        <v>0</v>
      </c>
      <c r="BE24" s="368">
        <f t="shared" si="39"/>
        <v>0</v>
      </c>
      <c r="BF24" s="368">
        <f t="shared" si="39"/>
        <v>0</v>
      </c>
      <c r="BG24" s="368">
        <f t="shared" si="39"/>
        <v>0</v>
      </c>
      <c r="BH24" s="372">
        <f t="shared" si="40"/>
        <v>18</v>
      </c>
      <c r="BI24" s="372">
        <f t="shared" si="10"/>
        <v>1.5</v>
      </c>
      <c r="BJ24" s="372">
        <f t="shared" si="41"/>
        <v>22</v>
      </c>
      <c r="BK24" s="372">
        <f t="shared" si="11"/>
        <v>2</v>
      </c>
      <c r="BL24" s="372">
        <f t="shared" si="42"/>
        <v>6</v>
      </c>
      <c r="BM24" s="372">
        <f t="shared" si="12"/>
        <v>2</v>
      </c>
      <c r="BN24" s="564">
        <f t="shared" si="13"/>
        <v>0</v>
      </c>
      <c r="BO24" s="565">
        <f t="shared" si="14"/>
        <v>0</v>
      </c>
      <c r="BP24" s="570">
        <f t="shared" si="15"/>
        <v>0</v>
      </c>
      <c r="BQ24" s="564">
        <f t="shared" si="16"/>
        <v>0</v>
      </c>
      <c r="BR24" s="565">
        <f t="shared" si="17"/>
        <v>0</v>
      </c>
      <c r="BS24" s="570">
        <f t="shared" si="18"/>
        <v>0</v>
      </c>
      <c r="BT24" s="568">
        <f t="shared" si="43"/>
        <v>0</v>
      </c>
      <c r="BU24" s="564">
        <f t="shared" si="44"/>
        <v>0</v>
      </c>
      <c r="BV24" s="582">
        <f t="shared" si="45"/>
        <v>0</v>
      </c>
      <c r="BW24" s="576">
        <f t="shared" si="46"/>
        <v>0</v>
      </c>
      <c r="BX24" s="577">
        <f t="shared" si="47"/>
        <v>0</v>
      </c>
      <c r="BY24" s="578">
        <f t="shared" si="19"/>
        <v>0</v>
      </c>
      <c r="BZ24" s="576">
        <f t="shared" si="48"/>
        <v>0</v>
      </c>
      <c r="CA24" s="577">
        <f t="shared" si="49"/>
        <v>0</v>
      </c>
      <c r="CB24" s="578">
        <f t="shared" si="20"/>
        <v>0</v>
      </c>
      <c r="CC24" s="579">
        <f t="shared" si="50"/>
        <v>0</v>
      </c>
      <c r="CD24" s="576">
        <f t="shared" si="51"/>
        <v>0</v>
      </c>
      <c r="CE24" s="560">
        <f t="shared" si="52"/>
        <v>-6</v>
      </c>
      <c r="CF24" s="560">
        <f t="shared" si="53"/>
        <v>-6</v>
      </c>
      <c r="CG24" s="560">
        <f t="shared" si="54"/>
        <v>0</v>
      </c>
      <c r="CH24" s="560">
        <f t="shared" si="55"/>
        <v>0</v>
      </c>
      <c r="CL24" s="2" t="str">
        <f t="shared" si="56"/>
        <v/>
      </c>
    </row>
    <row r="25" spans="1:90" ht="12.75" x14ac:dyDescent="0.2">
      <c r="A25" s="242">
        <f t="shared" si="21"/>
        <v>6</v>
      </c>
      <c r="B25" s="243">
        <f t="shared" si="57"/>
        <v>46045</v>
      </c>
      <c r="C25" s="600">
        <f t="shared" si="22"/>
        <v>4</v>
      </c>
      <c r="D25" s="307"/>
      <c r="E25" s="307"/>
      <c r="F25" s="308"/>
      <c r="G25" s="308"/>
      <c r="H25" s="547">
        <f>IF(AK25=6,Einstellungen!$E$11,IF(AK25=7,Einstellungen!$E$12,IF(AK25=1,Einstellungen!$E$13,IF(AK25=2,Einstellungen!$E$7,IF(AK25=3,Einstellungen!$E$8,IF(AK25=4,Einstellungen!$E$9,IF(AK25=5,Einstellungen!$E$10)))))))</f>
        <v>0</v>
      </c>
      <c r="I25" s="232">
        <f t="shared" si="0"/>
        <v>0</v>
      </c>
      <c r="J25" s="229">
        <f t="shared" si="1"/>
        <v>1</v>
      </c>
      <c r="K25" s="209"/>
      <c r="L25" s="328"/>
      <c r="M25" s="202"/>
      <c r="N25" s="381"/>
      <c r="O25" s="382"/>
      <c r="P25" s="382"/>
      <c r="Q25" s="382"/>
      <c r="R25" s="260" t="str">
        <f>IF(I$36=0,"",IF(Einstellungen!I$39=1,R24+AV25,CL25))</f>
        <v/>
      </c>
      <c r="S25" s="231">
        <f>SUM(AP$3:AP25)</f>
        <v>136</v>
      </c>
      <c r="T25" s="228">
        <f>SUM(I$3:I25)</f>
        <v>0</v>
      </c>
      <c r="U25" s="373" t="str">
        <f t="shared" si="23"/>
        <v/>
      </c>
      <c r="V25" s="689" t="s">
        <v>261</v>
      </c>
      <c r="W25" s="609"/>
      <c r="X25" s="609"/>
      <c r="Y25" s="15">
        <f t="shared" si="2"/>
        <v>46045</v>
      </c>
      <c r="Z25" s="64">
        <f t="shared" si="3"/>
        <v>0</v>
      </c>
      <c r="AA25" s="64">
        <f>IF(M25=Einstellungen!A$43,I25,IF(M25=Einstellungen!A$45,I25,0))</f>
        <v>0</v>
      </c>
      <c r="AB25" s="64">
        <f>IF(M25=Einstellungen!A$44,I25,IF(M25=Einstellungen!A$45,I25,0))</f>
        <v>0</v>
      </c>
      <c r="AC25" s="661">
        <f t="shared" si="60"/>
        <v>0</v>
      </c>
      <c r="AD25" s="2">
        <f t="shared" si="5"/>
        <v>0</v>
      </c>
      <c r="AE25" s="2">
        <f t="shared" si="24"/>
        <v>0</v>
      </c>
      <c r="AF25" s="2">
        <f t="shared" si="24"/>
        <v>0</v>
      </c>
      <c r="AG25" s="325">
        <f t="shared" si="6"/>
        <v>0</v>
      </c>
      <c r="AH25" s="325">
        <f t="shared" si="7"/>
        <v>0</v>
      </c>
      <c r="AI25" s="325">
        <f t="shared" si="25"/>
        <v>0</v>
      </c>
      <c r="AJ25" s="325">
        <f t="shared" si="26"/>
        <v>0</v>
      </c>
      <c r="AK25" s="2">
        <f t="shared" si="27"/>
        <v>6</v>
      </c>
      <c r="AL25" s="14">
        <f t="shared" si="28"/>
        <v>0</v>
      </c>
      <c r="AM25" s="11">
        <f t="shared" si="29"/>
        <v>0</v>
      </c>
      <c r="AN25" s="11">
        <f t="shared" si="30"/>
        <v>0</v>
      </c>
      <c r="AO25" s="11">
        <f t="shared" si="31"/>
        <v>8</v>
      </c>
      <c r="AP25" s="11">
        <f t="shared" si="32"/>
        <v>8</v>
      </c>
      <c r="AQ25" s="204">
        <f t="shared" si="33"/>
        <v>8</v>
      </c>
      <c r="AR25" s="2">
        <f t="shared" si="34"/>
        <v>1</v>
      </c>
      <c r="AS25" s="2">
        <f t="shared" si="35"/>
        <v>1</v>
      </c>
      <c r="AT25" s="11" t="str">
        <f t="shared" si="58"/>
        <v/>
      </c>
      <c r="AU25" s="11" t="str">
        <f t="shared" si="59"/>
        <v/>
      </c>
      <c r="AV25" s="11">
        <f t="shared" si="37"/>
        <v>-8</v>
      </c>
      <c r="AW25" s="11">
        <f>SUM($AV$3:AV25)</f>
        <v>-136</v>
      </c>
      <c r="AX25" s="390">
        <f t="shared" si="38"/>
        <v>0</v>
      </c>
      <c r="AY25" s="390">
        <f t="shared" si="38"/>
        <v>0</v>
      </c>
      <c r="AZ25" s="390">
        <f t="shared" si="38"/>
        <v>0</v>
      </c>
      <c r="BA25" s="390">
        <f t="shared" si="38"/>
        <v>0</v>
      </c>
      <c r="BB25" s="390">
        <f t="shared" si="38"/>
        <v>0</v>
      </c>
      <c r="BC25" s="2"/>
      <c r="BD25" s="368">
        <f t="shared" si="39"/>
        <v>0</v>
      </c>
      <c r="BE25" s="368">
        <f t="shared" si="39"/>
        <v>0</v>
      </c>
      <c r="BF25" s="368">
        <f t="shared" si="39"/>
        <v>0</v>
      </c>
      <c r="BG25" s="368">
        <f t="shared" si="39"/>
        <v>0</v>
      </c>
      <c r="BH25" s="372">
        <f t="shared" si="40"/>
        <v>18</v>
      </c>
      <c r="BI25" s="372">
        <f t="shared" si="10"/>
        <v>1.5</v>
      </c>
      <c r="BJ25" s="372">
        <f t="shared" si="41"/>
        <v>22</v>
      </c>
      <c r="BK25" s="372">
        <f t="shared" si="11"/>
        <v>2</v>
      </c>
      <c r="BL25" s="372">
        <f t="shared" si="42"/>
        <v>6</v>
      </c>
      <c r="BM25" s="372">
        <f t="shared" si="12"/>
        <v>2</v>
      </c>
      <c r="BN25" s="564">
        <f t="shared" si="13"/>
        <v>0</v>
      </c>
      <c r="BO25" s="565">
        <f t="shared" si="14"/>
        <v>0</v>
      </c>
      <c r="BP25" s="570">
        <f t="shared" si="15"/>
        <v>0</v>
      </c>
      <c r="BQ25" s="564">
        <f t="shared" si="16"/>
        <v>0</v>
      </c>
      <c r="BR25" s="565">
        <f t="shared" si="17"/>
        <v>0</v>
      </c>
      <c r="BS25" s="570">
        <f t="shared" si="18"/>
        <v>0</v>
      </c>
      <c r="BT25" s="568">
        <f t="shared" si="43"/>
        <v>0</v>
      </c>
      <c r="BU25" s="564">
        <f t="shared" si="44"/>
        <v>0</v>
      </c>
      <c r="BV25" s="582">
        <f t="shared" si="45"/>
        <v>0</v>
      </c>
      <c r="BW25" s="576">
        <f t="shared" si="46"/>
        <v>0</v>
      </c>
      <c r="BX25" s="577">
        <f t="shared" si="47"/>
        <v>0</v>
      </c>
      <c r="BY25" s="578">
        <f t="shared" si="19"/>
        <v>0</v>
      </c>
      <c r="BZ25" s="576">
        <f t="shared" si="48"/>
        <v>0</v>
      </c>
      <c r="CA25" s="577">
        <f t="shared" si="49"/>
        <v>0</v>
      </c>
      <c r="CB25" s="578">
        <f t="shared" si="20"/>
        <v>0</v>
      </c>
      <c r="CC25" s="579">
        <f t="shared" si="50"/>
        <v>0</v>
      </c>
      <c r="CD25" s="576">
        <f t="shared" si="51"/>
        <v>0</v>
      </c>
      <c r="CE25" s="560">
        <f t="shared" si="52"/>
        <v>-6</v>
      </c>
      <c r="CF25" s="560">
        <f t="shared" si="53"/>
        <v>-6</v>
      </c>
      <c r="CG25" s="560">
        <f t="shared" si="54"/>
        <v>0</v>
      </c>
      <c r="CH25" s="560">
        <f t="shared" si="55"/>
        <v>0</v>
      </c>
      <c r="CL25" s="2" t="str">
        <f t="shared" si="56"/>
        <v/>
      </c>
    </row>
    <row r="26" spans="1:90" ht="12.75" x14ac:dyDescent="0.2">
      <c r="A26" s="242">
        <f t="shared" si="21"/>
        <v>7</v>
      </c>
      <c r="B26" s="243">
        <f t="shared" si="57"/>
        <v>46046</v>
      </c>
      <c r="C26" s="600">
        <f t="shared" si="22"/>
        <v>4</v>
      </c>
      <c r="D26" s="307"/>
      <c r="E26" s="307"/>
      <c r="F26" s="308"/>
      <c r="G26" s="308"/>
      <c r="H26" s="547">
        <f>IF(AK26=6,Einstellungen!$E$11,IF(AK26=7,Einstellungen!$E$12,IF(AK26=1,Einstellungen!$E$13,IF(AK26=2,Einstellungen!$E$7,IF(AK26=3,Einstellungen!$E$8,IF(AK26=4,Einstellungen!$E$9,IF(AK26=5,Einstellungen!$E$10)))))))</f>
        <v>0</v>
      </c>
      <c r="I26" s="232">
        <f t="shared" si="0"/>
        <v>0</v>
      </c>
      <c r="J26" s="229" t="str">
        <f t="shared" si="1"/>
        <v/>
      </c>
      <c r="K26" s="209"/>
      <c r="L26" s="328"/>
      <c r="M26" s="202" t="s">
        <v>318</v>
      </c>
      <c r="N26" s="381"/>
      <c r="O26" s="382"/>
      <c r="P26" s="382"/>
      <c r="Q26" s="382"/>
      <c r="R26" s="260" t="str">
        <f>IF(I$36=0,"",IF(Einstellungen!I$39=1,R25+AV26,CL26))</f>
        <v/>
      </c>
      <c r="S26" s="231">
        <f>SUM(AP$3:AP26)</f>
        <v>136</v>
      </c>
      <c r="T26" s="228">
        <f>SUM(I$3:I26)</f>
        <v>0</v>
      </c>
      <c r="U26" s="373" t="str">
        <f t="shared" si="23"/>
        <v/>
      </c>
      <c r="V26" s="612"/>
      <c r="W26" s="609"/>
      <c r="X26" s="609"/>
      <c r="Y26" s="15">
        <f t="shared" si="2"/>
        <v>46046</v>
      </c>
      <c r="Z26" s="64" t="b">
        <f t="shared" si="3"/>
        <v>0</v>
      </c>
      <c r="AA26" s="64">
        <f>IF(M26=Einstellungen!A$43,I26,IF(M26=Einstellungen!A$45,I26,0))</f>
        <v>0</v>
      </c>
      <c r="AB26" s="64">
        <f>IF(M26=Einstellungen!A$44,I26,IF(M26=Einstellungen!A$45,I26,0))</f>
        <v>0</v>
      </c>
      <c r="AC26" s="661">
        <f t="shared" si="60"/>
        <v>0</v>
      </c>
      <c r="AD26" s="2" t="b">
        <f t="shared" si="5"/>
        <v>0</v>
      </c>
      <c r="AE26" s="2">
        <f t="shared" si="24"/>
        <v>0</v>
      </c>
      <c r="AF26" s="2">
        <f t="shared" si="24"/>
        <v>0</v>
      </c>
      <c r="AG26" s="325" t="b">
        <f t="shared" si="6"/>
        <v>0</v>
      </c>
      <c r="AH26" s="325" t="b">
        <f t="shared" si="7"/>
        <v>0</v>
      </c>
      <c r="AI26" s="325" t="b">
        <f t="shared" si="25"/>
        <v>0</v>
      </c>
      <c r="AJ26" s="325" t="b">
        <f t="shared" si="26"/>
        <v>0</v>
      </c>
      <c r="AK26" s="2">
        <f t="shared" si="27"/>
        <v>7</v>
      </c>
      <c r="AL26" s="14">
        <f t="shared" si="28"/>
        <v>0</v>
      </c>
      <c r="AM26" s="11">
        <f t="shared" si="29"/>
        <v>0</v>
      </c>
      <c r="AN26" s="11">
        <f t="shared" si="30"/>
        <v>0</v>
      </c>
      <c r="AO26" s="11">
        <f t="shared" si="31"/>
        <v>0</v>
      </c>
      <c r="AP26" s="11">
        <f t="shared" si="32"/>
        <v>0</v>
      </c>
      <c r="AQ26" s="204">
        <f t="shared" si="33"/>
        <v>0</v>
      </c>
      <c r="AR26" s="2" t="str">
        <f t="shared" si="34"/>
        <v/>
      </c>
      <c r="AS26" s="2" t="str">
        <f t="shared" si="35"/>
        <v/>
      </c>
      <c r="AT26" s="11" t="str">
        <f t="shared" si="58"/>
        <v/>
      </c>
      <c r="AU26" s="11" t="b">
        <f t="shared" si="59"/>
        <v>0</v>
      </c>
      <c r="AV26" s="11">
        <f t="shared" si="37"/>
        <v>0</v>
      </c>
      <c r="AW26" s="11">
        <f>SUM($AV$3:AV26)</f>
        <v>-136</v>
      </c>
      <c r="AX26" s="390">
        <f t="shared" si="38"/>
        <v>0</v>
      </c>
      <c r="AY26" s="390">
        <f t="shared" si="38"/>
        <v>0</v>
      </c>
      <c r="AZ26" s="390">
        <f t="shared" si="38"/>
        <v>0</v>
      </c>
      <c r="BA26" s="390">
        <f t="shared" si="38"/>
        <v>0</v>
      </c>
      <c r="BB26" s="390">
        <f t="shared" si="38"/>
        <v>0</v>
      </c>
      <c r="BC26" s="2"/>
      <c r="BD26" s="368">
        <f t="shared" si="39"/>
        <v>0</v>
      </c>
      <c r="BE26" s="368">
        <f t="shared" si="39"/>
        <v>0</v>
      </c>
      <c r="BF26" s="368">
        <f t="shared" si="39"/>
        <v>0</v>
      </c>
      <c r="BG26" s="368">
        <f t="shared" si="39"/>
        <v>0</v>
      </c>
      <c r="BH26" s="372">
        <f t="shared" si="40"/>
        <v>18</v>
      </c>
      <c r="BI26" s="372">
        <f t="shared" si="10"/>
        <v>1.5</v>
      </c>
      <c r="BJ26" s="372">
        <f t="shared" si="41"/>
        <v>22</v>
      </c>
      <c r="BK26" s="372">
        <f t="shared" si="11"/>
        <v>2</v>
      </c>
      <c r="BL26" s="372">
        <f t="shared" si="42"/>
        <v>6</v>
      </c>
      <c r="BM26" s="372">
        <f t="shared" si="12"/>
        <v>2</v>
      </c>
      <c r="BN26" s="564">
        <f t="shared" si="13"/>
        <v>0</v>
      </c>
      <c r="BO26" s="565">
        <f t="shared" si="14"/>
        <v>0</v>
      </c>
      <c r="BP26" s="570">
        <f t="shared" si="15"/>
        <v>0</v>
      </c>
      <c r="BQ26" s="564">
        <f t="shared" si="16"/>
        <v>0</v>
      </c>
      <c r="BR26" s="565">
        <f t="shared" si="17"/>
        <v>0</v>
      </c>
      <c r="BS26" s="570">
        <f t="shared" si="18"/>
        <v>0</v>
      </c>
      <c r="BT26" s="568">
        <f t="shared" si="43"/>
        <v>0</v>
      </c>
      <c r="BU26" s="564">
        <f t="shared" si="44"/>
        <v>0</v>
      </c>
      <c r="BV26" s="582">
        <f t="shared" si="45"/>
        <v>0</v>
      </c>
      <c r="BW26" s="576">
        <f t="shared" si="46"/>
        <v>0</v>
      </c>
      <c r="BX26" s="577">
        <f t="shared" si="47"/>
        <v>0</v>
      </c>
      <c r="BY26" s="578">
        <f t="shared" si="19"/>
        <v>0</v>
      </c>
      <c r="BZ26" s="576">
        <f t="shared" si="48"/>
        <v>0</v>
      </c>
      <c r="CA26" s="577">
        <f t="shared" si="49"/>
        <v>0</v>
      </c>
      <c r="CB26" s="578">
        <f t="shared" si="20"/>
        <v>0</v>
      </c>
      <c r="CC26" s="579">
        <f t="shared" si="50"/>
        <v>0</v>
      </c>
      <c r="CD26" s="576">
        <f t="shared" si="51"/>
        <v>0</v>
      </c>
      <c r="CE26" s="560">
        <f t="shared" si="52"/>
        <v>-6</v>
      </c>
      <c r="CF26" s="560">
        <f t="shared" si="53"/>
        <v>-6</v>
      </c>
      <c r="CG26" s="560">
        <f t="shared" si="54"/>
        <v>0</v>
      </c>
      <c r="CH26" s="560">
        <f t="shared" si="55"/>
        <v>0</v>
      </c>
      <c r="CL26" s="2" t="str">
        <f t="shared" si="56"/>
        <v/>
      </c>
    </row>
    <row r="27" spans="1:90" ht="12.75" x14ac:dyDescent="0.2">
      <c r="A27" s="242">
        <f t="shared" si="21"/>
        <v>1</v>
      </c>
      <c r="B27" s="243">
        <f t="shared" si="57"/>
        <v>46047</v>
      </c>
      <c r="C27" s="600">
        <f t="shared" si="22"/>
        <v>4</v>
      </c>
      <c r="D27" s="307"/>
      <c r="E27" s="307"/>
      <c r="F27" s="308"/>
      <c r="G27" s="308"/>
      <c r="H27" s="547">
        <f>IF(AK27=6,Einstellungen!$E$11,IF(AK27=7,Einstellungen!$E$12,IF(AK27=1,Einstellungen!$E$13,IF(AK27=2,Einstellungen!$E$7,IF(AK27=3,Einstellungen!$E$8,IF(AK27=4,Einstellungen!$E$9,IF(AK27=5,Einstellungen!$E$10)))))))</f>
        <v>0</v>
      </c>
      <c r="I27" s="232">
        <f t="shared" si="0"/>
        <v>0</v>
      </c>
      <c r="J27" s="229" t="str">
        <f t="shared" si="1"/>
        <v/>
      </c>
      <c r="K27" s="209"/>
      <c r="L27" s="328"/>
      <c r="M27" s="202"/>
      <c r="N27" s="381"/>
      <c r="O27" s="382"/>
      <c r="P27" s="382"/>
      <c r="Q27" s="382"/>
      <c r="R27" s="260" t="str">
        <f>IF(I$36=0,"",IF(Einstellungen!I$39=1,R26+AV27,CL27))</f>
        <v/>
      </c>
      <c r="S27" s="231">
        <f>SUM(AP$3:AP27)</f>
        <v>136</v>
      </c>
      <c r="T27" s="228">
        <f>SUM(I$3:I27)</f>
        <v>0</v>
      </c>
      <c r="U27" s="373" t="str">
        <f t="shared" si="23"/>
        <v/>
      </c>
      <c r="V27" s="612"/>
      <c r="W27" s="609"/>
      <c r="X27" s="609"/>
      <c r="Y27" s="15">
        <f t="shared" si="2"/>
        <v>46047</v>
      </c>
      <c r="Z27" s="64" t="b">
        <f t="shared" si="3"/>
        <v>0</v>
      </c>
      <c r="AA27" s="64">
        <f>IF(M27=Einstellungen!A$43,I27,IF(M27=Einstellungen!A$45,I27,0))</f>
        <v>0</v>
      </c>
      <c r="AB27" s="64">
        <f>IF(M27=Einstellungen!A$44,I27,IF(M27=Einstellungen!A$45,I27,0))</f>
        <v>0</v>
      </c>
      <c r="AC27" s="661">
        <f t="shared" si="60"/>
        <v>0</v>
      </c>
      <c r="AD27" s="2" t="b">
        <f t="shared" si="5"/>
        <v>0</v>
      </c>
      <c r="AE27" s="2">
        <f t="shared" si="24"/>
        <v>0</v>
      </c>
      <c r="AF27" s="2">
        <f t="shared" si="24"/>
        <v>0</v>
      </c>
      <c r="AG27" s="325" t="b">
        <f t="shared" si="6"/>
        <v>0</v>
      </c>
      <c r="AH27" s="325" t="b">
        <f t="shared" si="7"/>
        <v>0</v>
      </c>
      <c r="AI27" s="325" t="b">
        <f t="shared" si="25"/>
        <v>0</v>
      </c>
      <c r="AJ27" s="325" t="b">
        <f t="shared" si="26"/>
        <v>0</v>
      </c>
      <c r="AK27" s="2">
        <f t="shared" si="27"/>
        <v>1</v>
      </c>
      <c r="AL27" s="14">
        <f t="shared" si="28"/>
        <v>0</v>
      </c>
      <c r="AM27" s="11">
        <f t="shared" si="29"/>
        <v>0</v>
      </c>
      <c r="AN27" s="11">
        <f t="shared" si="30"/>
        <v>0</v>
      </c>
      <c r="AO27" s="11">
        <f t="shared" si="31"/>
        <v>0</v>
      </c>
      <c r="AP27" s="11">
        <f t="shared" si="32"/>
        <v>0</v>
      </c>
      <c r="AQ27" s="204">
        <f t="shared" si="33"/>
        <v>0</v>
      </c>
      <c r="AR27" s="2" t="str">
        <f t="shared" si="34"/>
        <v/>
      </c>
      <c r="AS27" s="2" t="str">
        <f t="shared" si="35"/>
        <v/>
      </c>
      <c r="AT27" s="11" t="str">
        <f t="shared" si="58"/>
        <v/>
      </c>
      <c r="AU27" s="11" t="b">
        <f t="shared" si="59"/>
        <v>0</v>
      </c>
      <c r="AV27" s="11">
        <f t="shared" si="37"/>
        <v>0</v>
      </c>
      <c r="AW27" s="11">
        <f>SUM($AV$3:AV27)</f>
        <v>-136</v>
      </c>
      <c r="AX27" s="390">
        <f t="shared" si="38"/>
        <v>0</v>
      </c>
      <c r="AY27" s="390">
        <f t="shared" si="38"/>
        <v>0</v>
      </c>
      <c r="AZ27" s="390">
        <f t="shared" si="38"/>
        <v>0</v>
      </c>
      <c r="BA27" s="390">
        <f t="shared" si="38"/>
        <v>0</v>
      </c>
      <c r="BB27" s="390">
        <f t="shared" si="38"/>
        <v>0</v>
      </c>
      <c r="BC27" s="2"/>
      <c r="BD27" s="368">
        <f t="shared" si="39"/>
        <v>0</v>
      </c>
      <c r="BE27" s="368">
        <f t="shared" si="39"/>
        <v>0</v>
      </c>
      <c r="BF27" s="368">
        <f t="shared" si="39"/>
        <v>0</v>
      </c>
      <c r="BG27" s="368">
        <f t="shared" si="39"/>
        <v>0</v>
      </c>
      <c r="BH27" s="372">
        <f t="shared" si="40"/>
        <v>8</v>
      </c>
      <c r="BI27" s="372">
        <f t="shared" si="10"/>
        <v>2</v>
      </c>
      <c r="BJ27" s="372">
        <f t="shared" si="41"/>
        <v>22</v>
      </c>
      <c r="BK27" s="372">
        <f t="shared" si="11"/>
        <v>3</v>
      </c>
      <c r="BL27" s="372">
        <f t="shared" si="42"/>
        <v>6</v>
      </c>
      <c r="BM27" s="372">
        <f t="shared" si="12"/>
        <v>3</v>
      </c>
      <c r="BN27" s="564">
        <f t="shared" si="13"/>
        <v>0</v>
      </c>
      <c r="BO27" s="565">
        <f t="shared" si="14"/>
        <v>0</v>
      </c>
      <c r="BP27" s="570">
        <f t="shared" si="15"/>
        <v>0</v>
      </c>
      <c r="BQ27" s="564">
        <f t="shared" si="16"/>
        <v>0</v>
      </c>
      <c r="BR27" s="565">
        <f t="shared" si="17"/>
        <v>0</v>
      </c>
      <c r="BS27" s="570">
        <f t="shared" si="18"/>
        <v>0</v>
      </c>
      <c r="BT27" s="568">
        <f t="shared" si="43"/>
        <v>0</v>
      </c>
      <c r="BU27" s="564">
        <f t="shared" si="44"/>
        <v>0</v>
      </c>
      <c r="BV27" s="582">
        <f t="shared" si="45"/>
        <v>0</v>
      </c>
      <c r="BW27" s="576">
        <f t="shared" si="46"/>
        <v>0</v>
      </c>
      <c r="BX27" s="577">
        <f t="shared" si="47"/>
        <v>0</v>
      </c>
      <c r="BY27" s="578">
        <f t="shared" si="19"/>
        <v>0</v>
      </c>
      <c r="BZ27" s="576">
        <f t="shared" ref="BZ27:BZ34" si="61">IF(BO27&lt;BQ27,0,BO27-BQ27)</f>
        <v>0</v>
      </c>
      <c r="CA27" s="577">
        <f t="shared" ref="CA27:CA34" si="62">IF(BP27&lt;BQ27,0,BP27-BQ27)</f>
        <v>0</v>
      </c>
      <c r="CB27" s="578">
        <f t="shared" si="20"/>
        <v>0</v>
      </c>
      <c r="CC27" s="579">
        <f t="shared" si="50"/>
        <v>0</v>
      </c>
      <c r="CD27" s="576">
        <f t="shared" si="51"/>
        <v>0</v>
      </c>
      <c r="CE27" s="560">
        <f t="shared" si="52"/>
        <v>-6</v>
      </c>
      <c r="CF27" s="560">
        <f t="shared" si="53"/>
        <v>-6</v>
      </c>
      <c r="CG27" s="560">
        <f t="shared" si="54"/>
        <v>0</v>
      </c>
      <c r="CH27" s="560">
        <f t="shared" si="55"/>
        <v>0</v>
      </c>
      <c r="CL27" s="2" t="str">
        <f t="shared" si="56"/>
        <v/>
      </c>
    </row>
    <row r="28" spans="1:90" ht="12.75" x14ac:dyDescent="0.2">
      <c r="A28" s="242">
        <f t="shared" si="21"/>
        <v>2</v>
      </c>
      <c r="B28" s="243">
        <f t="shared" si="57"/>
        <v>46048</v>
      </c>
      <c r="C28" s="600">
        <f t="shared" si="22"/>
        <v>5</v>
      </c>
      <c r="D28" s="307"/>
      <c r="E28" s="307"/>
      <c r="F28" s="308"/>
      <c r="G28" s="308"/>
      <c r="H28" s="547">
        <f>IF(AK28=6,Einstellungen!$E$11,IF(AK28=7,Einstellungen!$E$12,IF(AK28=1,Einstellungen!$E$13,IF(AK28=2,Einstellungen!$E$7,IF(AK28=3,Einstellungen!$E$8,IF(AK28=4,Einstellungen!$E$9,IF(AK28=5,Einstellungen!$E$10)))))))</f>
        <v>0</v>
      </c>
      <c r="I28" s="232">
        <f t="shared" si="0"/>
        <v>0</v>
      </c>
      <c r="J28" s="229">
        <f t="shared" si="1"/>
        <v>1</v>
      </c>
      <c r="K28" s="209"/>
      <c r="L28" s="328"/>
      <c r="M28" s="202" t="s">
        <v>318</v>
      </c>
      <c r="N28" s="381"/>
      <c r="O28" s="382"/>
      <c r="P28" s="382"/>
      <c r="Q28" s="382"/>
      <c r="R28" s="260" t="str">
        <f>IF(I$36=0,"",IF(Einstellungen!I$39=1,R27+AV28,CL28))</f>
        <v/>
      </c>
      <c r="S28" s="231">
        <f>SUM(AP$3:AP28)</f>
        <v>144</v>
      </c>
      <c r="T28" s="228">
        <f>SUM(I$3:I28)</f>
        <v>0</v>
      </c>
      <c r="U28" s="373" t="str">
        <f t="shared" si="23"/>
        <v/>
      </c>
      <c r="V28" s="612"/>
      <c r="W28" s="609"/>
      <c r="X28" s="609"/>
      <c r="Y28" s="15">
        <f t="shared" si="2"/>
        <v>46048</v>
      </c>
      <c r="Z28" s="64">
        <f t="shared" si="3"/>
        <v>0</v>
      </c>
      <c r="AA28" s="64">
        <f>IF(M28=Einstellungen!A$43,I28,IF(M28=Einstellungen!A$45,I28,0))</f>
        <v>0</v>
      </c>
      <c r="AB28" s="64">
        <f>IF(M28=Einstellungen!A$44,I28,IF(M28=Einstellungen!A$45,I28,0))</f>
        <v>0</v>
      </c>
      <c r="AC28" s="661">
        <f t="shared" si="60"/>
        <v>0</v>
      </c>
      <c r="AD28" s="2">
        <f t="shared" si="5"/>
        <v>0</v>
      </c>
      <c r="AE28" s="2">
        <f t="shared" si="24"/>
        <v>0</v>
      </c>
      <c r="AF28" s="2">
        <f t="shared" si="24"/>
        <v>0</v>
      </c>
      <c r="AG28" s="325">
        <f t="shared" si="6"/>
        <v>0</v>
      </c>
      <c r="AH28" s="325">
        <f t="shared" si="7"/>
        <v>0</v>
      </c>
      <c r="AI28" s="325">
        <f t="shared" si="25"/>
        <v>0</v>
      </c>
      <c r="AJ28" s="325">
        <f t="shared" si="26"/>
        <v>0</v>
      </c>
      <c r="AK28" s="2">
        <f t="shared" si="27"/>
        <v>2</v>
      </c>
      <c r="AL28" s="14">
        <f t="shared" si="28"/>
        <v>0</v>
      </c>
      <c r="AM28" s="11">
        <f t="shared" si="29"/>
        <v>0</v>
      </c>
      <c r="AN28" s="11">
        <f t="shared" si="30"/>
        <v>0</v>
      </c>
      <c r="AO28" s="11">
        <f t="shared" si="31"/>
        <v>8</v>
      </c>
      <c r="AP28" s="11">
        <f t="shared" si="32"/>
        <v>8</v>
      </c>
      <c r="AQ28" s="204">
        <f t="shared" si="33"/>
        <v>8</v>
      </c>
      <c r="AR28" s="2">
        <f t="shared" si="34"/>
        <v>1</v>
      </c>
      <c r="AS28" s="2">
        <f t="shared" si="35"/>
        <v>1</v>
      </c>
      <c r="AT28" s="11" t="str">
        <f t="shared" si="58"/>
        <v/>
      </c>
      <c r="AU28" s="11" t="str">
        <f t="shared" si="59"/>
        <v/>
      </c>
      <c r="AV28" s="11">
        <f t="shared" si="37"/>
        <v>-8</v>
      </c>
      <c r="AW28" s="11">
        <f>SUM($AV$3:AV28)</f>
        <v>-144</v>
      </c>
      <c r="AX28" s="390">
        <f t="shared" si="38"/>
        <v>0</v>
      </c>
      <c r="AY28" s="390">
        <f t="shared" si="38"/>
        <v>0</v>
      </c>
      <c r="AZ28" s="390">
        <f t="shared" si="38"/>
        <v>0</v>
      </c>
      <c r="BA28" s="390">
        <f t="shared" si="38"/>
        <v>0</v>
      </c>
      <c r="BB28" s="390">
        <f t="shared" si="38"/>
        <v>0</v>
      </c>
      <c r="BC28" s="2"/>
      <c r="BD28" s="368">
        <f t="shared" si="39"/>
        <v>0</v>
      </c>
      <c r="BE28" s="368">
        <f t="shared" si="39"/>
        <v>0</v>
      </c>
      <c r="BF28" s="368">
        <f t="shared" si="39"/>
        <v>0</v>
      </c>
      <c r="BG28" s="368">
        <f t="shared" si="39"/>
        <v>0</v>
      </c>
      <c r="BH28" s="372">
        <f t="shared" si="40"/>
        <v>18</v>
      </c>
      <c r="BI28" s="372">
        <f t="shared" si="10"/>
        <v>1.5</v>
      </c>
      <c r="BJ28" s="372">
        <f t="shared" si="41"/>
        <v>22</v>
      </c>
      <c r="BK28" s="372">
        <f t="shared" si="11"/>
        <v>2</v>
      </c>
      <c r="BL28" s="372">
        <f t="shared" si="42"/>
        <v>6</v>
      </c>
      <c r="BM28" s="372">
        <f t="shared" si="12"/>
        <v>2</v>
      </c>
      <c r="BN28" s="564">
        <f t="shared" si="13"/>
        <v>0</v>
      </c>
      <c r="BO28" s="565">
        <f t="shared" si="14"/>
        <v>0</v>
      </c>
      <c r="BP28" s="570">
        <f t="shared" si="15"/>
        <v>0</v>
      </c>
      <c r="BQ28" s="564">
        <f t="shared" si="16"/>
        <v>0</v>
      </c>
      <c r="BR28" s="565">
        <f t="shared" si="17"/>
        <v>0</v>
      </c>
      <c r="BS28" s="570">
        <f t="shared" si="18"/>
        <v>0</v>
      </c>
      <c r="BT28" s="568">
        <f t="shared" si="43"/>
        <v>0</v>
      </c>
      <c r="BU28" s="564">
        <f t="shared" si="44"/>
        <v>0</v>
      </c>
      <c r="BV28" s="582">
        <f t="shared" si="45"/>
        <v>0</v>
      </c>
      <c r="BW28" s="576">
        <f t="shared" si="46"/>
        <v>0</v>
      </c>
      <c r="BX28" s="577">
        <f t="shared" si="47"/>
        <v>0</v>
      </c>
      <c r="BY28" s="578">
        <f t="shared" si="19"/>
        <v>0</v>
      </c>
      <c r="BZ28" s="576">
        <f t="shared" si="61"/>
        <v>0</v>
      </c>
      <c r="CA28" s="577">
        <f t="shared" si="62"/>
        <v>0</v>
      </c>
      <c r="CB28" s="578">
        <f t="shared" si="20"/>
        <v>0</v>
      </c>
      <c r="CC28" s="579">
        <f t="shared" si="50"/>
        <v>0</v>
      </c>
      <c r="CD28" s="576">
        <f t="shared" si="51"/>
        <v>0</v>
      </c>
      <c r="CE28" s="560">
        <f t="shared" si="52"/>
        <v>-6</v>
      </c>
      <c r="CF28" s="560">
        <f t="shared" si="53"/>
        <v>-6</v>
      </c>
      <c r="CG28" s="560">
        <f t="shared" si="54"/>
        <v>0</v>
      </c>
      <c r="CH28" s="560">
        <f t="shared" si="55"/>
        <v>0</v>
      </c>
      <c r="CL28" s="2" t="str">
        <f t="shared" si="56"/>
        <v/>
      </c>
    </row>
    <row r="29" spans="1:90" ht="12.75" x14ac:dyDescent="0.2">
      <c r="A29" s="242">
        <f t="shared" si="21"/>
        <v>3</v>
      </c>
      <c r="B29" s="243">
        <f t="shared" si="57"/>
        <v>46049</v>
      </c>
      <c r="C29" s="600">
        <f t="shared" si="22"/>
        <v>5</v>
      </c>
      <c r="D29" s="307"/>
      <c r="E29" s="307"/>
      <c r="F29" s="308"/>
      <c r="G29" s="308"/>
      <c r="H29" s="547">
        <f>IF(AK29=6,Einstellungen!$E$11,IF(AK29=7,Einstellungen!$E$12,IF(AK29=1,Einstellungen!$E$13,IF(AK29=2,Einstellungen!$E$7,IF(AK29=3,Einstellungen!$E$8,IF(AK29=4,Einstellungen!$E$9,IF(AK29=5,Einstellungen!$E$10)))))))</f>
        <v>0</v>
      </c>
      <c r="I29" s="232">
        <f t="shared" si="0"/>
        <v>0</v>
      </c>
      <c r="J29" s="229">
        <f t="shared" si="1"/>
        <v>1</v>
      </c>
      <c r="K29" s="209"/>
      <c r="L29" s="328"/>
      <c r="M29" s="202"/>
      <c r="N29" s="381"/>
      <c r="O29" s="382"/>
      <c r="P29" s="382"/>
      <c r="Q29" s="382"/>
      <c r="R29" s="260" t="str">
        <f>IF(I$36=0,"",IF(Einstellungen!I$39=1,R28+AV29,CL29))</f>
        <v/>
      </c>
      <c r="S29" s="231">
        <f>SUM(AP$3:AP29)</f>
        <v>152</v>
      </c>
      <c r="T29" s="228">
        <f>SUM(I$3:I29)</f>
        <v>0</v>
      </c>
      <c r="U29" s="373" t="str">
        <f t="shared" si="23"/>
        <v/>
      </c>
      <c r="V29" s="612"/>
      <c r="W29" s="609"/>
      <c r="X29" s="609"/>
      <c r="Y29" s="15">
        <f t="shared" si="2"/>
        <v>46049</v>
      </c>
      <c r="Z29" s="64">
        <f t="shared" si="3"/>
        <v>0</v>
      </c>
      <c r="AA29" s="64">
        <f>IF(M29=Einstellungen!A$43,I29,IF(M29=Einstellungen!A$45,I29,0))</f>
        <v>0</v>
      </c>
      <c r="AB29" s="64">
        <f>IF(M29=Einstellungen!A$44,I29,IF(M29=Einstellungen!A$45,I29,0))</f>
        <v>0</v>
      </c>
      <c r="AC29" s="661">
        <f t="shared" si="60"/>
        <v>0</v>
      </c>
      <c r="AD29" s="2">
        <f t="shared" si="5"/>
        <v>0</v>
      </c>
      <c r="AE29" s="2">
        <f t="shared" si="24"/>
        <v>0</v>
      </c>
      <c r="AF29" s="2">
        <f t="shared" si="24"/>
        <v>0</v>
      </c>
      <c r="AG29" s="325">
        <f t="shared" si="6"/>
        <v>0</v>
      </c>
      <c r="AH29" s="325">
        <f t="shared" si="7"/>
        <v>0</v>
      </c>
      <c r="AI29" s="325">
        <f t="shared" si="25"/>
        <v>0</v>
      </c>
      <c r="AJ29" s="325">
        <f t="shared" si="26"/>
        <v>0</v>
      </c>
      <c r="AK29" s="2">
        <f t="shared" si="27"/>
        <v>3</v>
      </c>
      <c r="AL29" s="14">
        <f t="shared" si="28"/>
        <v>0</v>
      </c>
      <c r="AM29" s="11">
        <f t="shared" si="29"/>
        <v>0</v>
      </c>
      <c r="AN29" s="11">
        <f t="shared" si="30"/>
        <v>0</v>
      </c>
      <c r="AO29" s="11">
        <f t="shared" si="31"/>
        <v>8</v>
      </c>
      <c r="AP29" s="11">
        <f t="shared" si="32"/>
        <v>8</v>
      </c>
      <c r="AQ29" s="204">
        <f t="shared" si="33"/>
        <v>8</v>
      </c>
      <c r="AR29" s="2">
        <f t="shared" si="34"/>
        <v>1</v>
      </c>
      <c r="AS29" s="2">
        <f t="shared" si="35"/>
        <v>1</v>
      </c>
      <c r="AT29" s="11" t="str">
        <f t="shared" si="58"/>
        <v/>
      </c>
      <c r="AU29" s="11" t="str">
        <f t="shared" si="59"/>
        <v/>
      </c>
      <c r="AV29" s="11">
        <f t="shared" si="37"/>
        <v>-8</v>
      </c>
      <c r="AW29" s="11">
        <f>SUM($AV$3:AV29)</f>
        <v>-152</v>
      </c>
      <c r="AX29" s="390">
        <f t="shared" si="38"/>
        <v>0</v>
      </c>
      <c r="AY29" s="390">
        <f t="shared" si="38"/>
        <v>0</v>
      </c>
      <c r="AZ29" s="390">
        <f t="shared" si="38"/>
        <v>0</v>
      </c>
      <c r="BA29" s="390">
        <f t="shared" si="38"/>
        <v>0</v>
      </c>
      <c r="BB29" s="390">
        <f t="shared" si="38"/>
        <v>0</v>
      </c>
      <c r="BC29" s="2"/>
      <c r="BD29" s="368">
        <f t="shared" si="39"/>
        <v>0</v>
      </c>
      <c r="BE29" s="368">
        <f t="shared" si="39"/>
        <v>0</v>
      </c>
      <c r="BF29" s="368">
        <f t="shared" si="39"/>
        <v>0</v>
      </c>
      <c r="BG29" s="368">
        <f t="shared" si="39"/>
        <v>0</v>
      </c>
      <c r="BH29" s="372">
        <f t="shared" si="40"/>
        <v>18</v>
      </c>
      <c r="BI29" s="372">
        <f t="shared" si="10"/>
        <v>1.5</v>
      </c>
      <c r="BJ29" s="372">
        <f t="shared" si="41"/>
        <v>22</v>
      </c>
      <c r="BK29" s="372">
        <f t="shared" si="11"/>
        <v>2</v>
      </c>
      <c r="BL29" s="372">
        <f t="shared" si="42"/>
        <v>6</v>
      </c>
      <c r="BM29" s="372">
        <f t="shared" si="12"/>
        <v>2</v>
      </c>
      <c r="BN29" s="564">
        <f t="shared" si="13"/>
        <v>0</v>
      </c>
      <c r="BO29" s="565">
        <f t="shared" si="14"/>
        <v>0</v>
      </c>
      <c r="BP29" s="570">
        <f t="shared" si="15"/>
        <v>0</v>
      </c>
      <c r="BQ29" s="564">
        <f t="shared" si="16"/>
        <v>0</v>
      </c>
      <c r="BR29" s="565">
        <f t="shared" si="17"/>
        <v>0</v>
      </c>
      <c r="BS29" s="570">
        <f t="shared" si="18"/>
        <v>0</v>
      </c>
      <c r="BT29" s="568">
        <f t="shared" si="43"/>
        <v>0</v>
      </c>
      <c r="BU29" s="564">
        <f t="shared" si="44"/>
        <v>0</v>
      </c>
      <c r="BV29" s="582">
        <f t="shared" si="45"/>
        <v>0</v>
      </c>
      <c r="BW29" s="576">
        <f t="shared" si="46"/>
        <v>0</v>
      </c>
      <c r="BX29" s="577">
        <f t="shared" si="47"/>
        <v>0</v>
      </c>
      <c r="BY29" s="578">
        <f t="shared" si="19"/>
        <v>0</v>
      </c>
      <c r="BZ29" s="576">
        <f t="shared" si="61"/>
        <v>0</v>
      </c>
      <c r="CA29" s="577">
        <f t="shared" si="62"/>
        <v>0</v>
      </c>
      <c r="CB29" s="578">
        <f t="shared" si="20"/>
        <v>0</v>
      </c>
      <c r="CC29" s="579">
        <f t="shared" si="50"/>
        <v>0</v>
      </c>
      <c r="CD29" s="576">
        <f t="shared" si="51"/>
        <v>0</v>
      </c>
      <c r="CE29" s="560">
        <f t="shared" si="52"/>
        <v>-6</v>
      </c>
      <c r="CF29" s="560">
        <f t="shared" si="53"/>
        <v>-6</v>
      </c>
      <c r="CG29" s="560">
        <f t="shared" si="54"/>
        <v>0</v>
      </c>
      <c r="CH29" s="560">
        <f t="shared" si="55"/>
        <v>0</v>
      </c>
      <c r="CL29" s="2" t="str">
        <f t="shared" si="56"/>
        <v/>
      </c>
    </row>
    <row r="30" spans="1:90" ht="12.75" x14ac:dyDescent="0.2">
      <c r="A30" s="242">
        <f t="shared" si="21"/>
        <v>4</v>
      </c>
      <c r="B30" s="243">
        <f t="shared" si="57"/>
        <v>46050</v>
      </c>
      <c r="C30" s="600">
        <f t="shared" si="22"/>
        <v>5</v>
      </c>
      <c r="D30" s="307"/>
      <c r="E30" s="307"/>
      <c r="F30" s="308"/>
      <c r="G30" s="308"/>
      <c r="H30" s="547">
        <f>IF(AK30=6,Einstellungen!$E$11,IF(AK30=7,Einstellungen!$E$12,IF(AK30=1,Einstellungen!$E$13,IF(AK30=2,Einstellungen!$E$7,IF(AK30=3,Einstellungen!$E$8,IF(AK30=4,Einstellungen!$E$9,IF(AK30=5,Einstellungen!$E$10)))))))</f>
        <v>0</v>
      </c>
      <c r="I30" s="232">
        <f t="shared" si="0"/>
        <v>0</v>
      </c>
      <c r="J30" s="229">
        <f t="shared" si="1"/>
        <v>1</v>
      </c>
      <c r="K30" s="209"/>
      <c r="L30" s="328"/>
      <c r="M30" s="202"/>
      <c r="N30" s="381"/>
      <c r="O30" s="382"/>
      <c r="P30" s="382"/>
      <c r="Q30" s="382"/>
      <c r="R30" s="260" t="str">
        <f>IF(I$36=0,"",IF(Einstellungen!I$39=1,R29+AV30,CL30))</f>
        <v/>
      </c>
      <c r="S30" s="231">
        <f>SUM(AP$3:AP30)</f>
        <v>160</v>
      </c>
      <c r="T30" s="228">
        <f>SUM(I$3:I30)</f>
        <v>0</v>
      </c>
      <c r="U30" s="373" t="str">
        <f t="shared" si="23"/>
        <v/>
      </c>
      <c r="V30" s="612"/>
      <c r="W30" s="609"/>
      <c r="X30" s="609"/>
      <c r="Y30" s="15">
        <f t="shared" si="2"/>
        <v>46050</v>
      </c>
      <c r="Z30" s="64">
        <f t="shared" si="3"/>
        <v>0</v>
      </c>
      <c r="AA30" s="64">
        <f>IF(M30=Einstellungen!A$43,I30,IF(M30=Einstellungen!A$45,I30,0))</f>
        <v>0</v>
      </c>
      <c r="AB30" s="64">
        <f>IF(M30=Einstellungen!A$44,I30,IF(M30=Einstellungen!A$45,I30,0))</f>
        <v>0</v>
      </c>
      <c r="AC30" s="661">
        <f t="shared" si="60"/>
        <v>0</v>
      </c>
      <c r="AD30" s="2">
        <f t="shared" si="5"/>
        <v>0</v>
      </c>
      <c r="AE30" s="2">
        <f t="shared" si="24"/>
        <v>0</v>
      </c>
      <c r="AF30" s="2">
        <f t="shared" si="24"/>
        <v>0</v>
      </c>
      <c r="AG30" s="325">
        <f t="shared" si="6"/>
        <v>0</v>
      </c>
      <c r="AH30" s="325">
        <f t="shared" si="7"/>
        <v>0</v>
      </c>
      <c r="AI30" s="325">
        <f t="shared" si="25"/>
        <v>0</v>
      </c>
      <c r="AJ30" s="325">
        <f t="shared" si="26"/>
        <v>0</v>
      </c>
      <c r="AK30" s="2">
        <f t="shared" si="27"/>
        <v>4</v>
      </c>
      <c r="AL30" s="14">
        <f t="shared" si="28"/>
        <v>0</v>
      </c>
      <c r="AM30" s="11">
        <f t="shared" si="29"/>
        <v>0</v>
      </c>
      <c r="AN30" s="11">
        <f t="shared" si="30"/>
        <v>0</v>
      </c>
      <c r="AO30" s="11">
        <f t="shared" si="31"/>
        <v>8</v>
      </c>
      <c r="AP30" s="11">
        <f t="shared" si="32"/>
        <v>8</v>
      </c>
      <c r="AQ30" s="204">
        <f t="shared" si="33"/>
        <v>8</v>
      </c>
      <c r="AR30" s="2">
        <f t="shared" si="34"/>
        <v>1</v>
      </c>
      <c r="AS30" s="2">
        <f t="shared" si="35"/>
        <v>1</v>
      </c>
      <c r="AT30" s="11" t="str">
        <f t="shared" si="58"/>
        <v/>
      </c>
      <c r="AU30" s="11" t="str">
        <f t="shared" si="59"/>
        <v/>
      </c>
      <c r="AV30" s="11">
        <f t="shared" si="37"/>
        <v>-8</v>
      </c>
      <c r="AW30" s="11">
        <f>SUM($AV$3:AV30)</f>
        <v>-160</v>
      </c>
      <c r="AX30" s="390">
        <f t="shared" si="38"/>
        <v>0</v>
      </c>
      <c r="AY30" s="390">
        <f t="shared" si="38"/>
        <v>0</v>
      </c>
      <c r="AZ30" s="390">
        <f t="shared" si="38"/>
        <v>0</v>
      </c>
      <c r="BA30" s="390">
        <f t="shared" si="38"/>
        <v>0</v>
      </c>
      <c r="BB30" s="390">
        <f t="shared" si="38"/>
        <v>0</v>
      </c>
      <c r="BC30" s="2"/>
      <c r="BD30" s="368">
        <f t="shared" si="39"/>
        <v>0</v>
      </c>
      <c r="BE30" s="368">
        <f t="shared" si="39"/>
        <v>0</v>
      </c>
      <c r="BF30" s="368">
        <f t="shared" si="39"/>
        <v>0</v>
      </c>
      <c r="BG30" s="368">
        <f t="shared" si="39"/>
        <v>0</v>
      </c>
      <c r="BH30" s="372">
        <f t="shared" si="40"/>
        <v>18</v>
      </c>
      <c r="BI30" s="372">
        <f t="shared" si="10"/>
        <v>1.5</v>
      </c>
      <c r="BJ30" s="372">
        <f t="shared" si="41"/>
        <v>22</v>
      </c>
      <c r="BK30" s="372">
        <f t="shared" si="11"/>
        <v>2</v>
      </c>
      <c r="BL30" s="372">
        <f t="shared" si="42"/>
        <v>6</v>
      </c>
      <c r="BM30" s="372">
        <f t="shared" si="12"/>
        <v>2</v>
      </c>
      <c r="BN30" s="564">
        <f t="shared" si="13"/>
        <v>0</v>
      </c>
      <c r="BO30" s="565">
        <f t="shared" si="14"/>
        <v>0</v>
      </c>
      <c r="BP30" s="570">
        <f t="shared" si="15"/>
        <v>0</v>
      </c>
      <c r="BQ30" s="564">
        <f t="shared" si="16"/>
        <v>0</v>
      </c>
      <c r="BR30" s="565">
        <f t="shared" si="17"/>
        <v>0</v>
      </c>
      <c r="BS30" s="570">
        <f t="shared" si="18"/>
        <v>0</v>
      </c>
      <c r="BT30" s="568">
        <f t="shared" si="43"/>
        <v>0</v>
      </c>
      <c r="BU30" s="564">
        <f t="shared" si="44"/>
        <v>0</v>
      </c>
      <c r="BV30" s="582">
        <f t="shared" si="45"/>
        <v>0</v>
      </c>
      <c r="BW30" s="576">
        <f t="shared" si="46"/>
        <v>0</v>
      </c>
      <c r="BX30" s="577">
        <f t="shared" si="47"/>
        <v>0</v>
      </c>
      <c r="BY30" s="578">
        <f t="shared" si="19"/>
        <v>0</v>
      </c>
      <c r="BZ30" s="576">
        <f t="shared" si="61"/>
        <v>0</v>
      </c>
      <c r="CA30" s="577">
        <f t="shared" si="62"/>
        <v>0</v>
      </c>
      <c r="CB30" s="578">
        <f t="shared" si="20"/>
        <v>0</v>
      </c>
      <c r="CC30" s="579">
        <f t="shared" si="50"/>
        <v>0</v>
      </c>
      <c r="CD30" s="576">
        <f t="shared" si="51"/>
        <v>0</v>
      </c>
      <c r="CE30" s="560">
        <f t="shared" si="52"/>
        <v>-6</v>
      </c>
      <c r="CF30" s="560">
        <f t="shared" si="53"/>
        <v>-6</v>
      </c>
      <c r="CG30" s="560">
        <f t="shared" si="54"/>
        <v>0</v>
      </c>
      <c r="CH30" s="560">
        <f t="shared" si="55"/>
        <v>0</v>
      </c>
      <c r="CL30" s="2" t="str">
        <f t="shared" si="56"/>
        <v/>
      </c>
    </row>
    <row r="31" spans="1:90" ht="12.75" x14ac:dyDescent="0.2">
      <c r="A31" s="242">
        <f t="shared" si="21"/>
        <v>5</v>
      </c>
      <c r="B31" s="243">
        <f t="shared" si="57"/>
        <v>46051</v>
      </c>
      <c r="C31" s="600">
        <f t="shared" si="22"/>
        <v>5</v>
      </c>
      <c r="D31" s="307"/>
      <c r="E31" s="307"/>
      <c r="F31" s="308"/>
      <c r="G31" s="308"/>
      <c r="H31" s="547">
        <f>IF(AK31=6,Einstellungen!$E$11,IF(AK31=7,Einstellungen!$E$12,IF(AK31=1,Einstellungen!$E$13,IF(AK31=2,Einstellungen!$E$7,IF(AK31=3,Einstellungen!$E$8,IF(AK31=4,Einstellungen!$E$9,IF(AK31=5,Einstellungen!$E$10)))))))</f>
        <v>0</v>
      </c>
      <c r="I31" s="232">
        <f t="shared" si="0"/>
        <v>0</v>
      </c>
      <c r="J31" s="229">
        <f t="shared" si="1"/>
        <v>1</v>
      </c>
      <c r="K31" s="209"/>
      <c r="L31" s="328"/>
      <c r="M31" s="202"/>
      <c r="N31" s="381"/>
      <c r="O31" s="382"/>
      <c r="P31" s="382"/>
      <c r="Q31" s="382"/>
      <c r="R31" s="260" t="str">
        <f>IF(I$36=0,"",IF(Einstellungen!I$39=1,R30+AV31,CL31))</f>
        <v/>
      </c>
      <c r="S31" s="231">
        <f>SUM(AP$3:AP31)</f>
        <v>168</v>
      </c>
      <c r="T31" s="228">
        <f>SUM(I$3:I31)</f>
        <v>0</v>
      </c>
      <c r="U31" s="373" t="str">
        <f t="shared" si="23"/>
        <v/>
      </c>
      <c r="V31" s="612"/>
      <c r="W31" s="609"/>
      <c r="X31" s="609"/>
      <c r="Y31" s="15">
        <f t="shared" si="2"/>
        <v>46051</v>
      </c>
      <c r="Z31" s="64">
        <f t="shared" si="3"/>
        <v>0</v>
      </c>
      <c r="AA31" s="64">
        <f>IF(M31=Einstellungen!A$43,I31,IF(M31=Einstellungen!A$45,I31,0))</f>
        <v>0</v>
      </c>
      <c r="AB31" s="64">
        <f>IF(M31=Einstellungen!A$44,I31,IF(M31=Einstellungen!A$45,I31,0))</f>
        <v>0</v>
      </c>
      <c r="AC31" s="661">
        <f t="shared" si="60"/>
        <v>0</v>
      </c>
      <c r="AD31" s="2">
        <f>IF(AS31=1,IF(K31="gz",1,IF(K31="G/F",0.5,0)))</f>
        <v>0</v>
      </c>
      <c r="AE31" s="2">
        <f t="shared" si="24"/>
        <v>0</v>
      </c>
      <c r="AF31" s="2">
        <f t="shared" si="24"/>
        <v>0</v>
      </c>
      <c r="AG31" s="325">
        <f t="shared" si="6"/>
        <v>0</v>
      </c>
      <c r="AH31" s="325">
        <f t="shared" si="7"/>
        <v>0</v>
      </c>
      <c r="AI31" s="325">
        <f t="shared" si="25"/>
        <v>0</v>
      </c>
      <c r="AJ31" s="325">
        <f t="shared" si="26"/>
        <v>0</v>
      </c>
      <c r="AK31" s="2">
        <f t="shared" si="27"/>
        <v>5</v>
      </c>
      <c r="AL31" s="14">
        <f t="shared" si="28"/>
        <v>0</v>
      </c>
      <c r="AM31" s="11">
        <f t="shared" si="29"/>
        <v>0</v>
      </c>
      <c r="AN31" s="11">
        <f t="shared" si="30"/>
        <v>0</v>
      </c>
      <c r="AO31" s="11">
        <f t="shared" si="31"/>
        <v>8</v>
      </c>
      <c r="AP31" s="11">
        <f t="shared" si="32"/>
        <v>8</v>
      </c>
      <c r="AQ31" s="204">
        <f t="shared" si="33"/>
        <v>8</v>
      </c>
      <c r="AR31" s="2">
        <f t="shared" si="34"/>
        <v>1</v>
      </c>
      <c r="AS31" s="2">
        <f t="shared" si="35"/>
        <v>1</v>
      </c>
      <c r="AT31" s="11" t="str">
        <f t="shared" si="58"/>
        <v/>
      </c>
      <c r="AU31" s="11" t="str">
        <f t="shared" si="59"/>
        <v/>
      </c>
      <c r="AV31" s="11">
        <f t="shared" si="37"/>
        <v>-8</v>
      </c>
      <c r="AW31" s="11">
        <f>SUM($AV$3:AV31)</f>
        <v>-168</v>
      </c>
      <c r="AX31" s="390">
        <f t="shared" si="38"/>
        <v>0</v>
      </c>
      <c r="AY31" s="390">
        <f t="shared" si="38"/>
        <v>0</v>
      </c>
      <c r="AZ31" s="390">
        <f t="shared" si="38"/>
        <v>0</v>
      </c>
      <c r="BA31" s="390">
        <f t="shared" si="38"/>
        <v>0</v>
      </c>
      <c r="BB31" s="390">
        <f t="shared" si="38"/>
        <v>0</v>
      </c>
      <c r="BC31" s="2"/>
      <c r="BD31" s="368">
        <f t="shared" si="39"/>
        <v>0</v>
      </c>
      <c r="BE31" s="368">
        <f t="shared" si="39"/>
        <v>0</v>
      </c>
      <c r="BF31" s="368">
        <f t="shared" si="39"/>
        <v>0</v>
      </c>
      <c r="BG31" s="368">
        <f t="shared" si="39"/>
        <v>0</v>
      </c>
      <c r="BH31" s="372">
        <f t="shared" si="40"/>
        <v>18</v>
      </c>
      <c r="BI31" s="372">
        <f t="shared" si="10"/>
        <v>1.5</v>
      </c>
      <c r="BJ31" s="372">
        <f t="shared" si="41"/>
        <v>22</v>
      </c>
      <c r="BK31" s="372">
        <f t="shared" si="11"/>
        <v>2</v>
      </c>
      <c r="BL31" s="372">
        <f t="shared" si="42"/>
        <v>6</v>
      </c>
      <c r="BM31" s="372">
        <f t="shared" si="12"/>
        <v>2</v>
      </c>
      <c r="BN31" s="564">
        <f t="shared" si="13"/>
        <v>0</v>
      </c>
      <c r="BO31" s="565">
        <f t="shared" si="14"/>
        <v>0</v>
      </c>
      <c r="BP31" s="570">
        <f t="shared" si="15"/>
        <v>0</v>
      </c>
      <c r="BQ31" s="564">
        <f t="shared" si="16"/>
        <v>0</v>
      </c>
      <c r="BR31" s="565">
        <f t="shared" si="17"/>
        <v>0</v>
      </c>
      <c r="BS31" s="570">
        <f t="shared" si="18"/>
        <v>0</v>
      </c>
      <c r="BT31" s="568">
        <f t="shared" si="43"/>
        <v>0</v>
      </c>
      <c r="BU31" s="564">
        <f t="shared" si="44"/>
        <v>0</v>
      </c>
      <c r="BV31" s="582">
        <f t="shared" si="45"/>
        <v>0</v>
      </c>
      <c r="BW31" s="576">
        <f t="shared" si="46"/>
        <v>0</v>
      </c>
      <c r="BX31" s="577">
        <f t="shared" si="47"/>
        <v>0</v>
      </c>
      <c r="BY31" s="578">
        <f t="shared" si="19"/>
        <v>0</v>
      </c>
      <c r="BZ31" s="576">
        <f t="shared" si="61"/>
        <v>0</v>
      </c>
      <c r="CA31" s="577">
        <f t="shared" si="62"/>
        <v>0</v>
      </c>
      <c r="CB31" s="578">
        <f t="shared" si="20"/>
        <v>0</v>
      </c>
      <c r="CC31" s="579">
        <f t="shared" si="50"/>
        <v>0</v>
      </c>
      <c r="CD31" s="576">
        <f t="shared" si="51"/>
        <v>0</v>
      </c>
      <c r="CE31" s="560">
        <f t="shared" si="52"/>
        <v>-6</v>
      </c>
      <c r="CF31" s="560">
        <f t="shared" si="53"/>
        <v>-6</v>
      </c>
      <c r="CG31" s="560">
        <f t="shared" si="54"/>
        <v>0</v>
      </c>
      <c r="CH31" s="560">
        <f t="shared" si="55"/>
        <v>0</v>
      </c>
      <c r="CL31" s="2" t="str">
        <f t="shared" si="56"/>
        <v/>
      </c>
    </row>
    <row r="32" spans="1:90" ht="12.75" x14ac:dyDescent="0.2">
      <c r="A32" s="242">
        <f t="shared" si="21"/>
        <v>6</v>
      </c>
      <c r="B32" s="243">
        <f t="shared" si="57"/>
        <v>46052</v>
      </c>
      <c r="C32" s="600">
        <f t="shared" si="22"/>
        <v>5</v>
      </c>
      <c r="D32" s="307"/>
      <c r="E32" s="307"/>
      <c r="F32" s="308"/>
      <c r="G32" s="308"/>
      <c r="H32" s="547">
        <f>IF(AK32=6,Einstellungen!$E$11,IF(AK32=7,Einstellungen!$E$12,IF(AK32=1,Einstellungen!$E$13,IF(AK32=2,Einstellungen!$E$7,IF(AK32=3,Einstellungen!$E$8,IF(AK32=4,Einstellungen!$E$9,IF(AK32=5,Einstellungen!$E$10)))))))</f>
        <v>0</v>
      </c>
      <c r="I32" s="232">
        <f t="shared" si="0"/>
        <v>0</v>
      </c>
      <c r="J32" s="229">
        <f t="shared" si="1"/>
        <v>1</v>
      </c>
      <c r="K32" s="209"/>
      <c r="L32" s="328"/>
      <c r="M32" s="202"/>
      <c r="N32" s="381"/>
      <c r="O32" s="382"/>
      <c r="P32" s="382"/>
      <c r="Q32" s="382"/>
      <c r="R32" s="260" t="str">
        <f>IF(I$36=0,"",IF(Einstellungen!I$39=1,R31+AV32,CL32))</f>
        <v/>
      </c>
      <c r="S32" s="231">
        <f>SUM(AP$3:AP32)</f>
        <v>176</v>
      </c>
      <c r="T32" s="228">
        <f>SUM(I$3:I32)</f>
        <v>0</v>
      </c>
      <c r="U32" s="589" t="str">
        <f t="shared" si="23"/>
        <v/>
      </c>
      <c r="V32" s="605"/>
      <c r="W32" s="609"/>
      <c r="X32" s="609"/>
      <c r="Y32" s="15">
        <f t="shared" si="2"/>
        <v>46052</v>
      </c>
      <c r="Z32" s="64">
        <f t="shared" si="3"/>
        <v>0</v>
      </c>
      <c r="AA32" s="64">
        <f>IF(M32=Einstellungen!A$43,I32,IF(M32=Einstellungen!A$45,I32,0))</f>
        <v>0</v>
      </c>
      <c r="AB32" s="64">
        <f>IF(M32=Einstellungen!A$44,I32,IF(M32=Einstellungen!A$45,I32,0))</f>
        <v>0</v>
      </c>
      <c r="AC32" s="661">
        <f t="shared" si="60"/>
        <v>0</v>
      </c>
      <c r="AD32" s="2">
        <f t="shared" si="5"/>
        <v>0</v>
      </c>
      <c r="AE32" s="2">
        <f t="shared" si="24"/>
        <v>0</v>
      </c>
      <c r="AF32" s="2">
        <f t="shared" si="24"/>
        <v>0</v>
      </c>
      <c r="AG32" s="325">
        <f t="shared" si="6"/>
        <v>0</v>
      </c>
      <c r="AH32" s="325">
        <f t="shared" si="7"/>
        <v>0</v>
      </c>
      <c r="AI32" s="325">
        <f t="shared" si="25"/>
        <v>0</v>
      </c>
      <c r="AJ32" s="325">
        <f t="shared" si="26"/>
        <v>0</v>
      </c>
      <c r="AK32" s="2">
        <f t="shared" si="27"/>
        <v>6</v>
      </c>
      <c r="AL32" s="14">
        <f t="shared" si="28"/>
        <v>0</v>
      </c>
      <c r="AM32" s="11">
        <f t="shared" si="29"/>
        <v>0</v>
      </c>
      <c r="AN32" s="11">
        <f t="shared" si="30"/>
        <v>0</v>
      </c>
      <c r="AO32" s="11">
        <f t="shared" si="31"/>
        <v>8</v>
      </c>
      <c r="AP32" s="11">
        <f t="shared" si="32"/>
        <v>8</v>
      </c>
      <c r="AQ32" s="204">
        <f t="shared" si="33"/>
        <v>8</v>
      </c>
      <c r="AR32" s="2">
        <f t="shared" si="34"/>
        <v>1</v>
      </c>
      <c r="AS32" s="2">
        <f t="shared" si="35"/>
        <v>1</v>
      </c>
      <c r="AT32" s="11" t="str">
        <f t="shared" si="58"/>
        <v/>
      </c>
      <c r="AU32" s="11" t="str">
        <f t="shared" si="59"/>
        <v/>
      </c>
      <c r="AV32" s="11">
        <f t="shared" si="37"/>
        <v>-8</v>
      </c>
      <c r="AW32" s="11">
        <f>SUM($AV$3:AV32)</f>
        <v>-176</v>
      </c>
      <c r="AX32" s="390">
        <f t="shared" si="38"/>
        <v>0</v>
      </c>
      <c r="AY32" s="390">
        <f t="shared" si="38"/>
        <v>0</v>
      </c>
      <c r="AZ32" s="390">
        <f t="shared" si="38"/>
        <v>0</v>
      </c>
      <c r="BA32" s="390">
        <f t="shared" si="38"/>
        <v>0</v>
      </c>
      <c r="BB32" s="390">
        <f t="shared" si="38"/>
        <v>0</v>
      </c>
      <c r="BC32" s="2"/>
      <c r="BD32" s="368">
        <f t="shared" si="39"/>
        <v>0</v>
      </c>
      <c r="BE32" s="368">
        <f t="shared" si="39"/>
        <v>0</v>
      </c>
      <c r="BF32" s="368">
        <f t="shared" si="39"/>
        <v>0</v>
      </c>
      <c r="BG32" s="368">
        <f t="shared" si="39"/>
        <v>0</v>
      </c>
      <c r="BH32" s="372">
        <f t="shared" si="40"/>
        <v>18</v>
      </c>
      <c r="BI32" s="372">
        <f t="shared" si="10"/>
        <v>1.5</v>
      </c>
      <c r="BJ32" s="372">
        <f t="shared" si="41"/>
        <v>22</v>
      </c>
      <c r="BK32" s="372">
        <f t="shared" si="11"/>
        <v>2</v>
      </c>
      <c r="BL32" s="372">
        <f t="shared" si="42"/>
        <v>6</v>
      </c>
      <c r="BM32" s="372">
        <f t="shared" si="12"/>
        <v>2</v>
      </c>
      <c r="BN32" s="564">
        <f t="shared" si="13"/>
        <v>0</v>
      </c>
      <c r="BO32" s="565">
        <f t="shared" si="14"/>
        <v>0</v>
      </c>
      <c r="BP32" s="570">
        <f t="shared" si="15"/>
        <v>0</v>
      </c>
      <c r="BQ32" s="564">
        <f t="shared" si="16"/>
        <v>0</v>
      </c>
      <c r="BR32" s="565">
        <f t="shared" si="17"/>
        <v>0</v>
      </c>
      <c r="BS32" s="570">
        <f t="shared" si="18"/>
        <v>0</v>
      </c>
      <c r="BT32" s="568">
        <f t="shared" si="43"/>
        <v>0</v>
      </c>
      <c r="BU32" s="564">
        <f t="shared" si="44"/>
        <v>0</v>
      </c>
      <c r="BV32" s="582">
        <f t="shared" si="45"/>
        <v>0</v>
      </c>
      <c r="BW32" s="576">
        <f t="shared" si="46"/>
        <v>0</v>
      </c>
      <c r="BX32" s="577">
        <f t="shared" si="47"/>
        <v>0</v>
      </c>
      <c r="BY32" s="578">
        <f t="shared" si="19"/>
        <v>0</v>
      </c>
      <c r="BZ32" s="576">
        <f t="shared" si="61"/>
        <v>0</v>
      </c>
      <c r="CA32" s="577">
        <f t="shared" si="62"/>
        <v>0</v>
      </c>
      <c r="CB32" s="578">
        <f t="shared" si="20"/>
        <v>0</v>
      </c>
      <c r="CC32" s="579">
        <f t="shared" si="50"/>
        <v>0</v>
      </c>
      <c r="CD32" s="576">
        <f t="shared" si="51"/>
        <v>0</v>
      </c>
      <c r="CE32" s="560">
        <f t="shared" si="52"/>
        <v>-6</v>
      </c>
      <c r="CF32" s="560">
        <f t="shared" si="53"/>
        <v>-6</v>
      </c>
      <c r="CG32" s="560">
        <f t="shared" si="54"/>
        <v>0</v>
      </c>
      <c r="CH32" s="560">
        <f t="shared" si="55"/>
        <v>0</v>
      </c>
      <c r="CL32" s="2" t="str">
        <f t="shared" si="56"/>
        <v/>
      </c>
    </row>
    <row r="33" spans="1:96" ht="12.75" x14ac:dyDescent="0.2">
      <c r="A33" s="9"/>
      <c r="B33" s="10"/>
      <c r="C33" s="361"/>
      <c r="D33" s="430"/>
      <c r="E33" s="430"/>
      <c r="F33" s="430"/>
      <c r="G33" s="430"/>
      <c r="H33" s="430"/>
      <c r="I33" s="362"/>
      <c r="J33" s="363" t="b">
        <f t="shared" si="1"/>
        <v>0</v>
      </c>
      <c r="K33" s="431"/>
      <c r="L33" s="431"/>
      <c r="M33" s="431"/>
      <c r="N33" s="423"/>
      <c r="O33" s="203"/>
      <c r="P33" s="203"/>
      <c r="Q33" s="203"/>
      <c r="R33" s="11"/>
      <c r="S33" s="12"/>
      <c r="T33" s="11"/>
      <c r="U33" s="93"/>
      <c r="V33" s="424"/>
      <c r="W33" s="17">
        <f>SUM(W2:W32)</f>
        <v>0</v>
      </c>
      <c r="X33" s="18">
        <f>SUM(X2:X32)</f>
        <v>0</v>
      </c>
      <c r="Y33" s="272"/>
      <c r="Z33" s="64" t="b">
        <f t="shared" si="3"/>
        <v>0</v>
      </c>
      <c r="AA33" s="64">
        <f>IF(M33=Einstellungen!A$43,I33,IF(M33=Einstellungen!A$45,I33,0))</f>
        <v>0</v>
      </c>
      <c r="AB33" s="64">
        <f>IF(M33=Einstellungen!A$44,I33,IF(M33=Einstellungen!A$45,I33,0))</f>
        <v>0</v>
      </c>
      <c r="AC33" s="661">
        <f t="shared" si="60"/>
        <v>0</v>
      </c>
      <c r="AD33" s="2" t="b">
        <f t="shared" si="5"/>
        <v>0</v>
      </c>
      <c r="AE33" s="2">
        <f t="shared" si="24"/>
        <v>0</v>
      </c>
      <c r="AF33" s="2">
        <f t="shared" si="24"/>
        <v>0</v>
      </c>
      <c r="AG33" s="325" t="b">
        <f t="shared" si="6"/>
        <v>0</v>
      </c>
      <c r="AH33" s="325" t="b">
        <f t="shared" si="7"/>
        <v>0</v>
      </c>
      <c r="AI33" s="325" t="b">
        <f t="shared" si="25"/>
        <v>0</v>
      </c>
      <c r="AJ33" s="325" t="b">
        <f t="shared" si="26"/>
        <v>0</v>
      </c>
      <c r="AK33" s="64">
        <f t="shared" si="27"/>
        <v>0</v>
      </c>
      <c r="AL33" s="14">
        <f t="shared" si="28"/>
        <v>0</v>
      </c>
      <c r="AM33" s="11">
        <f t="shared" si="29"/>
        <v>0</v>
      </c>
      <c r="AN33" s="11">
        <f t="shared" si="30"/>
        <v>0</v>
      </c>
      <c r="AO33" s="11" t="b">
        <f t="shared" si="31"/>
        <v>0</v>
      </c>
      <c r="AP33" s="11" t="b">
        <f>IF(K33="U/F",0,AQ33)</f>
        <v>0</v>
      </c>
      <c r="AQ33" s="11" t="b">
        <f>IF(L33="J",$AO33,IF(L33="J/2",$AO33/2,IF(K33="U",0,IF(K33="U/2",$AO33/2,IF(K33="f",0,IF(K33="f/2",AO33/2,IF(K33="k",0,AO33)))))))</f>
        <v>0</v>
      </c>
      <c r="AR33" s="2" t="b">
        <f t="shared" si="34"/>
        <v>0</v>
      </c>
      <c r="AS33" s="2" t="b">
        <f t="shared" si="35"/>
        <v>0</v>
      </c>
      <c r="AT33" s="11" t="str">
        <f t="shared" si="58"/>
        <v/>
      </c>
      <c r="AU33" s="11" t="b">
        <f t="shared" si="59"/>
        <v>0</v>
      </c>
      <c r="AV33" s="11">
        <f t="shared" si="37"/>
        <v>0</v>
      </c>
      <c r="AW33" s="11">
        <f>SUM($AV$3:AV33)</f>
        <v>-176</v>
      </c>
      <c r="AX33" s="390">
        <f t="shared" si="38"/>
        <v>0</v>
      </c>
      <c r="AY33" s="390">
        <f t="shared" si="38"/>
        <v>0</v>
      </c>
      <c r="AZ33" s="390">
        <f t="shared" si="38"/>
        <v>0</v>
      </c>
      <c r="BA33" s="390">
        <f t="shared" si="38"/>
        <v>0</v>
      </c>
      <c r="BB33" s="390">
        <f t="shared" si="38"/>
        <v>0</v>
      </c>
      <c r="BC33" s="2"/>
      <c r="BD33" s="368">
        <f t="shared" si="39"/>
        <v>0</v>
      </c>
      <c r="BE33" s="368">
        <f t="shared" si="39"/>
        <v>0</v>
      </c>
      <c r="BF33" s="368">
        <f t="shared" si="39"/>
        <v>0</v>
      </c>
      <c r="BG33" s="368">
        <f t="shared" si="39"/>
        <v>0</v>
      </c>
      <c r="BH33" s="372" t="b">
        <f t="shared" si="40"/>
        <v>0</v>
      </c>
      <c r="BI33" s="372" t="b">
        <f t="shared" si="10"/>
        <v>0</v>
      </c>
      <c r="BJ33" s="372" t="b">
        <f t="shared" si="41"/>
        <v>0</v>
      </c>
      <c r="BK33" s="372" t="b">
        <f t="shared" si="11"/>
        <v>0</v>
      </c>
      <c r="BL33" s="372" t="b">
        <f t="shared" si="42"/>
        <v>0</v>
      </c>
      <c r="BM33" s="372" t="b">
        <f t="shared" si="12"/>
        <v>0</v>
      </c>
      <c r="BN33" s="564">
        <f t="shared" si="13"/>
        <v>0</v>
      </c>
      <c r="BO33" s="565">
        <f t="shared" si="14"/>
        <v>0</v>
      </c>
      <c r="BP33" s="570">
        <f t="shared" si="15"/>
        <v>0</v>
      </c>
      <c r="BQ33" s="564">
        <f t="shared" si="16"/>
        <v>0</v>
      </c>
      <c r="BR33" s="565">
        <f t="shared" si="17"/>
        <v>0</v>
      </c>
      <c r="BS33" s="570">
        <f t="shared" si="18"/>
        <v>0</v>
      </c>
      <c r="BT33" s="568">
        <f t="shared" si="43"/>
        <v>0</v>
      </c>
      <c r="BU33" s="564">
        <f t="shared" si="44"/>
        <v>0</v>
      </c>
      <c r="BV33" s="582">
        <f t="shared" si="45"/>
        <v>0</v>
      </c>
      <c r="BW33" s="576">
        <f t="shared" si="46"/>
        <v>0</v>
      </c>
      <c r="BX33" s="577">
        <f t="shared" si="47"/>
        <v>0</v>
      </c>
      <c r="BY33" s="578">
        <f t="shared" si="19"/>
        <v>0</v>
      </c>
      <c r="BZ33" s="576">
        <f t="shared" si="61"/>
        <v>0</v>
      </c>
      <c r="CA33" s="577">
        <f t="shared" si="62"/>
        <v>0</v>
      </c>
      <c r="CB33" s="578">
        <f t="shared" si="20"/>
        <v>0</v>
      </c>
      <c r="CC33" s="579">
        <f t="shared" si="50"/>
        <v>0</v>
      </c>
      <c r="CD33" s="576">
        <f t="shared" si="51"/>
        <v>0</v>
      </c>
      <c r="CE33" s="560">
        <f t="shared" si="52"/>
        <v>0</v>
      </c>
      <c r="CF33" s="560">
        <f t="shared" si="53"/>
        <v>0</v>
      </c>
      <c r="CG33" s="560">
        <f t="shared" si="54"/>
        <v>0</v>
      </c>
      <c r="CH33" s="560">
        <f t="shared" si="55"/>
        <v>0</v>
      </c>
    </row>
    <row r="34" spans="1:96" ht="12.75" customHeight="1" x14ac:dyDescent="0.2">
      <c r="A34" s="16"/>
      <c r="B34" s="10"/>
      <c r="C34" s="10"/>
      <c r="D34" s="14"/>
      <c r="E34" s="14"/>
      <c r="F34" s="14"/>
      <c r="G34" s="859" t="s">
        <v>26</v>
      </c>
      <c r="H34" s="860"/>
      <c r="I34" s="418">
        <f>IF(H65="ja",D76,0)</f>
        <v>0</v>
      </c>
      <c r="J34" s="212">
        <f>SUM(J3:J33)</f>
        <v>22</v>
      </c>
      <c r="K34" s="20"/>
      <c r="L34" s="7"/>
      <c r="M34" s="7"/>
      <c r="N34" s="65"/>
      <c r="O34" s="203" t="str">
        <f>IF(SUM(O3:O33)=0,"",SUM(O3:O33))</f>
        <v/>
      </c>
      <c r="P34" s="203" t="str">
        <f>IF(SUM(P3:P33)=0,"",SUM(P3:P33))</f>
        <v/>
      </c>
      <c r="Q34" s="203" t="str">
        <f>IF(SUM(Q3:Q33)=0,"",SUM(Q3:Q33))</f>
        <v/>
      </c>
      <c r="R34" s="18"/>
      <c r="S34" s="17"/>
      <c r="T34" s="18"/>
      <c r="U34" s="18"/>
      <c r="V34" s="66"/>
      <c r="Y34" s="7"/>
      <c r="Z34" s="303">
        <f t="shared" ref="Z34:AJ34" si="63">SUM(Z3:Z33)</f>
        <v>0</v>
      </c>
      <c r="AA34" s="93">
        <f t="shared" si="63"/>
        <v>0</v>
      </c>
      <c r="AB34" s="93">
        <f t="shared" si="63"/>
        <v>0</v>
      </c>
      <c r="AC34" s="661">
        <f>SUM(AC3:AC33)</f>
        <v>0</v>
      </c>
      <c r="AD34" s="2">
        <f>SUM(AD3:AD33)</f>
        <v>0</v>
      </c>
      <c r="AE34" s="2">
        <f>SUM(AE3:AE33)</f>
        <v>0</v>
      </c>
      <c r="AF34" s="2">
        <f>SUM(AF3:AF33)</f>
        <v>0</v>
      </c>
      <c r="AG34" s="302">
        <f t="shared" si="63"/>
        <v>0</v>
      </c>
      <c r="AH34" s="93">
        <f t="shared" si="63"/>
        <v>0</v>
      </c>
      <c r="AI34" s="302">
        <f t="shared" si="63"/>
        <v>0</v>
      </c>
      <c r="AJ34" s="302">
        <f t="shared" si="63"/>
        <v>0</v>
      </c>
      <c r="AK34" s="304"/>
      <c r="AM34" s="84"/>
      <c r="AO34" s="11"/>
      <c r="AP34" s="11"/>
      <c r="AQ34" s="11"/>
      <c r="AR34" s="2">
        <f>SUM(AR3:AR33)</f>
        <v>22</v>
      </c>
      <c r="AS34" s="2">
        <f>SUM(AS3:AS33)</f>
        <v>22</v>
      </c>
      <c r="AT34" s="7">
        <f>SUM(AT3:AT33)</f>
        <v>0</v>
      </c>
      <c r="AU34" s="11">
        <f>SUM(AU3:AU33)</f>
        <v>0</v>
      </c>
      <c r="AV34" s="2">
        <f>AN34-AQ34</f>
        <v>0</v>
      </c>
      <c r="AW34" s="2"/>
      <c r="AX34" s="2"/>
      <c r="AY34" s="2"/>
      <c r="AZ34" s="2"/>
      <c r="BA34" s="2"/>
      <c r="BB34" s="2"/>
      <c r="BC34" s="2"/>
      <c r="BD34" s="366"/>
      <c r="BE34" s="366"/>
      <c r="BF34" s="366"/>
      <c r="BG34" s="366"/>
      <c r="BH34" s="372" t="b">
        <f>IF($AK34=6,V$70,IF($AK34=7,V$71,IF($AK34=1,V$72,IF($AK34=2,V$66,IF($AK34=3,V$67,IF($AK34=4,V$68,IF($AK34=5,V$69)))))))</f>
        <v>0</v>
      </c>
      <c r="BI34" s="372"/>
      <c r="BJ34" s="372" t="b">
        <f>IF($AK34=6,W$70,IF($AK34=7,W$71,IF($AK34=1,W$72,IF($AK34=2,W$66,IF($AK34=3,W$67,IF($AK34=4,W$68,IF($AK34=5,W$69)))))))</f>
        <v>0</v>
      </c>
      <c r="BK34" s="372"/>
      <c r="BL34" s="372" t="b">
        <f>IF($AK34=6,X$70,IF($AK34=7,X$71,IF($AK34=1,X$72,IF($AK34=2,X$66,IF($AK34=3,X$67,IF($AK34=4,X$68,IF($AK34=5,X$69)))))))</f>
        <v>0</v>
      </c>
      <c r="BM34" s="372"/>
      <c r="BN34" s="564">
        <f t="shared" si="13"/>
        <v>0</v>
      </c>
      <c r="BO34" s="565">
        <f t="shared" si="14"/>
        <v>0</v>
      </c>
      <c r="BP34" s="570">
        <f t="shared" si="15"/>
        <v>0</v>
      </c>
      <c r="BQ34" s="564">
        <f t="shared" si="16"/>
        <v>0</v>
      </c>
      <c r="BR34" s="565">
        <f t="shared" si="17"/>
        <v>0</v>
      </c>
      <c r="BS34" s="570">
        <f t="shared" si="18"/>
        <v>0</v>
      </c>
      <c r="BT34" s="568">
        <f t="shared" si="43"/>
        <v>0</v>
      </c>
      <c r="BU34" s="564">
        <f t="shared" si="44"/>
        <v>0</v>
      </c>
      <c r="BV34" s="582">
        <f t="shared" si="45"/>
        <v>0</v>
      </c>
      <c r="BW34" s="576">
        <f>IF(BM34&lt;BQ34,0,BM34-BQ34)</f>
        <v>0</v>
      </c>
      <c r="BX34" s="577">
        <f>IF(BN34&lt;BQ34,0,BN34-BQ34)</f>
        <v>0</v>
      </c>
      <c r="BY34" s="578">
        <f t="shared" si="19"/>
        <v>0</v>
      </c>
      <c r="BZ34" s="576">
        <f t="shared" si="61"/>
        <v>0</v>
      </c>
      <c r="CA34" s="577">
        <f t="shared" si="62"/>
        <v>0</v>
      </c>
      <c r="CB34" s="578">
        <f t="shared" si="20"/>
        <v>0</v>
      </c>
      <c r="CC34" s="579">
        <f t="shared" si="50"/>
        <v>0</v>
      </c>
      <c r="CD34" s="576">
        <f t="shared" si="51"/>
        <v>0</v>
      </c>
      <c r="CE34" s="560">
        <f t="shared" si="52"/>
        <v>0</v>
      </c>
      <c r="CF34" s="560">
        <f t="shared" si="53"/>
        <v>0</v>
      </c>
      <c r="CG34" s="560">
        <f t="shared" si="54"/>
        <v>0</v>
      </c>
      <c r="CH34" s="560">
        <f t="shared" si="55"/>
        <v>0</v>
      </c>
    </row>
    <row r="35" spans="1:96" ht="13.5" thickBot="1" x14ac:dyDescent="0.25">
      <c r="A35" s="16"/>
      <c r="B35" s="21" t="str">
        <f>IF(AND(F35&lt;900,F35&gt;1),"Ü-Stunden gedeckelt auf:","")</f>
        <v>Ü-Stunden gedeckelt auf:</v>
      </c>
      <c r="C35" s="207"/>
      <c r="D35" s="7"/>
      <c r="E35" s="788">
        <f>IF(Einstellungen!I39=1,F35,"")</f>
        <v>35</v>
      </c>
      <c r="F35" s="759">
        <f>Einstellungen!F39</f>
        <v>35</v>
      </c>
      <c r="G35" s="10" t="str">
        <f>IF(AND(F35&lt;900,F35&gt;1),"Ü-Stunden mit Deckel in diesem Monat:","")</f>
        <v>Ü-Stunden mit Deckel in diesem Monat:</v>
      </c>
      <c r="J35" s="10"/>
      <c r="K35" s="11"/>
      <c r="O35" s="2"/>
      <c r="Q35" s="1"/>
      <c r="R35" s="787" t="str">
        <f>IF(Einstellungen!I39=1,I39,"")</f>
        <v/>
      </c>
      <c r="S35" s="12"/>
      <c r="T35" s="11"/>
      <c r="U35" s="11"/>
      <c r="V35" s="10"/>
      <c r="Y35" s="10"/>
      <c r="Z35" s="7"/>
      <c r="AA35" s="7"/>
      <c r="AB35" s="7"/>
      <c r="AC35" s="2"/>
      <c r="AG35" s="2"/>
      <c r="AH35" s="2"/>
      <c r="AI35" s="2"/>
      <c r="AJ35" s="2"/>
      <c r="AK35" s="2"/>
      <c r="AL35" s="2"/>
      <c r="AM35" s="11"/>
      <c r="AN35" s="2"/>
      <c r="AO35" s="11"/>
      <c r="AP35" s="11"/>
      <c r="AQ35" s="2"/>
      <c r="AR35" s="2"/>
      <c r="AT35" s="2"/>
      <c r="AU35" s="2"/>
      <c r="AV35" s="2"/>
      <c r="AW35" s="2"/>
      <c r="AX35" s="2"/>
      <c r="AY35" s="2"/>
      <c r="AZ35" s="2"/>
      <c r="BA35" s="2"/>
      <c r="BB35" s="2"/>
      <c r="BC35" s="2"/>
      <c r="BD35" s="366"/>
      <c r="BE35" s="366"/>
      <c r="BF35" s="366"/>
      <c r="BG35" s="366"/>
      <c r="BN35" s="565"/>
      <c r="BO35" s="565"/>
      <c r="BP35" s="569"/>
      <c r="BQ35" s="565"/>
      <c r="BR35" s="565"/>
      <c r="BS35" s="569"/>
      <c r="BT35" s="565"/>
      <c r="BU35" s="564">
        <f t="shared" si="44"/>
        <v>0</v>
      </c>
      <c r="BV35" s="582">
        <f>SUM(BV3:BV34)</f>
        <v>0</v>
      </c>
      <c r="BW35" s="577"/>
      <c r="BX35" s="577"/>
      <c r="BY35" s="580"/>
      <c r="BZ35" s="577"/>
      <c r="CA35" s="577"/>
      <c r="CB35" s="580"/>
      <c r="CC35" s="577"/>
      <c r="CD35" s="577">
        <f>SUM(CD3:CD34)</f>
        <v>0</v>
      </c>
      <c r="CE35" s="560">
        <f t="shared" si="52"/>
        <v>0</v>
      </c>
      <c r="CF35" s="560">
        <f t="shared" si="53"/>
        <v>0</v>
      </c>
      <c r="CG35" s="560">
        <f t="shared" si="54"/>
        <v>0</v>
      </c>
      <c r="CH35" s="588">
        <f>SUM(CH3:CH34)</f>
        <v>0</v>
      </c>
      <c r="CI35" s="11">
        <f>IF(BE35&gt;18,BE35-18,0)</f>
        <v>0</v>
      </c>
      <c r="CJ35" s="11">
        <f>IF(BF35&gt;18,BG35-BF35,IF(BG35&lt;18,0,IF(BF35=0,0,BG35-18)))</f>
        <v>0</v>
      </c>
      <c r="CK35" s="11"/>
      <c r="CL35" s="11"/>
      <c r="CM35" s="11"/>
      <c r="CN35" s="11"/>
      <c r="CP35" s="11"/>
      <c r="CQ35" s="11"/>
      <c r="CR35" s="11"/>
    </row>
    <row r="36" spans="1:96" ht="12.75" x14ac:dyDescent="0.2">
      <c r="A36" s="22" t="s">
        <v>27</v>
      </c>
      <c r="B36" s="210">
        <f>AS34</f>
        <v>22</v>
      </c>
      <c r="C36" s="210"/>
      <c r="D36" s="23" t="s">
        <v>28</v>
      </c>
      <c r="E36" s="383"/>
      <c r="F36" s="383"/>
      <c r="G36" s="383"/>
      <c r="H36" s="23" t="s">
        <v>29</v>
      </c>
      <c r="I36" s="24">
        <f>SUM(I3:I33)+I34</f>
        <v>0</v>
      </c>
      <c r="J36" s="24"/>
      <c r="K36" s="25"/>
      <c r="L36" s="882" t="str">
        <f>IF(Einstellungen!B40="ja","Ü-Stunden incl","")</f>
        <v>Ü-Stunden incl</v>
      </c>
      <c r="M36" s="883"/>
      <c r="N36" s="883"/>
      <c r="O36" s="883"/>
      <c r="P36" s="883"/>
      <c r="Q36" s="883"/>
      <c r="R36" s="884"/>
      <c r="S36" s="861" t="s">
        <v>30</v>
      </c>
      <c r="T36" s="862"/>
      <c r="U36" s="642" t="s">
        <v>190</v>
      </c>
      <c r="W36" s="21"/>
      <c r="AA36" s="65"/>
      <c r="AB36" s="65"/>
      <c r="AM36" s="84"/>
      <c r="AO36" s="11"/>
      <c r="AP36" s="11"/>
      <c r="AQ36" s="2"/>
      <c r="AR36" s="2"/>
      <c r="AT36" s="2"/>
      <c r="AU36" s="2"/>
      <c r="AV36" s="2"/>
      <c r="AW36" s="2"/>
      <c r="AX36" s="2"/>
      <c r="AY36" s="2"/>
      <c r="AZ36" s="2"/>
      <c r="BA36" s="2"/>
      <c r="BB36" s="2"/>
      <c r="BC36" s="2"/>
      <c r="BD36" s="2"/>
      <c r="BE36" s="2"/>
      <c r="BF36" s="2"/>
      <c r="BG36" s="2"/>
      <c r="BN36" s="2"/>
      <c r="BO36" s="2"/>
    </row>
    <row r="37" spans="1:96" ht="12.75" x14ac:dyDescent="0.2">
      <c r="A37" s="28" t="str">
        <f>IF(Einstellungen!F31="s","Urlaubsstd.",IF(Einstellungen!F31="t","Urlaubstage"))</f>
        <v>Urlaubstage</v>
      </c>
      <c r="B37" s="197">
        <f>IF(Einstellungen!F31="s",AH34,IF(Einstellungen!F31="t",AG34))</f>
        <v>0</v>
      </c>
      <c r="C37" s="197"/>
      <c r="D37" s="83" t="s">
        <v>31</v>
      </c>
      <c r="E37" s="30" t="s">
        <v>32</v>
      </c>
      <c r="F37" s="31" t="s">
        <v>4</v>
      </c>
      <c r="G37" s="1" t="s">
        <v>33</v>
      </c>
      <c r="H37" s="32" t="s">
        <v>32</v>
      </c>
      <c r="I37" s="33">
        <f>S32</f>
        <v>176</v>
      </c>
      <c r="J37" s="33"/>
      <c r="K37" s="34"/>
      <c r="L37" s="627"/>
      <c r="M37" s="385"/>
      <c r="O37" s="2"/>
      <c r="Q37" s="27"/>
      <c r="R37" s="75"/>
      <c r="S37" s="278" t="s">
        <v>34</v>
      </c>
      <c r="T37" s="621">
        <f>IF(Einstellungen!K$37=1,0,Einstellungen!F18)</f>
        <v>8</v>
      </c>
      <c r="U37" s="643">
        <f>IF(T37="","",Einstellungen!G18)</f>
        <v>1</v>
      </c>
      <c r="W37" s="21"/>
      <c r="Z37" s="2"/>
      <c r="AA37" s="7"/>
      <c r="AB37" s="7"/>
      <c r="AC37" s="2"/>
      <c r="AG37" s="2"/>
      <c r="AH37" s="2"/>
      <c r="AI37" s="2"/>
      <c r="AJ37" s="2"/>
      <c r="AK37" s="2"/>
      <c r="AL37" s="2"/>
      <c r="AM37" s="11"/>
      <c r="AN37" s="2"/>
      <c r="AO37" s="2"/>
      <c r="AP37" s="2"/>
      <c r="AQ37" s="2"/>
      <c r="AR37" s="2"/>
      <c r="AT37" s="2"/>
      <c r="AU37" s="2"/>
      <c r="AV37" s="2"/>
      <c r="AW37" s="2"/>
      <c r="AX37" s="2"/>
      <c r="AY37" s="2"/>
      <c r="AZ37" s="2"/>
      <c r="BA37" s="2"/>
      <c r="BB37" s="2"/>
      <c r="BC37" s="2"/>
      <c r="BD37" s="2"/>
      <c r="BE37" s="2"/>
      <c r="BF37" s="2"/>
      <c r="BG37" s="2"/>
      <c r="BN37" s="2"/>
      <c r="BO37" s="2"/>
    </row>
    <row r="38" spans="1:96" ht="12.75" customHeight="1" x14ac:dyDescent="0.2">
      <c r="A38" s="28" t="s">
        <v>35</v>
      </c>
      <c r="B38" s="197">
        <f>AI34</f>
        <v>0</v>
      </c>
      <c r="C38" s="197"/>
      <c r="D38" s="238">
        <f>IF(Einstellungen!$E$30="0",Juni!A618,Mai!A626)</f>
        <v>46026</v>
      </c>
      <c r="E38" s="237">
        <f>IF(Einstellungen!$E$30="0",Juni!D618,Mai!D626)</f>
        <v>32</v>
      </c>
      <c r="F38" s="237">
        <f>IF(Einstellungen!$E$30="0",Juni!B618,Mai!B626)</f>
        <v>0</v>
      </c>
      <c r="G38" s="239">
        <f>F38-E38</f>
        <v>-32</v>
      </c>
      <c r="H38" s="76" t="s">
        <v>33</v>
      </c>
      <c r="I38" s="38">
        <f>I36-I37</f>
        <v>-176</v>
      </c>
      <c r="J38" s="38"/>
      <c r="K38" s="39"/>
      <c r="L38" s="868">
        <f>IF(Einstellungen!B$40="ja",V38,"")</f>
        <v>-32</v>
      </c>
      <c r="M38" s="869"/>
      <c r="N38" s="633"/>
      <c r="O38" s="633"/>
      <c r="P38" s="633"/>
      <c r="Q38" s="634"/>
      <c r="R38" s="635"/>
      <c r="S38" s="279" t="s">
        <v>36</v>
      </c>
      <c r="T38" s="622">
        <f>IF(Einstellungen!K$37=1,0,Einstellungen!F19)</f>
        <v>8</v>
      </c>
      <c r="U38" s="643">
        <f>IF(T38="","",Einstellungen!G19)</f>
        <v>1</v>
      </c>
      <c r="V38" s="57">
        <f>IF(G38&lt;Einstellungen!E$40,G38,G38-Einstellungen!E$40)</f>
        <v>-32</v>
      </c>
      <c r="W38" s="21"/>
      <c r="Z38" s="2"/>
      <c r="AA38" s="7"/>
      <c r="AB38" s="7"/>
      <c r="AC38" s="2"/>
      <c r="AG38" s="2"/>
      <c r="AH38" s="2"/>
      <c r="AI38" s="2"/>
      <c r="AJ38" s="2"/>
      <c r="AK38" s="2"/>
      <c r="AL38" s="2"/>
      <c r="AM38" s="11"/>
      <c r="AN38" s="2"/>
      <c r="AO38" s="2"/>
      <c r="AP38" s="2"/>
      <c r="AQ38" s="2"/>
      <c r="AR38" s="2"/>
      <c r="AT38" s="2"/>
      <c r="AU38" s="2"/>
      <c r="AV38" s="2"/>
      <c r="AW38" s="2"/>
      <c r="AX38" s="2"/>
      <c r="AY38" s="2"/>
      <c r="AZ38" s="2"/>
      <c r="BA38" s="2"/>
      <c r="BB38" s="2"/>
      <c r="BC38" s="2"/>
      <c r="BD38" s="2"/>
      <c r="BE38" s="2"/>
      <c r="BF38" s="2"/>
      <c r="BG38" s="2"/>
      <c r="BN38" s="2"/>
      <c r="BO38" s="2"/>
    </row>
    <row r="39" spans="1:96" ht="12.75" customHeight="1" x14ac:dyDescent="0.2">
      <c r="A39" s="28" t="s">
        <v>37</v>
      </c>
      <c r="B39" s="197">
        <f>AJ34</f>
        <v>0</v>
      </c>
      <c r="C39" s="197"/>
      <c r="D39" s="238">
        <f>IF(Einstellungen!$E$30="0",Juni!A619,Mai!A627)</f>
        <v>46033</v>
      </c>
      <c r="E39" s="237">
        <f>IF(Einstellungen!$E$30="0",Juni!D619,Mai!D627)</f>
        <v>40</v>
      </c>
      <c r="F39" s="237">
        <f>IF(Einstellungen!$E$30="0",Juni!B619,Mai!B627)</f>
        <v>0</v>
      </c>
      <c r="G39" s="239">
        <f>F39-E39</f>
        <v>-40</v>
      </c>
      <c r="H39" s="54" t="s">
        <v>38</v>
      </c>
      <c r="I39" s="40" t="str">
        <f>IF(R32="","",IF(R32&gt;E35,E35,R32))</f>
        <v/>
      </c>
      <c r="J39" s="286"/>
      <c r="K39" s="386"/>
      <c r="L39" s="868">
        <f>IF(Einstellungen!B$40="ja",V39,"")</f>
        <v>-40</v>
      </c>
      <c r="M39" s="869"/>
      <c r="N39" s="633"/>
      <c r="O39" s="633"/>
      <c r="P39" s="633"/>
      <c r="Q39" s="634"/>
      <c r="R39" s="635"/>
      <c r="S39" s="279" t="s">
        <v>39</v>
      </c>
      <c r="T39" s="622">
        <f>IF(Einstellungen!K$37=1,0,Einstellungen!F20)</f>
        <v>8</v>
      </c>
      <c r="U39" s="643">
        <f>IF(T39="","",Einstellungen!G20)</f>
        <v>1</v>
      </c>
      <c r="V39" s="57">
        <f>IF(G39&lt;Einstellungen!E$40,G39,G39-Einstellungen!E$40)</f>
        <v>-40</v>
      </c>
      <c r="W39" s="21"/>
      <c r="Z39" s="2"/>
      <c r="AA39" s="7"/>
      <c r="AB39" s="7"/>
      <c r="AC39" s="2"/>
      <c r="AG39" s="2"/>
      <c r="AH39" s="2"/>
      <c r="AI39" s="2"/>
      <c r="AJ39" s="2"/>
      <c r="AK39" s="2"/>
      <c r="AL39" s="2"/>
      <c r="AM39" s="11"/>
      <c r="AN39" s="2"/>
      <c r="AO39" s="2"/>
      <c r="AP39" s="2"/>
      <c r="AQ39" s="2"/>
      <c r="AR39" s="2"/>
      <c r="AT39" s="2"/>
      <c r="AU39" s="2"/>
      <c r="AV39" s="2"/>
      <c r="AW39" s="2"/>
      <c r="AX39" s="2"/>
      <c r="AY39" s="2"/>
      <c r="AZ39" s="2"/>
      <c r="BA39" s="2"/>
      <c r="BB39" s="2"/>
      <c r="BC39" s="2"/>
      <c r="BD39" s="2"/>
      <c r="BE39" s="2"/>
      <c r="BF39" s="2"/>
      <c r="BG39" s="2"/>
      <c r="BN39" s="2"/>
      <c r="BO39" s="2"/>
    </row>
    <row r="40" spans="1:96" ht="12.75" customHeight="1" x14ac:dyDescent="0.2">
      <c r="A40" s="856" t="s">
        <v>40</v>
      </c>
      <c r="B40" s="205">
        <f>B36-AG34-B39</f>
        <v>22</v>
      </c>
      <c r="C40" s="205"/>
      <c r="D40" s="238">
        <f>IF(Einstellungen!$E$30="0",Juni!A620,Mai!A628)</f>
        <v>46040</v>
      </c>
      <c r="E40" s="237">
        <f>IF(Einstellungen!$E$30="0",Juni!D620,Mai!D628)</f>
        <v>40</v>
      </c>
      <c r="F40" s="237">
        <f>IF(Einstellungen!$E$30="0",Juni!B620,Mai!B628)</f>
        <v>0</v>
      </c>
      <c r="G40" s="239">
        <f>F40-E40</f>
        <v>-40</v>
      </c>
      <c r="H40" s="426">
        <f>AC34</f>
        <v>0</v>
      </c>
      <c r="I40" s="11" t="s">
        <v>41</v>
      </c>
      <c r="J40" s="872" t="s">
        <v>225</v>
      </c>
      <c r="K40" s="873"/>
      <c r="L40" s="868">
        <f>IF(Einstellungen!B$40="ja",V40,"")</f>
        <v>-40</v>
      </c>
      <c r="M40" s="869"/>
      <c r="N40" s="633"/>
      <c r="O40" s="633"/>
      <c r="P40" s="633"/>
      <c r="Q40" s="634"/>
      <c r="R40" s="635"/>
      <c r="S40" s="279" t="s">
        <v>42</v>
      </c>
      <c r="T40" s="622">
        <f>IF(Einstellungen!K$37=1,0,Einstellungen!F21)</f>
        <v>8</v>
      </c>
      <c r="U40" s="643">
        <f>IF(T40="","",Einstellungen!G21)</f>
        <v>1</v>
      </c>
      <c r="V40" s="57">
        <f>IF(G40&lt;Einstellungen!E$40,G40,G40-Einstellungen!E$40)</f>
        <v>-40</v>
      </c>
      <c r="W40" s="21"/>
      <c r="Z40" s="2"/>
      <c r="AA40" s="7"/>
      <c r="AB40" s="7"/>
      <c r="AC40" s="2"/>
      <c r="AG40" s="2"/>
      <c r="AH40" s="2"/>
      <c r="AI40" s="2"/>
      <c r="AJ40" s="2"/>
      <c r="AK40" s="2"/>
      <c r="AL40" s="2"/>
      <c r="AM40" s="11"/>
      <c r="AN40" s="2"/>
      <c r="AO40" s="2"/>
      <c r="AP40" s="2"/>
      <c r="AQ40" s="2"/>
      <c r="AR40" s="2"/>
      <c r="AT40" s="2"/>
      <c r="AU40" s="2"/>
      <c r="AV40" s="2"/>
      <c r="AW40" s="2"/>
      <c r="AX40" s="2"/>
      <c r="AY40" s="2"/>
      <c r="AZ40" s="2"/>
      <c r="BA40" s="2"/>
      <c r="BB40" s="2"/>
      <c r="BC40" s="2"/>
      <c r="BD40" s="2"/>
      <c r="BE40" s="2"/>
      <c r="BF40" s="2"/>
      <c r="BG40" s="2"/>
      <c r="BN40" s="2"/>
      <c r="BO40" s="2"/>
    </row>
    <row r="41" spans="1:96" ht="12.75" customHeight="1" x14ac:dyDescent="0.2">
      <c r="A41" s="857"/>
      <c r="D41" s="238">
        <f>IF(Einstellungen!$E$30="0",Juni!A621,Mai!A629)</f>
        <v>46047</v>
      </c>
      <c r="E41" s="237">
        <f>IF(Einstellungen!$E$30="0",Juni!D621,Mai!D629)</f>
        <v>40</v>
      </c>
      <c r="F41" s="237">
        <f>IF(Einstellungen!$E$30="0",Juni!B621,Mai!B629)</f>
        <v>0</v>
      </c>
      <c r="G41" s="239">
        <f>F41-E41</f>
        <v>-40</v>
      </c>
      <c r="H41" s="426">
        <f>AA34</f>
        <v>0</v>
      </c>
      <c r="I41" s="11" t="s">
        <v>41</v>
      </c>
      <c r="J41" s="874" t="str">
        <f>Einstellungen!A43</f>
        <v>HO</v>
      </c>
      <c r="K41" s="875"/>
      <c r="L41" s="868">
        <f>IF(Einstellungen!B$40="ja",V41,"")</f>
        <v>-40</v>
      </c>
      <c r="M41" s="869"/>
      <c r="N41" s="633"/>
      <c r="O41" s="633"/>
      <c r="P41" s="633"/>
      <c r="Q41" s="634"/>
      <c r="R41" s="635"/>
      <c r="S41" s="279" t="s">
        <v>43</v>
      </c>
      <c r="T41" s="622">
        <f>IF(Einstellungen!K$37=1,0,Einstellungen!F22)</f>
        <v>8</v>
      </c>
      <c r="U41" s="643">
        <f>IF(T41="","",Einstellungen!G22)</f>
        <v>1</v>
      </c>
      <c r="V41" s="57">
        <f>IF(G41&lt;Einstellungen!E$40,G41,G41-Einstellungen!E$40)</f>
        <v>-40</v>
      </c>
      <c r="W41" s="21"/>
      <c r="Z41" s="2"/>
      <c r="AA41" s="7"/>
      <c r="AB41" s="7"/>
      <c r="AC41" s="2"/>
      <c r="AG41" s="2"/>
      <c r="AH41" s="2"/>
      <c r="AI41" s="2"/>
      <c r="AJ41" s="2"/>
      <c r="AK41" s="2"/>
      <c r="AL41" s="2"/>
      <c r="AM41" s="11"/>
      <c r="AN41" s="2"/>
      <c r="AO41" s="2"/>
      <c r="AP41" s="2"/>
      <c r="AQ41" s="2"/>
      <c r="AR41" s="2"/>
      <c r="AT41" s="2"/>
      <c r="AU41" s="2"/>
      <c r="AV41" s="2"/>
      <c r="AW41" s="2"/>
      <c r="AX41" s="2"/>
      <c r="AY41" s="2"/>
      <c r="AZ41" s="2"/>
      <c r="BA41" s="2"/>
      <c r="BB41" s="2"/>
      <c r="BC41" s="2"/>
      <c r="BD41" s="2"/>
      <c r="BE41" s="2"/>
      <c r="BF41" s="2"/>
      <c r="BG41" s="2"/>
      <c r="BN41" s="2"/>
      <c r="BO41" s="2"/>
    </row>
    <row r="42" spans="1:96" ht="12.75" customHeight="1" x14ac:dyDescent="0.2">
      <c r="A42" s="41" t="s">
        <v>44</v>
      </c>
      <c r="B42" s="42">
        <f>IF(Einstellungen!B16=1,Einstellungen!$E$3,"unterschiedl.")</f>
        <v>5</v>
      </c>
      <c r="C42" s="42"/>
      <c r="D42" s="238" t="str">
        <f>IF(Einstellungen!$E$30="0",Juni!A622,Mai!A630)</f>
        <v/>
      </c>
      <c r="E42" s="237">
        <f>IF(Einstellungen!$E$30="0",Juni!D622,Mai!D630)</f>
        <v>0</v>
      </c>
      <c r="F42" s="237">
        <f>IF(Einstellungen!$E$30="0",Juni!B622,Mai!B630)</f>
        <v>0</v>
      </c>
      <c r="G42" s="239">
        <f>F42-E42</f>
        <v>0</v>
      </c>
      <c r="H42" s="426">
        <f>AB34</f>
        <v>0</v>
      </c>
      <c r="I42" s="11" t="s">
        <v>41</v>
      </c>
      <c r="J42" s="874" t="str">
        <f>Einstellungen!A44</f>
        <v>y</v>
      </c>
      <c r="K42" s="875"/>
      <c r="L42" s="868">
        <f>IF(Einstellungen!B$40="ja",V42,"")</f>
        <v>0</v>
      </c>
      <c r="M42" s="869"/>
      <c r="N42" s="633"/>
      <c r="O42" s="633"/>
      <c r="P42" s="633"/>
      <c r="Q42" s="634"/>
      <c r="R42" s="635"/>
      <c r="S42" s="279" t="s">
        <v>45</v>
      </c>
      <c r="T42" s="622">
        <f>IF(Einstellungen!K$37=1,0,Einstellungen!F23)</f>
        <v>0</v>
      </c>
      <c r="U42" s="643" t="str">
        <f>IF(T42="","",Einstellungen!G23)</f>
        <v/>
      </c>
      <c r="V42" s="57">
        <f>IF(G42&lt;Einstellungen!E$40,G42,G42-Einstellungen!E$40)</f>
        <v>0</v>
      </c>
      <c r="W42" s="21"/>
      <c r="Z42" s="2"/>
      <c r="AA42" s="7"/>
      <c r="AB42" s="7"/>
      <c r="AC42" s="2"/>
      <c r="AG42" s="2"/>
      <c r="AH42" s="2"/>
      <c r="AI42" s="2"/>
      <c r="AJ42" s="2"/>
      <c r="AK42" s="2"/>
      <c r="AL42" s="2"/>
      <c r="AM42" s="2"/>
      <c r="AN42" s="2"/>
      <c r="AO42" s="2"/>
      <c r="AP42" s="2"/>
      <c r="AQ42" s="2"/>
      <c r="AR42" s="2"/>
      <c r="AT42" s="2"/>
      <c r="AU42" s="2"/>
      <c r="AV42" s="2"/>
      <c r="AW42" s="2"/>
      <c r="AX42" s="2"/>
      <c r="AY42" s="2"/>
      <c r="AZ42" s="2"/>
      <c r="BA42" s="2"/>
      <c r="BB42" s="2"/>
      <c r="BC42" s="2"/>
      <c r="BD42" s="2"/>
      <c r="BE42" s="2"/>
      <c r="BF42" s="2"/>
      <c r="BG42" s="2"/>
      <c r="BN42" s="2"/>
      <c r="BO42" s="2"/>
    </row>
    <row r="43" spans="1:96" ht="12.75" customHeight="1" thickBot="1" x14ac:dyDescent="0.25">
      <c r="A43" s="43" t="s">
        <v>46</v>
      </c>
      <c r="B43" s="44">
        <f>Einstellungen!G25</f>
        <v>5</v>
      </c>
      <c r="C43" s="44"/>
      <c r="D43" s="45"/>
      <c r="E43" s="46">
        <f>SUM(E38:E42)</f>
        <v>152</v>
      </c>
      <c r="F43" s="46">
        <f>SUM(F38:F42)</f>
        <v>0</v>
      </c>
      <c r="G43" s="48">
        <f>SUM(G38:G42)</f>
        <v>-152</v>
      </c>
      <c r="H43" s="427"/>
      <c r="I43" s="387"/>
      <c r="J43" s="876"/>
      <c r="K43" s="877"/>
      <c r="L43" s="628"/>
      <c r="M43" s="629"/>
      <c r="N43" s="630"/>
      <c r="O43" s="630"/>
      <c r="P43" s="630"/>
      <c r="Q43" s="631"/>
      <c r="R43" s="632"/>
      <c r="S43" s="280" t="s">
        <v>47</v>
      </c>
      <c r="T43" s="623">
        <f>IF(Einstellungen!K$37=1,0,Einstellungen!F24)</f>
        <v>0</v>
      </c>
      <c r="U43" s="644" t="str">
        <f>IF(T43="","",Einstellungen!G24)</f>
        <v/>
      </c>
      <c r="W43" s="21"/>
      <c r="Z43" s="2"/>
      <c r="AA43" s="7"/>
      <c r="AB43" s="7"/>
      <c r="AC43" s="2"/>
      <c r="AG43" s="2"/>
      <c r="AH43" s="2"/>
      <c r="AI43" s="2"/>
      <c r="AJ43" s="2"/>
      <c r="AK43" s="2"/>
      <c r="AL43" s="2"/>
      <c r="AM43" s="2"/>
      <c r="AN43" s="2"/>
      <c r="AO43" s="2"/>
      <c r="AP43" s="2"/>
      <c r="AQ43" s="2"/>
      <c r="AR43" s="2"/>
      <c r="AT43" s="2"/>
      <c r="AU43" s="2"/>
      <c r="AV43" s="2"/>
      <c r="AW43" s="2"/>
      <c r="AX43" s="2"/>
      <c r="AY43" s="2"/>
      <c r="AZ43" s="2"/>
      <c r="BA43" s="2"/>
      <c r="BB43" s="2"/>
      <c r="BC43" s="2"/>
      <c r="BD43" s="2"/>
      <c r="BE43" s="2"/>
      <c r="BF43" s="2"/>
      <c r="BG43" s="2"/>
      <c r="BN43" s="2"/>
      <c r="BO43" s="2"/>
    </row>
    <row r="44" spans="1:96" ht="12.75" x14ac:dyDescent="0.2">
      <c r="A44" s="16"/>
      <c r="B44" s="10"/>
      <c r="C44" s="10"/>
      <c r="D44" s="14"/>
      <c r="E44" s="14"/>
      <c r="F44" s="7"/>
      <c r="G44" s="7"/>
      <c r="H44" s="7"/>
      <c r="I44" s="14"/>
      <c r="J44" s="208"/>
      <c r="K44" s="14"/>
      <c r="L44" s="10"/>
      <c r="M44" s="10"/>
      <c r="N44" s="10"/>
      <c r="O44" s="2"/>
      <c r="Q44" s="27"/>
      <c r="S44" s="392"/>
      <c r="T44" s="27"/>
      <c r="U44" s="391">
        <f>SUM(U37:U43)</f>
        <v>5</v>
      </c>
      <c r="W44" s="21"/>
      <c r="Z44" s="7"/>
      <c r="AA44" s="7"/>
      <c r="AB44" s="7"/>
      <c r="AC44" s="2"/>
      <c r="AG44" s="2"/>
      <c r="AH44" s="2"/>
      <c r="AI44" s="2"/>
      <c r="AJ44" s="2"/>
      <c r="AK44" s="2"/>
      <c r="AL44" s="2"/>
      <c r="AM44" s="2"/>
      <c r="AN44" s="2"/>
      <c r="AO44" s="2"/>
      <c r="AP44" s="2"/>
      <c r="AQ44" s="2"/>
      <c r="AR44" s="2"/>
      <c r="AT44" s="2"/>
      <c r="AU44" s="2"/>
      <c r="AV44" s="2"/>
      <c r="AW44" s="2"/>
      <c r="AX44" s="2"/>
      <c r="AY44" s="2"/>
      <c r="AZ44" s="2"/>
      <c r="BA44" s="2"/>
      <c r="BB44" s="2"/>
      <c r="BC44" s="2"/>
      <c r="BD44" s="2"/>
      <c r="BE44" s="2"/>
      <c r="BF44" s="2"/>
      <c r="BG44" s="2"/>
      <c r="BN44" s="2"/>
      <c r="BO44" s="2"/>
    </row>
    <row r="45" spans="1:96" ht="12.75" x14ac:dyDescent="0.2">
      <c r="A45" s="50"/>
      <c r="B45" s="51" t="s">
        <v>32</v>
      </c>
      <c r="C45" s="51"/>
      <c r="D45" s="51" t="s">
        <v>4</v>
      </c>
      <c r="E45" s="51" t="s">
        <v>33</v>
      </c>
      <c r="F45" s="51" t="s">
        <v>48</v>
      </c>
      <c r="G45" s="52" t="s">
        <v>6</v>
      </c>
      <c r="H45" s="52" t="s">
        <v>7</v>
      </c>
      <c r="I45" s="52" t="s">
        <v>8</v>
      </c>
      <c r="J45" s="340" t="s">
        <v>16</v>
      </c>
      <c r="K45" s="331" t="s">
        <v>225</v>
      </c>
      <c r="L45" s="330" t="str">
        <f>Einstellungen!A43</f>
        <v>HO</v>
      </c>
      <c r="M45" s="330" t="str">
        <f>Einstellungen!A44</f>
        <v>y</v>
      </c>
      <c r="N45" s="865" t="str">
        <f>J42</f>
        <v>y</v>
      </c>
      <c r="O45" s="865"/>
      <c r="P45" s="865">
        <f>J43</f>
        <v>0</v>
      </c>
      <c r="Q45" s="865"/>
      <c r="R45" s="590" t="s">
        <v>38</v>
      </c>
      <c r="S45" s="12"/>
      <c r="T45" s="11"/>
      <c r="U45" s="11"/>
      <c r="Z45" s="2"/>
      <c r="AA45" s="2"/>
      <c r="AB45" s="2"/>
      <c r="AC45" s="2"/>
      <c r="AG45" s="2"/>
      <c r="AH45" s="2"/>
      <c r="AI45" s="2"/>
      <c r="AJ45" s="2"/>
      <c r="AK45" s="2"/>
      <c r="AL45" s="2"/>
      <c r="AM45" s="2"/>
      <c r="AN45" s="2"/>
      <c r="AO45" s="2"/>
      <c r="AP45" s="2"/>
      <c r="AQ45" s="2"/>
      <c r="AR45" s="2"/>
      <c r="AT45" s="2"/>
      <c r="AU45" s="2"/>
      <c r="AV45" s="2"/>
      <c r="AW45" s="2"/>
      <c r="AX45" s="2"/>
      <c r="AY45" s="2"/>
      <c r="AZ45" s="2"/>
      <c r="BA45" s="2"/>
      <c r="BB45" s="2"/>
      <c r="BC45" s="2"/>
      <c r="BD45" s="2"/>
      <c r="BE45" s="2"/>
      <c r="BF45" s="2"/>
      <c r="BG45" s="2"/>
      <c r="BN45" s="2"/>
      <c r="BO45" s="2"/>
    </row>
    <row r="46" spans="1:96" ht="12.75" x14ac:dyDescent="0.2">
      <c r="A46" s="53" t="s">
        <v>49</v>
      </c>
      <c r="B46" s="11"/>
      <c r="C46" s="251"/>
      <c r="D46" s="11"/>
      <c r="E46" s="253">
        <f>Einstellungen!E26</f>
        <v>0</v>
      </c>
      <c r="I46" s="79"/>
      <c r="J46" s="329"/>
      <c r="K46" s="329"/>
      <c r="L46" s="329"/>
      <c r="M46" s="329"/>
      <c r="N46" s="898"/>
      <c r="O46" s="898"/>
      <c r="P46" s="899"/>
      <c r="Q46" s="900"/>
      <c r="R46" s="11"/>
      <c r="S46" s="12"/>
      <c r="T46" s="11"/>
      <c r="U46" s="11"/>
      <c r="W46" s="55"/>
      <c r="X46" s="55"/>
      <c r="Y46" s="55"/>
      <c r="Z46" s="2"/>
      <c r="AA46" s="2"/>
      <c r="AB46" s="2"/>
      <c r="AC46" s="2"/>
      <c r="AG46" s="2"/>
      <c r="AH46" s="2"/>
      <c r="AI46" s="2"/>
      <c r="AJ46" s="2"/>
      <c r="AK46" s="2"/>
      <c r="AL46" s="2"/>
      <c r="AM46" s="2"/>
      <c r="AN46" s="2"/>
      <c r="AO46" s="2"/>
      <c r="AP46" s="2"/>
      <c r="AQ46" s="2"/>
      <c r="AR46" s="2"/>
      <c r="AT46" s="2"/>
      <c r="AU46" s="2"/>
      <c r="AV46" s="2"/>
      <c r="AW46" s="2"/>
      <c r="AX46" s="2"/>
      <c r="AY46" s="2"/>
      <c r="AZ46" s="2"/>
      <c r="BA46" s="2"/>
      <c r="BB46" s="2"/>
      <c r="BC46" s="2"/>
      <c r="BD46" s="2"/>
      <c r="BE46" s="2"/>
      <c r="BF46" s="2"/>
      <c r="BG46" s="2"/>
      <c r="BN46" s="2"/>
      <c r="BO46" s="2"/>
    </row>
    <row r="47" spans="1:96" ht="12.75" x14ac:dyDescent="0.2">
      <c r="A47" s="254">
        <f>Zusammen!A4</f>
        <v>46023</v>
      </c>
      <c r="B47" s="317">
        <f>Zusammen!B4</f>
        <v>168</v>
      </c>
      <c r="C47" s="252"/>
      <c r="D47" s="255">
        <f>Zusammen!C4</f>
        <v>0</v>
      </c>
      <c r="E47" s="255">
        <f>Zusammen!D4</f>
        <v>-168</v>
      </c>
      <c r="F47" s="335">
        <f>Zusammen!E4</f>
        <v>21</v>
      </c>
      <c r="G47" s="335">
        <f>Zusammen!F4</f>
        <v>0</v>
      </c>
      <c r="H47" s="335">
        <f>Zusammen!G4</f>
        <v>1</v>
      </c>
      <c r="I47" s="335">
        <f>Zusammen!H4</f>
        <v>0</v>
      </c>
      <c r="J47" s="336">
        <f>Zusammen!I4</f>
        <v>0</v>
      </c>
      <c r="K47" s="333">
        <f>Zusammen!L4</f>
        <v>0</v>
      </c>
      <c r="L47" s="333">
        <f>Zusammen!J4</f>
        <v>0</v>
      </c>
      <c r="M47" s="333">
        <f>Zusammen!K4</f>
        <v>0</v>
      </c>
      <c r="N47" s="901">
        <f>Zusammen!K4</f>
        <v>0</v>
      </c>
      <c r="O47" s="903"/>
      <c r="P47" s="901">
        <f>Zusammen!L4</f>
        <v>0</v>
      </c>
      <c r="Q47" s="902"/>
      <c r="R47" s="595">
        <f>Zusammen!M4</f>
        <v>0</v>
      </c>
      <c r="S47" s="12"/>
      <c r="T47" s="11"/>
      <c r="U47" s="11"/>
      <c r="W47" s="55"/>
      <c r="X47" s="55"/>
      <c r="Y47" s="55"/>
      <c r="Z47" s="2"/>
      <c r="AA47" s="2"/>
      <c r="AB47" s="2"/>
      <c r="AC47" s="2"/>
      <c r="AG47" s="2"/>
      <c r="AH47" s="2"/>
      <c r="AI47" s="2"/>
      <c r="AJ47" s="2"/>
      <c r="AK47" s="2"/>
      <c r="AL47" s="2"/>
      <c r="AM47" s="2"/>
      <c r="AN47" s="2"/>
      <c r="AO47" s="2"/>
      <c r="AP47" s="2"/>
      <c r="AQ47" s="2"/>
      <c r="AR47" s="2"/>
      <c r="AT47" s="2"/>
      <c r="AU47" s="2"/>
      <c r="AV47" s="2"/>
      <c r="AW47" s="2"/>
      <c r="AX47" s="2"/>
      <c r="AY47" s="2"/>
      <c r="AZ47" s="2"/>
      <c r="BA47" s="2"/>
      <c r="BB47" s="2"/>
      <c r="BC47" s="2"/>
      <c r="BD47" s="2"/>
      <c r="BE47" s="2"/>
      <c r="BF47" s="2"/>
      <c r="BG47" s="2"/>
      <c r="BN47" s="2"/>
      <c r="BO47" s="2"/>
    </row>
    <row r="48" spans="1:96" ht="12.75" x14ac:dyDescent="0.2">
      <c r="A48" s="254">
        <f>Zusammen!A5</f>
        <v>46054</v>
      </c>
      <c r="B48" s="317">
        <f>Zusammen!B5</f>
        <v>160</v>
      </c>
      <c r="C48" s="252"/>
      <c r="D48" s="255">
        <f>Zusammen!C5</f>
        <v>0</v>
      </c>
      <c r="E48" s="255">
        <f>Zusammen!D5</f>
        <v>-160</v>
      </c>
      <c r="F48" s="335">
        <f>Zusammen!E5</f>
        <v>20</v>
      </c>
      <c r="G48" s="335">
        <f>Zusammen!F5</f>
        <v>0</v>
      </c>
      <c r="H48" s="335">
        <f>Zusammen!G5</f>
        <v>0</v>
      </c>
      <c r="I48" s="335">
        <f>Zusammen!H5</f>
        <v>0</v>
      </c>
      <c r="J48" s="336">
        <f>Zusammen!I5</f>
        <v>0</v>
      </c>
      <c r="K48" s="616">
        <f>Zusammen!L5</f>
        <v>0</v>
      </c>
      <c r="L48" s="333">
        <f>Zusammen!J5</f>
        <v>0</v>
      </c>
      <c r="M48" s="333">
        <f>Zusammen!K5</f>
        <v>0</v>
      </c>
      <c r="N48" s="901">
        <f>Zusammen!K5</f>
        <v>0</v>
      </c>
      <c r="O48" s="903"/>
      <c r="P48" s="901">
        <f>Zusammen!L5</f>
        <v>0</v>
      </c>
      <c r="Q48" s="902"/>
      <c r="R48" s="595">
        <f>Zusammen!M5</f>
        <v>0</v>
      </c>
      <c r="S48" s="12"/>
      <c r="T48" s="11"/>
      <c r="U48" s="11"/>
      <c r="W48" s="55"/>
      <c r="X48" s="55"/>
      <c r="Y48" s="55"/>
      <c r="Z48" s="2"/>
      <c r="AA48" s="2"/>
      <c r="AB48" s="2"/>
      <c r="AC48" s="2"/>
      <c r="AG48" s="2"/>
      <c r="AH48" s="2"/>
      <c r="AI48" s="2"/>
      <c r="AJ48" s="2"/>
      <c r="AK48" s="2"/>
      <c r="AL48" s="2"/>
      <c r="AM48" s="2"/>
      <c r="AN48" s="2"/>
      <c r="AO48" s="2"/>
      <c r="AP48" s="2"/>
      <c r="AQ48" s="2"/>
      <c r="AR48" s="2"/>
      <c r="AT48" s="2"/>
      <c r="AU48" s="2"/>
      <c r="AV48" s="2"/>
      <c r="AW48" s="2"/>
      <c r="AX48" s="2"/>
      <c r="AY48" s="2"/>
      <c r="AZ48" s="2"/>
      <c r="BA48" s="2"/>
      <c r="BB48" s="2"/>
      <c r="BC48" s="2"/>
      <c r="BD48" s="2"/>
      <c r="BE48" s="2"/>
      <c r="BF48" s="2"/>
      <c r="BG48" s="2"/>
      <c r="BN48" s="2"/>
      <c r="BO48" s="2"/>
    </row>
    <row r="49" spans="1:49" s="2" customFormat="1" ht="12.75" x14ac:dyDescent="0.2">
      <c r="A49" s="254">
        <f>Zusammen!A6</f>
        <v>46082</v>
      </c>
      <c r="B49" s="317">
        <f>Zusammen!B6</f>
        <v>176</v>
      </c>
      <c r="C49" s="252"/>
      <c r="D49" s="255">
        <f>Zusammen!C6</f>
        <v>0</v>
      </c>
      <c r="E49" s="255">
        <f>Zusammen!D6</f>
        <v>-176</v>
      </c>
      <c r="F49" s="335">
        <f>Zusammen!E6</f>
        <v>22</v>
      </c>
      <c r="G49" s="335">
        <f>Zusammen!F6</f>
        <v>0</v>
      </c>
      <c r="H49" s="335">
        <f>Zusammen!G6</f>
        <v>0</v>
      </c>
      <c r="I49" s="335">
        <f>Zusammen!H6</f>
        <v>0</v>
      </c>
      <c r="J49" s="336">
        <f>Zusammen!I6</f>
        <v>0</v>
      </c>
      <c r="K49" s="616">
        <f>Zusammen!L6</f>
        <v>0</v>
      </c>
      <c r="L49" s="333">
        <f>Zusammen!J6</f>
        <v>0</v>
      </c>
      <c r="M49" s="333">
        <f>Zusammen!K6</f>
        <v>0</v>
      </c>
      <c r="N49" s="901">
        <f>Zusammen!K6</f>
        <v>0</v>
      </c>
      <c r="O49" s="903"/>
      <c r="P49" s="901">
        <f>Zusammen!L6</f>
        <v>0</v>
      </c>
      <c r="Q49" s="902"/>
      <c r="R49" s="595">
        <f>Zusammen!M6</f>
        <v>0</v>
      </c>
      <c r="S49" s="12"/>
      <c r="T49" s="11"/>
      <c r="U49" s="11"/>
      <c r="V49" s="54"/>
      <c r="W49" s="55"/>
      <c r="X49" s="55"/>
      <c r="Y49" s="55"/>
    </row>
    <row r="50" spans="1:49" s="2" customFormat="1" ht="12.75" x14ac:dyDescent="0.2">
      <c r="A50" s="254">
        <f>Zusammen!A7</f>
        <v>46113</v>
      </c>
      <c r="B50" s="317">
        <f>Zusammen!B7</f>
        <v>152</v>
      </c>
      <c r="C50" s="252"/>
      <c r="D50" s="255">
        <f>Zusammen!C7</f>
        <v>0</v>
      </c>
      <c r="E50" s="255">
        <f>Zusammen!D7</f>
        <v>-152</v>
      </c>
      <c r="F50" s="335">
        <f>Zusammen!E7</f>
        <v>19</v>
      </c>
      <c r="G50" s="335">
        <f>Zusammen!F7</f>
        <v>0</v>
      </c>
      <c r="H50" s="335">
        <f>Zusammen!G7</f>
        <v>3</v>
      </c>
      <c r="I50" s="335">
        <f>Zusammen!H7</f>
        <v>0</v>
      </c>
      <c r="J50" s="336">
        <f>Zusammen!I7</f>
        <v>0</v>
      </c>
      <c r="K50" s="616">
        <f>Zusammen!L7</f>
        <v>0</v>
      </c>
      <c r="L50" s="333">
        <f>Zusammen!J7</f>
        <v>0</v>
      </c>
      <c r="M50" s="333">
        <f>Zusammen!K7</f>
        <v>0</v>
      </c>
      <c r="N50" s="901">
        <f>Zusammen!K7</f>
        <v>0</v>
      </c>
      <c r="O50" s="903"/>
      <c r="P50" s="901">
        <f>Zusammen!L7</f>
        <v>0</v>
      </c>
      <c r="Q50" s="902"/>
      <c r="R50" s="595">
        <f>Zusammen!M7</f>
        <v>0</v>
      </c>
      <c r="S50" s="12"/>
      <c r="T50" s="11"/>
      <c r="U50" s="11"/>
      <c r="V50" s="54"/>
      <c r="W50" s="55"/>
      <c r="X50" s="55"/>
      <c r="Y50" s="55"/>
    </row>
    <row r="51" spans="1:49" s="2" customFormat="1" ht="12.75" x14ac:dyDescent="0.2">
      <c r="A51" s="254">
        <f>Zusammen!A8</f>
        <v>46143</v>
      </c>
      <c r="B51" s="317">
        <f>Zusammen!B8</f>
        <v>144</v>
      </c>
      <c r="C51" s="252"/>
      <c r="D51" s="255">
        <f>Zusammen!C8</f>
        <v>0</v>
      </c>
      <c r="E51" s="255">
        <f>Zusammen!D8</f>
        <v>-144</v>
      </c>
      <c r="F51" s="335">
        <f>Zusammen!E8</f>
        <v>18</v>
      </c>
      <c r="G51" s="335">
        <f>Zusammen!F8</f>
        <v>0</v>
      </c>
      <c r="H51" s="335">
        <f>Zusammen!G8</f>
        <v>3</v>
      </c>
      <c r="I51" s="335">
        <f>Zusammen!H8</f>
        <v>0</v>
      </c>
      <c r="J51" s="336">
        <f>Zusammen!I8</f>
        <v>0</v>
      </c>
      <c r="K51" s="616">
        <f>Zusammen!L8</f>
        <v>0</v>
      </c>
      <c r="L51" s="333">
        <f>Zusammen!J8</f>
        <v>0</v>
      </c>
      <c r="M51" s="333">
        <f>Zusammen!K8</f>
        <v>0</v>
      </c>
      <c r="N51" s="901">
        <f>Zusammen!K8</f>
        <v>0</v>
      </c>
      <c r="O51" s="903"/>
      <c r="P51" s="901">
        <f>Zusammen!L8</f>
        <v>0</v>
      </c>
      <c r="Q51" s="902"/>
      <c r="R51" s="595">
        <f>Zusammen!M8</f>
        <v>0</v>
      </c>
      <c r="S51" s="12"/>
      <c r="T51" s="11"/>
      <c r="V51" s="54"/>
      <c r="W51" s="55"/>
      <c r="X51" s="55"/>
      <c r="Y51" s="55"/>
    </row>
    <row r="52" spans="1:49" s="2" customFormat="1" ht="12.75" x14ac:dyDescent="0.2">
      <c r="A52" s="254">
        <f>Zusammen!A9</f>
        <v>46023</v>
      </c>
      <c r="B52" s="317">
        <f>Zusammen!B9</f>
        <v>176</v>
      </c>
      <c r="C52" s="252"/>
      <c r="D52" s="255">
        <f>Zusammen!C9</f>
        <v>0</v>
      </c>
      <c r="E52" s="255">
        <f>Zusammen!D9</f>
        <v>-176</v>
      </c>
      <c r="F52" s="335">
        <f>Zusammen!E9</f>
        <v>22</v>
      </c>
      <c r="G52" s="335">
        <f>Zusammen!F9</f>
        <v>0</v>
      </c>
      <c r="H52" s="335">
        <f>Zusammen!G9</f>
        <v>0</v>
      </c>
      <c r="I52" s="335">
        <f>Zusammen!H9</f>
        <v>0</v>
      </c>
      <c r="J52" s="336">
        <f>Zusammen!I9</f>
        <v>0</v>
      </c>
      <c r="K52" s="616">
        <f>Zusammen!L9</f>
        <v>0</v>
      </c>
      <c r="L52" s="333">
        <f>Zusammen!J9</f>
        <v>0</v>
      </c>
      <c r="M52" s="333">
        <f>Zusammen!K9</f>
        <v>0</v>
      </c>
      <c r="N52" s="901">
        <f>Zusammen!K9</f>
        <v>0</v>
      </c>
      <c r="O52" s="903"/>
      <c r="P52" s="901">
        <f>Zusammen!L9</f>
        <v>0</v>
      </c>
      <c r="Q52" s="902"/>
      <c r="R52" s="595">
        <f>Zusammen!M9</f>
        <v>0</v>
      </c>
      <c r="S52" s="12"/>
      <c r="T52" s="11"/>
      <c r="V52" s="54"/>
      <c r="W52" s="55"/>
      <c r="X52" s="55"/>
      <c r="Y52" s="55"/>
      <c r="AV52" s="57"/>
      <c r="AW52" s="57"/>
    </row>
    <row r="53" spans="1:49" s="2" customFormat="1" ht="12.75" x14ac:dyDescent="0.2">
      <c r="A53" s="254">
        <f>Zusammen!A10</f>
        <v>46023</v>
      </c>
      <c r="B53" s="317">
        <f>Zusammen!B10</f>
        <v>176</v>
      </c>
      <c r="C53" s="252"/>
      <c r="D53" s="255">
        <f>Zusammen!C10</f>
        <v>0</v>
      </c>
      <c r="E53" s="255">
        <f>Zusammen!D10</f>
        <v>-176</v>
      </c>
      <c r="F53" s="335">
        <f>Zusammen!E10</f>
        <v>22</v>
      </c>
      <c r="G53" s="335">
        <f>Zusammen!F10</f>
        <v>0</v>
      </c>
      <c r="H53" s="335">
        <f>Zusammen!G10</f>
        <v>0</v>
      </c>
      <c r="I53" s="335">
        <f>Zusammen!H10</f>
        <v>0</v>
      </c>
      <c r="J53" s="336">
        <f>Zusammen!I10</f>
        <v>0</v>
      </c>
      <c r="K53" s="616">
        <f>Zusammen!L10</f>
        <v>0</v>
      </c>
      <c r="L53" s="333">
        <f>Zusammen!J10</f>
        <v>0</v>
      </c>
      <c r="M53" s="333">
        <f>Zusammen!K10</f>
        <v>0</v>
      </c>
      <c r="N53" s="901">
        <f>Zusammen!K10</f>
        <v>0</v>
      </c>
      <c r="O53" s="903"/>
      <c r="P53" s="901">
        <f>Zusammen!L10</f>
        <v>0</v>
      </c>
      <c r="Q53" s="902"/>
      <c r="R53" s="595">
        <f>Zusammen!M10</f>
        <v>0</v>
      </c>
      <c r="S53" s="12"/>
      <c r="T53" s="11"/>
      <c r="V53" s="79"/>
      <c r="W53" s="55"/>
      <c r="X53" s="55"/>
      <c r="Y53" s="55"/>
      <c r="AV53" s="57"/>
      <c r="AW53" s="57"/>
    </row>
    <row r="54" spans="1:49" s="2" customFormat="1" ht="12.75" x14ac:dyDescent="0.2">
      <c r="A54" s="254">
        <f>Zusammen!A11</f>
        <v>46023</v>
      </c>
      <c r="B54" s="317">
        <f>Zusammen!B11</f>
        <v>176</v>
      </c>
      <c r="C54" s="252"/>
      <c r="D54" s="255">
        <f>Zusammen!C11</f>
        <v>0</v>
      </c>
      <c r="E54" s="255">
        <f>Zusammen!D11</f>
        <v>-176</v>
      </c>
      <c r="F54" s="335">
        <f>Zusammen!E11</f>
        <v>22</v>
      </c>
      <c r="G54" s="335">
        <f>Zusammen!F11</f>
        <v>0</v>
      </c>
      <c r="H54" s="335">
        <f>Zusammen!G11</f>
        <v>0</v>
      </c>
      <c r="I54" s="335">
        <f>Zusammen!H11</f>
        <v>0</v>
      </c>
      <c r="J54" s="336">
        <f>Zusammen!I11</f>
        <v>0</v>
      </c>
      <c r="K54" s="616">
        <f>Zusammen!L11</f>
        <v>0</v>
      </c>
      <c r="L54" s="333">
        <f>Zusammen!J11</f>
        <v>0</v>
      </c>
      <c r="M54" s="333">
        <f>Zusammen!K11</f>
        <v>0</v>
      </c>
      <c r="N54" s="901">
        <f>Zusammen!K11</f>
        <v>0</v>
      </c>
      <c r="O54" s="903"/>
      <c r="P54" s="901">
        <f>Zusammen!L11</f>
        <v>0</v>
      </c>
      <c r="Q54" s="902"/>
      <c r="R54" s="595">
        <f>Zusammen!M11</f>
        <v>0</v>
      </c>
      <c r="S54" s="12"/>
      <c r="T54" s="11"/>
      <c r="V54" s="79"/>
      <c r="W54" s="55"/>
      <c r="X54" s="55"/>
      <c r="Y54" s="55"/>
      <c r="AV54" s="57"/>
      <c r="AW54" s="57"/>
    </row>
    <row r="55" spans="1:49" s="2" customFormat="1" ht="12.75" x14ac:dyDescent="0.2">
      <c r="A55" s="254">
        <f>Zusammen!A12</f>
        <v>46023</v>
      </c>
      <c r="B55" s="317">
        <f>Zusammen!B12</f>
        <v>176</v>
      </c>
      <c r="C55" s="252"/>
      <c r="D55" s="255">
        <f>Zusammen!C12</f>
        <v>0</v>
      </c>
      <c r="E55" s="255">
        <f>Zusammen!D12</f>
        <v>-176</v>
      </c>
      <c r="F55" s="335">
        <f>Zusammen!E12</f>
        <v>22</v>
      </c>
      <c r="G55" s="335">
        <f>Zusammen!F12</f>
        <v>0</v>
      </c>
      <c r="H55" s="335">
        <f>Zusammen!G12</f>
        <v>0</v>
      </c>
      <c r="I55" s="335">
        <f>Zusammen!H12</f>
        <v>0</v>
      </c>
      <c r="J55" s="336">
        <f>Zusammen!I12</f>
        <v>0</v>
      </c>
      <c r="K55" s="616">
        <f>Zusammen!L12</f>
        <v>0</v>
      </c>
      <c r="L55" s="333">
        <f>Zusammen!J12</f>
        <v>0</v>
      </c>
      <c r="M55" s="333">
        <f>Zusammen!K12</f>
        <v>0</v>
      </c>
      <c r="N55" s="901">
        <f>Zusammen!K12</f>
        <v>0</v>
      </c>
      <c r="O55" s="903"/>
      <c r="P55" s="901">
        <f>Zusammen!L12</f>
        <v>0</v>
      </c>
      <c r="Q55" s="902"/>
      <c r="R55" s="595">
        <f>Zusammen!M12</f>
        <v>0</v>
      </c>
      <c r="S55" s="12"/>
      <c r="T55" s="11"/>
      <c r="V55" s="79"/>
      <c r="W55" s="55"/>
      <c r="X55" s="55"/>
      <c r="Y55" s="55"/>
      <c r="AV55" s="57"/>
      <c r="AW55" s="57"/>
    </row>
    <row r="56" spans="1:49" s="2" customFormat="1" ht="12.75" x14ac:dyDescent="0.2">
      <c r="A56" s="257" t="s">
        <v>50</v>
      </c>
      <c r="B56" s="597">
        <f>SUM(B47:B55)</f>
        <v>1504</v>
      </c>
      <c r="C56" s="647"/>
      <c r="D56" s="258">
        <f>SUM(D47:D55)</f>
        <v>0</v>
      </c>
      <c r="E56" s="258">
        <f>SUM(E47:E55)+E46</f>
        <v>-1504</v>
      </c>
      <c r="F56" s="352">
        <f t="shared" ref="F56:N56" si="64">SUM(F47:F55)</f>
        <v>188</v>
      </c>
      <c r="G56" s="352">
        <f t="shared" si="64"/>
        <v>0</v>
      </c>
      <c r="H56" s="352">
        <f t="shared" si="64"/>
        <v>7</v>
      </c>
      <c r="I56" s="352">
        <f t="shared" si="64"/>
        <v>0</v>
      </c>
      <c r="J56" s="599">
        <f t="shared" si="64"/>
        <v>0</v>
      </c>
      <c r="K56" s="599">
        <f t="shared" si="64"/>
        <v>0</v>
      </c>
      <c r="L56" s="599">
        <f t="shared" si="64"/>
        <v>0</v>
      </c>
      <c r="M56" s="599">
        <f t="shared" si="64"/>
        <v>0</v>
      </c>
      <c r="N56" s="907">
        <f t="shared" si="64"/>
        <v>0</v>
      </c>
      <c r="O56" s="907"/>
      <c r="P56" s="907">
        <f>SUM(P47:P55)</f>
        <v>0</v>
      </c>
      <c r="Q56" s="907"/>
      <c r="R56" s="594">
        <f>SUM(R47:R55)</f>
        <v>0</v>
      </c>
      <c r="S56" s="12"/>
      <c r="T56" s="11"/>
      <c r="V56" s="54"/>
      <c r="AV56" s="57"/>
      <c r="AW56" s="57"/>
    </row>
    <row r="57" spans="1:49" s="2" customFormat="1" ht="12.75" x14ac:dyDescent="0.2">
      <c r="A57" s="754" t="str">
        <f>IF(E43&gt;0,"Zusammen bei gedeckelten Ü-Stunden:","")</f>
        <v>Zusammen bei gedeckelten Ü-Stunden:</v>
      </c>
      <c r="E57" s="67">
        <f>IF(E56&gt;E35,E35,E56)</f>
        <v>-1504</v>
      </c>
      <c r="R57" s="11"/>
      <c r="S57" s="12"/>
      <c r="T57" s="11"/>
      <c r="V57" s="54"/>
      <c r="AV57" s="57"/>
      <c r="AW57" s="57"/>
    </row>
    <row r="58" spans="1:49" s="2" customFormat="1" ht="12.75" hidden="1" x14ac:dyDescent="0.2">
      <c r="Q58" s="27"/>
      <c r="R58" s="11"/>
      <c r="S58" s="12"/>
      <c r="T58" s="11"/>
      <c r="V58" s="54"/>
      <c r="AV58" s="57"/>
      <c r="AW58" s="57"/>
    </row>
    <row r="59" spans="1:49" hidden="1" x14ac:dyDescent="0.2"/>
    <row r="60" spans="1:49" ht="12.75" hidden="1" x14ac:dyDescent="0.2">
      <c r="B60" s="393"/>
      <c r="C60" s="105"/>
      <c r="D60" s="105"/>
      <c r="E60" s="105"/>
      <c r="F60" s="105"/>
      <c r="G60" s="105"/>
      <c r="H60" s="105"/>
      <c r="I60" s="105"/>
      <c r="J60" s="105"/>
      <c r="K60" s="105"/>
      <c r="L60" s="105"/>
      <c r="O60" s="2"/>
      <c r="Q60" s="2"/>
      <c r="S60" s="1"/>
      <c r="X60" s="21"/>
    </row>
    <row r="61" spans="1:49" ht="12.75" hidden="1" x14ac:dyDescent="0.2">
      <c r="C61" s="394"/>
      <c r="D61" s="394"/>
      <c r="E61" s="395"/>
      <c r="F61" s="394"/>
      <c r="K61" s="88"/>
      <c r="O61" s="2"/>
      <c r="Q61" s="2"/>
      <c r="S61" s="1"/>
      <c r="X61" s="21"/>
    </row>
    <row r="62" spans="1:49" ht="12.75" hidden="1" x14ac:dyDescent="0.2">
      <c r="D62" s="105"/>
      <c r="E62" s="54"/>
      <c r="F62" s="54"/>
      <c r="G62" s="54"/>
      <c r="H62" s="54"/>
      <c r="I62" s="54"/>
      <c r="J62" s="54"/>
      <c r="K62" s="88"/>
      <c r="O62" s="2"/>
      <c r="Q62" s="2"/>
      <c r="S62" s="1"/>
      <c r="X62" s="21"/>
    </row>
    <row r="63" spans="1:49" ht="12.75" hidden="1" x14ac:dyDescent="0.2">
      <c r="B63" s="851"/>
      <c r="C63" s="851"/>
      <c r="D63" s="105"/>
      <c r="E63" s="309"/>
      <c r="F63" s="105"/>
      <c r="G63" s="309"/>
      <c r="H63" s="105"/>
      <c r="I63" s="309"/>
      <c r="J63" s="105"/>
      <c r="K63" s="88"/>
      <c r="O63" s="2"/>
      <c r="Q63" s="2"/>
      <c r="R63" s="397">
        <f>(INT(G63/100)+(G63-100*INT(G63/100))/60)/24</f>
        <v>0</v>
      </c>
      <c r="S63" s="1"/>
      <c r="T63" s="397">
        <f>(INT(E63/100)+(E63-100*INT(E63/100))/60)/24</f>
        <v>0</v>
      </c>
      <c r="V63" s="397">
        <f>(INT(I63/100)+(I63-100*INT(I63/100))/60)/24</f>
        <v>0</v>
      </c>
      <c r="W63" s="84">
        <f>T63*24</f>
        <v>0</v>
      </c>
      <c r="X63" s="84">
        <f>R63*24</f>
        <v>0</v>
      </c>
      <c r="Y63" s="84">
        <f>V63*24</f>
        <v>0</v>
      </c>
    </row>
    <row r="64" spans="1:49" ht="13.5" thickBot="1" x14ac:dyDescent="0.25">
      <c r="A64" s="2" t="s">
        <v>51</v>
      </c>
      <c r="B64" s="2">
        <f>IF(Einstellungen!$F$31="s",Einstellungen!$G$32-G$56,IF(Einstellungen!$F$31="t",Einstellungen!E$32-G$56))</f>
        <v>0</v>
      </c>
      <c r="D64" s="2" t="str">
        <f>IF(Einstellungen!$F$31="s","Stunden Urlaub verfügbar.",IF(Einstellungen!$F$31="t","Tage Urlaub verfügbar"))</f>
        <v>Tage Urlaub verfügbar</v>
      </c>
      <c r="F64" s="105"/>
      <c r="G64" s="309"/>
      <c r="H64" s="105"/>
      <c r="I64" s="309"/>
      <c r="J64" s="105"/>
      <c r="K64" s="88"/>
      <c r="O64" s="2"/>
      <c r="Q64" s="2"/>
      <c r="R64" s="397">
        <f>(INT(G64/100)+(G64-100*INT(G64/100))/60)/24</f>
        <v>0</v>
      </c>
      <c r="S64" s="1"/>
      <c r="T64" s="397">
        <f>(INT(E64/100)+(E64-100*INT(E64/100))/60)/24</f>
        <v>0</v>
      </c>
      <c r="V64" s="397">
        <f>(INT(I64/100)+(I64-100*INT(I64/100))/60)/24</f>
        <v>0</v>
      </c>
      <c r="W64" s="84">
        <f>T64*24</f>
        <v>0</v>
      </c>
      <c r="X64" s="84">
        <f>R64*24</f>
        <v>0</v>
      </c>
      <c r="Y64" s="84">
        <f>V64*24</f>
        <v>0</v>
      </c>
    </row>
    <row r="65" spans="1:24" ht="13.5" thickBot="1" x14ac:dyDescent="0.25">
      <c r="A65" s="393" t="s">
        <v>234</v>
      </c>
      <c r="B65" s="105"/>
      <c r="C65" s="105"/>
      <c r="D65" s="105"/>
      <c r="E65" s="105"/>
      <c r="F65" s="105"/>
      <c r="G65" s="386"/>
      <c r="H65" s="417" t="str">
        <f>Einstellungen!G47</f>
        <v>nein</v>
      </c>
      <c r="I65" s="105"/>
      <c r="J65" s="105"/>
      <c r="K65" s="105"/>
      <c r="O65" s="2"/>
      <c r="Q65" s="1"/>
      <c r="W65" s="21"/>
    </row>
    <row r="66" spans="1:24" ht="12.75" x14ac:dyDescent="0.2">
      <c r="B66" s="394"/>
      <c r="C66" s="394"/>
      <c r="D66" s="395" t="s">
        <v>226</v>
      </c>
      <c r="E66" s="394"/>
      <c r="F66" s="2" t="s">
        <v>227</v>
      </c>
      <c r="H66" s="2" t="s">
        <v>228</v>
      </c>
      <c r="J66" s="88"/>
      <c r="O66" s="2"/>
      <c r="Q66" s="1"/>
      <c r="W66" s="21"/>
    </row>
    <row r="67" spans="1:24" ht="12.75" x14ac:dyDescent="0.2">
      <c r="C67" s="105"/>
      <c r="D67" s="396" t="s">
        <v>231</v>
      </c>
      <c r="E67" s="396" t="s">
        <v>237</v>
      </c>
      <c r="F67" s="396" t="s">
        <v>231</v>
      </c>
      <c r="G67" s="396" t="s">
        <v>237</v>
      </c>
      <c r="H67" s="396" t="s">
        <v>233</v>
      </c>
      <c r="I67" s="396" t="s">
        <v>237</v>
      </c>
      <c r="J67" s="88"/>
      <c r="O67" s="2"/>
      <c r="Q67" s="1"/>
      <c r="W67" s="21"/>
    </row>
    <row r="68" spans="1:24" ht="12.75" x14ac:dyDescent="0.2">
      <c r="A68" s="851" t="s">
        <v>34</v>
      </c>
      <c r="B68" s="851"/>
      <c r="C68" s="105"/>
      <c r="D68" s="415">
        <f>Einstellungen!E49</f>
        <v>1800</v>
      </c>
      <c r="E68" s="416">
        <f>Einstellungen!F49</f>
        <v>1.5</v>
      </c>
      <c r="F68" s="415">
        <f>Einstellungen!G49</f>
        <v>2200</v>
      </c>
      <c r="G68" s="416">
        <f>Einstellungen!H49</f>
        <v>2</v>
      </c>
      <c r="H68" s="415">
        <f>Einstellungen!I49</f>
        <v>600</v>
      </c>
      <c r="I68" s="416">
        <f>Einstellungen!J49</f>
        <v>2</v>
      </c>
      <c r="J68" s="88"/>
      <c r="O68" s="2"/>
      <c r="Q68" s="1"/>
      <c r="R68" s="397">
        <f t="shared" ref="R68:R74" si="65">(INT(H68/100)+(H68-100*INT(H68/100))/60)/24</f>
        <v>0.25</v>
      </c>
      <c r="S68" s="397">
        <f>(INT(D68/100)+(D68-100*INT(D68/100))/60)/24</f>
        <v>0.75</v>
      </c>
      <c r="T68" s="397">
        <f>(INT(F68/100)+(F68-100*INT(F68/100))/60)/24</f>
        <v>0.91666666666666663</v>
      </c>
      <c r="U68" s="397"/>
      <c r="V68" s="84">
        <f>S68*24</f>
        <v>18</v>
      </c>
      <c r="W68" s="84">
        <f t="shared" ref="W68:W74" si="66">T68*24</f>
        <v>22</v>
      </c>
      <c r="X68" s="84">
        <f t="shared" ref="X68:X74" si="67">R68*24</f>
        <v>6</v>
      </c>
    </row>
    <row r="69" spans="1:24" ht="12.75" x14ac:dyDescent="0.2">
      <c r="A69" s="851" t="s">
        <v>36</v>
      </c>
      <c r="B69" s="851"/>
      <c r="C69" s="105"/>
      <c r="D69" s="415">
        <f>Einstellungen!E50</f>
        <v>1800</v>
      </c>
      <c r="E69" s="416">
        <f>Einstellungen!F50</f>
        <v>1.5</v>
      </c>
      <c r="F69" s="415">
        <f>Einstellungen!G50</f>
        <v>2200</v>
      </c>
      <c r="G69" s="416">
        <f>Einstellungen!H50</f>
        <v>2</v>
      </c>
      <c r="H69" s="415">
        <f>Einstellungen!I50</f>
        <v>600</v>
      </c>
      <c r="I69" s="416">
        <f>Einstellungen!J50</f>
        <v>2</v>
      </c>
      <c r="J69" s="88"/>
      <c r="O69" s="2"/>
      <c r="Q69" s="1"/>
      <c r="R69" s="397">
        <f t="shared" si="65"/>
        <v>0.25</v>
      </c>
      <c r="S69" s="397">
        <f t="shared" ref="S69:S74" si="68">(INT(D69/100)+(D69-100*INT(D69/100))/60)/24</f>
        <v>0.75</v>
      </c>
      <c r="T69" s="397">
        <f t="shared" ref="T69:T74" si="69">(INT(F69/100)+(F69-100*INT(F69/100))/60)/24</f>
        <v>0.91666666666666663</v>
      </c>
      <c r="U69" s="397"/>
      <c r="V69" s="84">
        <f t="shared" ref="V69:V74" si="70">S69*24</f>
        <v>18</v>
      </c>
      <c r="W69" s="84">
        <f t="shared" si="66"/>
        <v>22</v>
      </c>
      <c r="X69" s="84">
        <f t="shared" si="67"/>
        <v>6</v>
      </c>
    </row>
    <row r="70" spans="1:24" ht="12.75" x14ac:dyDescent="0.2">
      <c r="A70" s="851" t="s">
        <v>39</v>
      </c>
      <c r="B70" s="851"/>
      <c r="C70" s="105"/>
      <c r="D70" s="415">
        <f>Einstellungen!E51</f>
        <v>1800</v>
      </c>
      <c r="E70" s="416">
        <f>Einstellungen!F51</f>
        <v>1.5</v>
      </c>
      <c r="F70" s="415">
        <f>Einstellungen!G51</f>
        <v>2200</v>
      </c>
      <c r="G70" s="416">
        <f>Einstellungen!H51</f>
        <v>2</v>
      </c>
      <c r="H70" s="415">
        <f>Einstellungen!I51</f>
        <v>600</v>
      </c>
      <c r="I70" s="416">
        <f>Einstellungen!J51</f>
        <v>2</v>
      </c>
      <c r="J70" s="88"/>
      <c r="O70" s="2"/>
      <c r="Q70" s="1"/>
      <c r="R70" s="397">
        <f t="shared" si="65"/>
        <v>0.25</v>
      </c>
      <c r="S70" s="397">
        <f t="shared" si="68"/>
        <v>0.75</v>
      </c>
      <c r="T70" s="397">
        <f t="shared" si="69"/>
        <v>0.91666666666666663</v>
      </c>
      <c r="U70" s="397"/>
      <c r="V70" s="84">
        <f t="shared" si="70"/>
        <v>18</v>
      </c>
      <c r="W70" s="84">
        <f t="shared" si="66"/>
        <v>22</v>
      </c>
      <c r="X70" s="84">
        <f t="shared" si="67"/>
        <v>6</v>
      </c>
    </row>
    <row r="71" spans="1:24" ht="12.75" x14ac:dyDescent="0.2">
      <c r="A71" s="851" t="s">
        <v>42</v>
      </c>
      <c r="B71" s="851"/>
      <c r="C71" s="105"/>
      <c r="D71" s="415">
        <f>Einstellungen!E52</f>
        <v>1800</v>
      </c>
      <c r="E71" s="416">
        <f>Einstellungen!F52</f>
        <v>1.5</v>
      </c>
      <c r="F71" s="415">
        <f>Einstellungen!G52</f>
        <v>2200</v>
      </c>
      <c r="G71" s="416">
        <f>Einstellungen!H52</f>
        <v>2</v>
      </c>
      <c r="H71" s="415">
        <f>Einstellungen!I52</f>
        <v>600</v>
      </c>
      <c r="I71" s="416">
        <f>Einstellungen!J52</f>
        <v>2</v>
      </c>
      <c r="J71" s="88"/>
      <c r="O71" s="2"/>
      <c r="Q71" s="1"/>
      <c r="R71" s="397">
        <f t="shared" si="65"/>
        <v>0.25</v>
      </c>
      <c r="S71" s="397">
        <f t="shared" si="68"/>
        <v>0.75</v>
      </c>
      <c r="T71" s="397">
        <f t="shared" si="69"/>
        <v>0.91666666666666663</v>
      </c>
      <c r="U71" s="397"/>
      <c r="V71" s="84">
        <f t="shared" si="70"/>
        <v>18</v>
      </c>
      <c r="W71" s="84">
        <f t="shared" si="66"/>
        <v>22</v>
      </c>
      <c r="X71" s="84">
        <f t="shared" si="67"/>
        <v>6</v>
      </c>
    </row>
    <row r="72" spans="1:24" ht="12.75" x14ac:dyDescent="0.2">
      <c r="A72" s="851" t="s">
        <v>43</v>
      </c>
      <c r="B72" s="851"/>
      <c r="C72" s="105"/>
      <c r="D72" s="415">
        <f>Einstellungen!E53</f>
        <v>1800</v>
      </c>
      <c r="E72" s="416">
        <f>Einstellungen!F53</f>
        <v>1.5</v>
      </c>
      <c r="F72" s="415">
        <f>Einstellungen!G53</f>
        <v>2200</v>
      </c>
      <c r="G72" s="416">
        <f>Einstellungen!H53</f>
        <v>2</v>
      </c>
      <c r="H72" s="415">
        <f>Einstellungen!I53</f>
        <v>600</v>
      </c>
      <c r="I72" s="416">
        <f>Einstellungen!J53</f>
        <v>2</v>
      </c>
      <c r="J72" s="88"/>
      <c r="O72" s="2"/>
      <c r="Q72" s="1"/>
      <c r="R72" s="397">
        <f t="shared" si="65"/>
        <v>0.25</v>
      </c>
      <c r="S72" s="397">
        <f t="shared" si="68"/>
        <v>0.75</v>
      </c>
      <c r="T72" s="397">
        <f t="shared" si="69"/>
        <v>0.91666666666666663</v>
      </c>
      <c r="U72" s="397"/>
      <c r="V72" s="84">
        <f t="shared" si="70"/>
        <v>18</v>
      </c>
      <c r="W72" s="84">
        <f t="shared" si="66"/>
        <v>22</v>
      </c>
      <c r="X72" s="84">
        <f t="shared" si="67"/>
        <v>6</v>
      </c>
    </row>
    <row r="73" spans="1:24" ht="12.75" x14ac:dyDescent="0.2">
      <c r="A73" s="851" t="s">
        <v>45</v>
      </c>
      <c r="B73" s="851"/>
      <c r="C73" s="105"/>
      <c r="D73" s="415">
        <f>Einstellungen!E54</f>
        <v>1800</v>
      </c>
      <c r="E73" s="416">
        <f>Einstellungen!F54</f>
        <v>1.5</v>
      </c>
      <c r="F73" s="415">
        <f>Einstellungen!G54</f>
        <v>2200</v>
      </c>
      <c r="G73" s="416">
        <f>Einstellungen!H54</f>
        <v>2</v>
      </c>
      <c r="H73" s="415">
        <f>Einstellungen!I54</f>
        <v>600</v>
      </c>
      <c r="I73" s="416">
        <f>Einstellungen!J54</f>
        <v>2</v>
      </c>
      <c r="J73" s="88"/>
      <c r="O73" s="2"/>
      <c r="Q73" s="1"/>
      <c r="R73" s="397">
        <f t="shared" si="65"/>
        <v>0.25</v>
      </c>
      <c r="S73" s="397">
        <f t="shared" si="68"/>
        <v>0.75</v>
      </c>
      <c r="T73" s="397">
        <f t="shared" si="69"/>
        <v>0.91666666666666663</v>
      </c>
      <c r="U73" s="397"/>
      <c r="V73" s="84">
        <f t="shared" si="70"/>
        <v>18</v>
      </c>
      <c r="W73" s="84">
        <f t="shared" si="66"/>
        <v>22</v>
      </c>
      <c r="X73" s="84">
        <f t="shared" si="67"/>
        <v>6</v>
      </c>
    </row>
    <row r="74" spans="1:24" ht="12.75" x14ac:dyDescent="0.2">
      <c r="A74" s="858" t="s">
        <v>229</v>
      </c>
      <c r="B74" s="851"/>
      <c r="C74" s="105"/>
      <c r="D74" s="415">
        <f>Einstellungen!E55</f>
        <v>800</v>
      </c>
      <c r="E74" s="416">
        <f>Einstellungen!F55</f>
        <v>2</v>
      </c>
      <c r="F74" s="415">
        <f>Einstellungen!G55</f>
        <v>2200</v>
      </c>
      <c r="G74" s="416">
        <f>Einstellungen!H55</f>
        <v>3</v>
      </c>
      <c r="H74" s="415">
        <f>Einstellungen!I55</f>
        <v>600</v>
      </c>
      <c r="I74" s="416">
        <f>Einstellungen!J55</f>
        <v>3</v>
      </c>
      <c r="J74" s="88"/>
      <c r="O74" s="2"/>
      <c r="Q74" s="1"/>
      <c r="R74" s="397">
        <f t="shared" si="65"/>
        <v>0.25</v>
      </c>
      <c r="S74" s="397">
        <f t="shared" si="68"/>
        <v>0.33333333333333331</v>
      </c>
      <c r="T74" s="397">
        <f t="shared" si="69"/>
        <v>0.91666666666666663</v>
      </c>
      <c r="U74" s="397"/>
      <c r="V74" s="84">
        <f t="shared" si="70"/>
        <v>8</v>
      </c>
      <c r="W74" s="84">
        <f t="shared" si="66"/>
        <v>22</v>
      </c>
      <c r="X74" s="84">
        <f t="shared" si="67"/>
        <v>6</v>
      </c>
    </row>
    <row r="75" spans="1:24" ht="12.75" thickBot="1" x14ac:dyDescent="0.25">
      <c r="J75" s="88"/>
      <c r="O75" s="2"/>
      <c r="Q75" s="1"/>
      <c r="W75" s="21"/>
    </row>
    <row r="76" spans="1:24" ht="12.75" thickBot="1" x14ac:dyDescent="0.25">
      <c r="A76" s="2" t="s">
        <v>236</v>
      </c>
      <c r="B76" s="398"/>
      <c r="C76" s="314"/>
      <c r="D76" s="399">
        <f>D78+F78+H78</f>
        <v>0</v>
      </c>
      <c r="E76" s="314"/>
      <c r="F76" s="314"/>
      <c r="G76" s="314"/>
      <c r="H76" s="314"/>
      <c r="I76" s="314"/>
      <c r="J76" s="88"/>
      <c r="O76" s="2"/>
      <c r="Q76" s="1"/>
      <c r="W76" s="21"/>
    </row>
    <row r="77" spans="1:24" ht="12.75" x14ac:dyDescent="0.2">
      <c r="D77" s="2" t="s">
        <v>226</v>
      </c>
      <c r="F77" s="2" t="s">
        <v>227</v>
      </c>
      <c r="H77" s="400" t="s">
        <v>228</v>
      </c>
      <c r="I77" s="12"/>
      <c r="J77" s="88"/>
      <c r="O77" s="2"/>
      <c r="Q77" s="1"/>
      <c r="W77" s="21"/>
    </row>
    <row r="78" spans="1:24" ht="12.75" x14ac:dyDescent="0.2">
      <c r="D78" s="583">
        <f>$BV$35</f>
        <v>0</v>
      </c>
      <c r="E78" s="584" t="str">
        <f>"+"</f>
        <v>+</v>
      </c>
      <c r="F78" s="583">
        <f>$CD$35</f>
        <v>0</v>
      </c>
      <c r="G78" s="584" t="str">
        <f>"+"</f>
        <v>+</v>
      </c>
      <c r="H78" s="583">
        <f>$CH$35</f>
        <v>0</v>
      </c>
      <c r="I78" s="401"/>
      <c r="J78" s="88"/>
      <c r="O78" s="2"/>
      <c r="Q78" s="1"/>
      <c r="W78" s="21"/>
    </row>
    <row r="79" spans="1:24" ht="12.75" thickBot="1" x14ac:dyDescent="0.25">
      <c r="J79" s="88"/>
      <c r="O79" s="2"/>
      <c r="Q79" s="1"/>
      <c r="W79" s="21"/>
    </row>
    <row r="80" spans="1:24" ht="12.75" x14ac:dyDescent="0.2">
      <c r="B80" s="402" t="s">
        <v>192</v>
      </c>
      <c r="C80" s="403"/>
      <c r="D80" s="403"/>
      <c r="E80" s="404"/>
      <c r="F80" s="404"/>
      <c r="G80" s="405"/>
      <c r="J80" s="88"/>
      <c r="O80" s="2"/>
      <c r="Q80" s="1"/>
      <c r="W80" s="21"/>
    </row>
    <row r="81" spans="2:23" ht="12.75" x14ac:dyDescent="0.2">
      <c r="B81" s="406" t="s">
        <v>82</v>
      </c>
      <c r="C81" s="215"/>
      <c r="D81" s="215"/>
      <c r="E81" s="215"/>
      <c r="F81" s="215"/>
      <c r="G81" s="216"/>
      <c r="J81" s="88"/>
      <c r="O81" s="2"/>
      <c r="Q81" s="1"/>
      <c r="W81" s="21"/>
    </row>
    <row r="82" spans="2:23" ht="12.75" x14ac:dyDescent="0.2">
      <c r="B82" s="407" t="s">
        <v>41</v>
      </c>
      <c r="C82" s="215"/>
      <c r="D82" s="215" t="s">
        <v>88</v>
      </c>
      <c r="E82" s="215"/>
      <c r="F82" s="215"/>
      <c r="G82" s="216"/>
      <c r="J82" s="88"/>
      <c r="O82" s="2"/>
      <c r="Q82" s="1"/>
      <c r="W82" s="21"/>
    </row>
    <row r="83" spans="2:23" ht="12.75" x14ac:dyDescent="0.2">
      <c r="B83" s="217">
        <v>38</v>
      </c>
      <c r="C83" s="410" t="s">
        <v>85</v>
      </c>
      <c r="D83" s="220">
        <v>30</v>
      </c>
      <c r="E83" s="215"/>
      <c r="F83" s="215"/>
      <c r="G83" s="216"/>
      <c r="J83" s="88"/>
      <c r="O83" s="2"/>
      <c r="Q83" s="1"/>
      <c r="W83" s="21"/>
    </row>
    <row r="84" spans="2:23" ht="12.75" x14ac:dyDescent="0.2">
      <c r="B84" s="407"/>
      <c r="C84" s="222"/>
      <c r="D84" s="374"/>
      <c r="E84" s="215"/>
      <c r="F84" s="215"/>
      <c r="G84" s="216"/>
      <c r="J84" s="88"/>
      <c r="O84" s="2"/>
      <c r="Q84" s="1"/>
      <c r="W84" s="21"/>
    </row>
    <row r="85" spans="2:23" ht="12.75" x14ac:dyDescent="0.2">
      <c r="B85" s="407"/>
      <c r="C85" s="215"/>
      <c r="D85" s="215"/>
      <c r="E85" s="840" t="s">
        <v>83</v>
      </c>
      <c r="F85" s="841"/>
      <c r="G85" s="842"/>
      <c r="J85" s="88"/>
      <c r="O85" s="2"/>
      <c r="Q85" s="1"/>
      <c r="W85" s="21"/>
    </row>
    <row r="86" spans="2:23" ht="12.75" x14ac:dyDescent="0.2">
      <c r="B86" s="407"/>
      <c r="C86" s="215"/>
      <c r="D86" s="215"/>
      <c r="E86" s="411">
        <f>D83/60+B83</f>
        <v>38.5</v>
      </c>
      <c r="F86" s="107"/>
      <c r="G86" s="412"/>
      <c r="J86" s="88"/>
      <c r="O86" s="2"/>
      <c r="Q86" s="1"/>
      <c r="W86" s="21"/>
    </row>
    <row r="87" spans="2:23" ht="12.75" x14ac:dyDescent="0.2">
      <c r="B87" s="407"/>
      <c r="C87" s="215"/>
      <c r="D87" s="215"/>
      <c r="E87" s="215"/>
      <c r="F87" s="215"/>
      <c r="G87" s="216"/>
      <c r="J87" s="88"/>
      <c r="O87" s="2"/>
      <c r="Q87" s="1"/>
      <c r="W87" s="21"/>
    </row>
    <row r="88" spans="2:23" ht="12.75" x14ac:dyDescent="0.2">
      <c r="B88" s="406" t="s">
        <v>84</v>
      </c>
      <c r="C88" s="215"/>
      <c r="D88" s="215"/>
      <c r="E88" s="215"/>
      <c r="F88" s="215"/>
      <c r="G88" s="216"/>
      <c r="J88" s="88"/>
      <c r="O88" s="2"/>
      <c r="Q88" s="1"/>
      <c r="W88" s="21"/>
    </row>
    <row r="89" spans="2:23" ht="12.75" x14ac:dyDescent="0.2">
      <c r="B89" s="407" t="s">
        <v>41</v>
      </c>
      <c r="C89" s="215"/>
      <c r="D89" s="215" t="s">
        <v>88</v>
      </c>
      <c r="E89" s="215"/>
      <c r="F89" s="215"/>
      <c r="G89" s="216"/>
      <c r="J89" s="88"/>
      <c r="O89" s="2"/>
      <c r="Q89" s="1"/>
      <c r="W89" s="21"/>
    </row>
    <row r="90" spans="2:23" ht="12.75" x14ac:dyDescent="0.2">
      <c r="B90" s="219">
        <v>19</v>
      </c>
      <c r="C90" s="410" t="s">
        <v>86</v>
      </c>
      <c r="D90" s="220">
        <v>25</v>
      </c>
      <c r="E90" s="215"/>
      <c r="F90" s="215"/>
      <c r="G90" s="216"/>
      <c r="J90" s="88"/>
      <c r="O90" s="2"/>
      <c r="Q90" s="1"/>
      <c r="W90" s="21"/>
    </row>
    <row r="91" spans="2:23" ht="12.75" x14ac:dyDescent="0.2">
      <c r="B91" s="407"/>
      <c r="C91" s="215"/>
      <c r="D91" s="215"/>
      <c r="E91" s="215"/>
      <c r="F91" s="215"/>
      <c r="G91" s="216"/>
      <c r="J91" s="88"/>
      <c r="O91" s="2"/>
      <c r="Q91" s="1"/>
      <c r="W91" s="21"/>
    </row>
    <row r="92" spans="2:23" ht="12.75" x14ac:dyDescent="0.2">
      <c r="B92" s="407"/>
      <c r="C92" s="215"/>
      <c r="D92" s="215"/>
      <c r="E92" s="215" t="s">
        <v>87</v>
      </c>
      <c r="F92" s="215"/>
      <c r="G92" s="216"/>
      <c r="J92" s="88"/>
      <c r="O92" s="2"/>
      <c r="Q92" s="1"/>
      <c r="W92" s="21"/>
    </row>
    <row r="93" spans="2:23" ht="13.5" thickBot="1" x14ac:dyDescent="0.25">
      <c r="B93" s="408"/>
      <c r="C93" s="409"/>
      <c r="D93" s="409"/>
      <c r="E93" s="413">
        <f>B90</f>
        <v>19</v>
      </c>
      <c r="F93" s="413" t="s">
        <v>85</v>
      </c>
      <c r="G93" s="414">
        <f>60*(D90/100)</f>
        <v>15</v>
      </c>
      <c r="J93" s="88"/>
      <c r="O93" s="2"/>
      <c r="Q93" s="1"/>
      <c r="W93" s="21"/>
    </row>
    <row r="94" spans="2:23" x14ac:dyDescent="0.2">
      <c r="J94" s="88"/>
      <c r="O94" s="2"/>
      <c r="Q94" s="1"/>
      <c r="W94" s="21"/>
    </row>
  </sheetData>
  <sheetProtection algorithmName="SHA-512" hashValue="lOamK0r67eZVtCDrVzt+qujxEDUfz1ogtIk0F9ha8YTYHf6fecO4PAmaKfsbn3wGUtNCeGYBiAzlYrXy0DcCIQ==" saltValue="rmmx5UZhVCVtdD1hkh2Dag==" spinCount="100000" sheet="1" formatCells="0" formatColumns="0"/>
  <mergeCells count="48">
    <mergeCell ref="N55:O55"/>
    <mergeCell ref="P55:Q55"/>
    <mergeCell ref="A68:B68"/>
    <mergeCell ref="A69:B69"/>
    <mergeCell ref="N56:O56"/>
    <mergeCell ref="P56:Q56"/>
    <mergeCell ref="N54:O54"/>
    <mergeCell ref="P54:Q54"/>
    <mergeCell ref="N51:O51"/>
    <mergeCell ref="P51:Q51"/>
    <mergeCell ref="N52:O52"/>
    <mergeCell ref="P52:Q52"/>
    <mergeCell ref="P47:Q47"/>
    <mergeCell ref="N48:O48"/>
    <mergeCell ref="P48:Q48"/>
    <mergeCell ref="N46:O46"/>
    <mergeCell ref="N53:O53"/>
    <mergeCell ref="P53:Q53"/>
    <mergeCell ref="S36:T36"/>
    <mergeCell ref="A73:B73"/>
    <mergeCell ref="A74:B74"/>
    <mergeCell ref="E85:G85"/>
    <mergeCell ref="F1:G1"/>
    <mergeCell ref="G34:H34"/>
    <mergeCell ref="A70:B70"/>
    <mergeCell ref="A71:B71"/>
    <mergeCell ref="A72:B72"/>
    <mergeCell ref="B63:C63"/>
    <mergeCell ref="N49:O49"/>
    <mergeCell ref="P49:Q49"/>
    <mergeCell ref="N50:O50"/>
    <mergeCell ref="P50:Q50"/>
    <mergeCell ref="P46:Q46"/>
    <mergeCell ref="N47:O47"/>
    <mergeCell ref="A1:B1"/>
    <mergeCell ref="J42:K42"/>
    <mergeCell ref="J43:K43"/>
    <mergeCell ref="N45:O45"/>
    <mergeCell ref="P45:Q45"/>
    <mergeCell ref="L42:M42"/>
    <mergeCell ref="L40:M40"/>
    <mergeCell ref="L41:M41"/>
    <mergeCell ref="A40:A41"/>
    <mergeCell ref="J40:K40"/>
    <mergeCell ref="J41:K41"/>
    <mergeCell ref="L36:R36"/>
    <mergeCell ref="L38:M38"/>
    <mergeCell ref="L39:M39"/>
  </mergeCells>
  <phoneticPr fontId="0" type="noConversion"/>
  <conditionalFormatting sqref="E35">
    <cfRule type="cellIs" dxfId="68" priority="2" operator="lessThan">
      <formula>1</formula>
    </cfRule>
  </conditionalFormatting>
  <conditionalFormatting sqref="G38:G43 E56">
    <cfRule type="cellIs" dxfId="67" priority="47" stopIfTrue="1" operator="equal">
      <formula>0</formula>
    </cfRule>
    <cfRule type="cellIs" dxfId="66" priority="48" stopIfTrue="1" operator="greaterThan">
      <formula>0</formula>
    </cfRule>
    <cfRule type="cellIs" dxfId="65" priority="49" stopIfTrue="1" operator="lessThan">
      <formula>0</formula>
    </cfRule>
  </conditionalFormatting>
  <conditionalFormatting sqref="H3:H32">
    <cfRule type="cellIs" dxfId="64" priority="20" stopIfTrue="1" operator="equal">
      <formula>0</formula>
    </cfRule>
  </conditionalFormatting>
  <conditionalFormatting sqref="I3:I32 U3:U33 B37:C39 F46:Q56">
    <cfRule type="cellIs" dxfId="63" priority="50" stopIfTrue="1" operator="equal">
      <formula>0</formula>
    </cfRule>
  </conditionalFormatting>
  <conditionalFormatting sqref="K3:K33">
    <cfRule type="cellIs" dxfId="62" priority="52" stopIfTrue="1" operator="between">
      <formula>"u"</formula>
      <formula>"u/2"</formula>
    </cfRule>
    <cfRule type="cellIs" dxfId="61" priority="53" stopIfTrue="1" operator="between">
      <formula>"f"</formula>
      <formula>"f/2"</formula>
    </cfRule>
    <cfRule type="cellIs" dxfId="60" priority="54" stopIfTrue="1" operator="equal">
      <formula>"k"</formula>
    </cfRule>
  </conditionalFormatting>
  <conditionalFormatting sqref="M3:M33">
    <cfRule type="cellIs" dxfId="59" priority="55" stopIfTrue="1" operator="equal">
      <formula>"'EinstellungenA43!"</formula>
    </cfRule>
  </conditionalFormatting>
  <conditionalFormatting sqref="R3:R32 I39">
    <cfRule type="cellIs" dxfId="58" priority="44" stopIfTrue="1" operator="greaterThan">
      <formula>0</formula>
    </cfRule>
    <cfRule type="cellIs" dxfId="57" priority="45" stopIfTrue="1" operator="lessThan">
      <formula>0</formula>
    </cfRule>
    <cfRule type="cellIs" dxfId="56" priority="46" stopIfTrue="1" operator="equal">
      <formula>0</formula>
    </cfRule>
  </conditionalFormatting>
  <conditionalFormatting sqref="R35">
    <cfRule type="cellIs" dxfId="55" priority="1" operator="greaterThan">
      <formula>0</formula>
    </cfRule>
  </conditionalFormatting>
  <conditionalFormatting sqref="BD3:BG33">
    <cfRule type="cellIs" dxfId="54" priority="51" stopIfTrue="1" operator="equal">
      <formula>0</formula>
    </cfRule>
  </conditionalFormatting>
  <conditionalFormatting sqref="BN3:CD34">
    <cfRule type="cellIs" dxfId="53" priority="56" stopIfTrue="1" operator="equal">
      <formula>0</formula>
    </cfRule>
  </conditionalFormatting>
  <conditionalFormatting sqref="BU35:BV35">
    <cfRule type="cellIs" dxfId="52" priority="25" stopIfTrue="1" operator="equal">
      <formula>0</formula>
    </cfRule>
  </conditionalFormatting>
  <conditionalFormatting sqref="CE3:CH35">
    <cfRule type="cellIs" dxfId="51" priority="26" stopIfTrue="1" operator="equal">
      <formula>0</formula>
    </cfRule>
  </conditionalFormatting>
  <conditionalFormatting sqref="CI35:CJ35 CM35:CN35 CQ35">
    <cfRule type="cellIs" dxfId="50" priority="24" stopIfTrue="1" operator="equal">
      <formula>0</formula>
    </cfRule>
  </conditionalFormatting>
  <pageMargins left="0.59055118110236227" right="0.19685039370078741" top="0.59055118110236227" bottom="0.39370078740157483" header="0.51181102362204722" footer="0.51181102362204722"/>
  <pageSetup paperSize="9" orientation="portrait" horizontalDpi="300" verticalDpi="300" r:id="rId1"/>
  <headerFooter alignWithMargins="0">
    <oddFooter>&amp;LOrt, Datum&amp;CUnterschrift Mitarbeiter*in&amp;RUnterschrift Leitung</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R107"/>
  <sheetViews>
    <sheetView showGridLines="0" showOutlineSymbols="0" workbookViewId="0">
      <pane ySplit="2" topLeftCell="A3" activePane="bottomLeft" state="frozen"/>
      <selection pane="bottomLeft" activeCell="D3" sqref="D3"/>
    </sheetView>
  </sheetViews>
  <sheetFormatPr baseColWidth="10" defaultColWidth="11.42578125" defaultRowHeight="12" x14ac:dyDescent="0.2"/>
  <cols>
    <col min="1" max="1" width="11.7109375" style="2" customWidth="1"/>
    <col min="2" max="2" width="9.85546875" style="2" customWidth="1"/>
    <col min="3" max="3" width="3.7109375" style="2" customWidth="1"/>
    <col min="4" max="8" width="8.28515625" style="2" customWidth="1"/>
    <col min="9" max="9" width="7.7109375" style="2" customWidth="1"/>
    <col min="10" max="13" width="3.42578125" style="2" customWidth="1"/>
    <col min="14" max="14" width="2.28515625" style="2" hidden="1" customWidth="1"/>
    <col min="15" max="15" width="2.28515625" style="57" hidden="1" customWidth="1"/>
    <col min="16" max="16" width="2.28515625" style="2" hidden="1" customWidth="1"/>
    <col min="17" max="17" width="2.28515625" style="67" hidden="1" customWidth="1"/>
    <col min="18" max="18" width="7.7109375" style="2" customWidth="1"/>
    <col min="19" max="20" width="9.7109375" style="2" customWidth="1"/>
    <col min="21" max="21" width="8" style="2" customWidth="1"/>
    <col min="22" max="22" width="37.7109375" style="2" customWidth="1"/>
    <col min="23" max="24" width="8.7109375" style="2" customWidth="1"/>
    <col min="25" max="25" width="5.28515625" style="2" customWidth="1"/>
    <col min="26" max="26" width="8.5703125" style="57" hidden="1" customWidth="1"/>
    <col min="27" max="28" width="4.5703125" style="57" hidden="1" customWidth="1"/>
    <col min="29" max="29" width="8" style="57" hidden="1" customWidth="1"/>
    <col min="30" max="30" width="8.5703125" style="2" hidden="1" customWidth="1"/>
    <col min="31" max="31" width="5.140625" style="2" hidden="1" customWidth="1"/>
    <col min="32" max="32" width="4.7109375" style="2" hidden="1" customWidth="1"/>
    <col min="33" max="36" width="8.5703125" style="57" hidden="1" customWidth="1"/>
    <col min="37" max="37" width="10.28515625" style="57" hidden="1" customWidth="1"/>
    <col min="38" max="38" width="5.28515625" style="57" hidden="1" customWidth="1"/>
    <col min="39" max="39" width="10.42578125" style="57" hidden="1" customWidth="1"/>
    <col min="40" max="40" width="10.28515625" style="57" hidden="1" customWidth="1"/>
    <col min="41" max="41" width="10.42578125" style="57" hidden="1" customWidth="1"/>
    <col min="42" max="42" width="19" style="57" hidden="1" customWidth="1"/>
    <col min="43" max="43" width="13.140625" style="2" hidden="1" customWidth="1"/>
    <col min="44" max="44" width="19" style="2" hidden="1" customWidth="1"/>
    <col min="45" max="45" width="20.28515625" style="2" hidden="1" customWidth="1"/>
    <col min="46" max="46" width="10.28515625" style="2" hidden="1" customWidth="1"/>
    <col min="47" max="47" width="13.42578125" style="2" hidden="1" customWidth="1"/>
    <col min="48" max="49" width="13.140625" style="57" hidden="1" customWidth="1"/>
    <col min="50" max="50" width="5.28515625" style="2" hidden="1" customWidth="1"/>
    <col min="51" max="51" width="5.42578125" style="2" hidden="1" customWidth="1"/>
    <col min="52" max="52" width="5.28515625" style="2" hidden="1" customWidth="1"/>
    <col min="53" max="53" width="4.5703125" style="2" hidden="1" customWidth="1"/>
    <col min="54" max="54" width="7.7109375" style="2" hidden="1" customWidth="1"/>
    <col min="55" max="55" width="11.42578125" style="2" hidden="1" customWidth="1"/>
    <col min="56" max="58" width="4.5703125" style="2" hidden="1" customWidth="1"/>
    <col min="59" max="86" width="11.42578125" style="2" hidden="1" customWidth="1"/>
    <col min="87" max="87" width="0" style="2" hidden="1" customWidth="1"/>
    <col min="88" max="89" width="11.42578125" style="2"/>
    <col min="90" max="90" width="0" style="2" hidden="1" customWidth="1"/>
    <col min="91" max="16384" width="11.42578125" style="2"/>
  </cols>
  <sheetData>
    <row r="1" spans="1:90" ht="12.75" x14ac:dyDescent="0.2">
      <c r="A1" s="889">
        <f>B3</f>
        <v>46023</v>
      </c>
      <c r="B1" s="890"/>
      <c r="C1" s="377"/>
      <c r="D1" s="377"/>
      <c r="E1" s="306"/>
      <c r="F1" s="866" t="s">
        <v>0</v>
      </c>
      <c r="G1" s="866"/>
      <c r="H1" s="378"/>
      <c r="I1" s="379" t="str">
        <f>IF(Einstellungen!A71="Arbeitszeit",Einstellungen!A59,"nicht registrierte Version")</f>
        <v>nicht registrierte Version</v>
      </c>
      <c r="J1" s="213"/>
      <c r="K1" s="213"/>
      <c r="L1" s="213"/>
      <c r="M1" s="378"/>
      <c r="N1" s="213"/>
      <c r="O1" s="213"/>
      <c r="P1" s="213"/>
      <c r="Q1" s="214"/>
      <c r="R1" s="213"/>
      <c r="S1" s="1"/>
      <c r="T1" s="1"/>
      <c r="U1" s="1"/>
      <c r="V1" s="1"/>
      <c r="Z1" s="2"/>
      <c r="AA1" s="3"/>
      <c r="AB1" s="3"/>
      <c r="AC1" s="2"/>
      <c r="AE1" s="2" t="s">
        <v>216</v>
      </c>
      <c r="AF1" s="2" t="s">
        <v>217</v>
      </c>
      <c r="AP1" s="2"/>
      <c r="AV1" s="2"/>
      <c r="AW1" s="2"/>
      <c r="AX1" s="377" t="s">
        <v>205</v>
      </c>
      <c r="AY1" s="306" t="s">
        <v>206</v>
      </c>
      <c r="AZ1" s="306" t="s">
        <v>207</v>
      </c>
      <c r="BA1" s="306" t="s">
        <v>208</v>
      </c>
      <c r="BB1" s="378" t="s">
        <v>209</v>
      </c>
      <c r="BN1" s="561" t="s">
        <v>243</v>
      </c>
      <c r="BO1" s="561" t="s">
        <v>244</v>
      </c>
      <c r="BP1" s="566"/>
      <c r="BQ1" s="563" t="s">
        <v>246</v>
      </c>
      <c r="BR1" s="561" t="s">
        <v>247</v>
      </c>
      <c r="BS1" s="566"/>
      <c r="BT1" s="562"/>
      <c r="BU1" s="581"/>
      <c r="BV1" s="562"/>
      <c r="BW1" s="571" t="s">
        <v>243</v>
      </c>
      <c r="BX1" s="571" t="s">
        <v>244</v>
      </c>
      <c r="BY1" s="572"/>
      <c r="BZ1" s="573" t="s">
        <v>246</v>
      </c>
      <c r="CA1" s="571" t="s">
        <v>247</v>
      </c>
      <c r="CB1" s="572"/>
      <c r="CC1" s="574"/>
      <c r="CD1" s="574"/>
      <c r="CE1" s="571" t="s">
        <v>243</v>
      </c>
      <c r="CF1" s="571" t="s">
        <v>244</v>
      </c>
      <c r="CG1" s="572"/>
      <c r="CH1" s="572"/>
    </row>
    <row r="2" spans="1:90" ht="12.75" x14ac:dyDescent="0.2">
      <c r="A2" s="261"/>
      <c r="B2" s="59"/>
      <c r="C2" s="51" t="s">
        <v>211</v>
      </c>
      <c r="D2" s="60" t="s">
        <v>1</v>
      </c>
      <c r="E2" s="60" t="s">
        <v>2</v>
      </c>
      <c r="F2" s="61" t="s">
        <v>1</v>
      </c>
      <c r="G2" s="61" t="s">
        <v>2</v>
      </c>
      <c r="H2" s="61" t="s">
        <v>3</v>
      </c>
      <c r="I2" s="542" t="s">
        <v>4</v>
      </c>
      <c r="J2" s="225" t="s">
        <v>5</v>
      </c>
      <c r="K2" s="226" t="s">
        <v>213</v>
      </c>
      <c r="L2" s="337" t="s">
        <v>16</v>
      </c>
      <c r="M2" s="338" t="s">
        <v>223</v>
      </c>
      <c r="N2" s="538" t="e">
        <f>Einstellungen!#REF!</f>
        <v>#REF!</v>
      </c>
      <c r="O2" s="539" t="str">
        <f>Einstellungen!A43</f>
        <v>HO</v>
      </c>
      <c r="P2" s="539" t="str">
        <f>Einstellungen!A44</f>
        <v>y</v>
      </c>
      <c r="Q2" s="539" t="str">
        <f>Einstellungen!A45</f>
        <v>b</v>
      </c>
      <c r="R2" s="540" t="s">
        <v>11</v>
      </c>
      <c r="S2" s="262" t="s">
        <v>9</v>
      </c>
      <c r="T2" s="234" t="s">
        <v>10</v>
      </c>
      <c r="U2" s="236" t="s">
        <v>238</v>
      </c>
      <c r="V2" s="551" t="s">
        <v>12</v>
      </c>
      <c r="W2" s="550" t="s">
        <v>13</v>
      </c>
      <c r="X2" s="550" t="s">
        <v>14</v>
      </c>
      <c r="Y2" s="6" t="s">
        <v>15</v>
      </c>
      <c r="Z2" s="1" t="s">
        <v>16</v>
      </c>
      <c r="AA2" s="1" t="s">
        <v>17</v>
      </c>
      <c r="AB2" s="1" t="s">
        <v>18</v>
      </c>
      <c r="AC2" s="1" t="s">
        <v>221</v>
      </c>
      <c r="AD2" s="388" t="s">
        <v>222</v>
      </c>
      <c r="AE2" s="389" t="s">
        <v>104</v>
      </c>
      <c r="AF2" s="389" t="s">
        <v>18</v>
      </c>
      <c r="AG2" s="7" t="s">
        <v>6</v>
      </c>
      <c r="AH2" s="301" t="s">
        <v>200</v>
      </c>
      <c r="AI2" s="7" t="s">
        <v>7</v>
      </c>
      <c r="AJ2" s="2" t="s">
        <v>8</v>
      </c>
      <c r="AK2" s="2" t="s">
        <v>19</v>
      </c>
      <c r="AL2" s="2" t="s">
        <v>176</v>
      </c>
      <c r="AM2" s="2" t="s">
        <v>20</v>
      </c>
      <c r="AN2" s="8" t="s">
        <v>177</v>
      </c>
      <c r="AO2" s="2" t="s">
        <v>21</v>
      </c>
      <c r="AP2" s="2" t="s">
        <v>258</v>
      </c>
      <c r="AQ2" s="2" t="s">
        <v>180</v>
      </c>
      <c r="AR2" s="2" t="s">
        <v>22</v>
      </c>
      <c r="AS2" s="2" t="s">
        <v>23</v>
      </c>
      <c r="AT2" s="2" t="s">
        <v>179</v>
      </c>
      <c r="AU2" s="2" t="s">
        <v>24</v>
      </c>
      <c r="AV2" s="2" t="s">
        <v>25</v>
      </c>
      <c r="AW2" s="2" t="s">
        <v>181</v>
      </c>
      <c r="AX2" s="60" t="s">
        <v>1</v>
      </c>
      <c r="AY2" s="60" t="s">
        <v>2</v>
      </c>
      <c r="AZ2" s="61" t="s">
        <v>1</v>
      </c>
      <c r="BA2" s="61" t="s">
        <v>2</v>
      </c>
      <c r="BB2" s="61" t="s">
        <v>3</v>
      </c>
      <c r="BD2" s="367"/>
      <c r="BE2" s="367"/>
      <c r="BF2" s="367"/>
      <c r="BG2" s="367"/>
      <c r="BH2" s="2" t="s">
        <v>226</v>
      </c>
      <c r="BI2" s="2" t="s">
        <v>235</v>
      </c>
      <c r="BJ2" s="2" t="s">
        <v>227</v>
      </c>
      <c r="BK2" s="2" t="s">
        <v>235</v>
      </c>
      <c r="BL2" s="2" t="s">
        <v>228</v>
      </c>
      <c r="BM2" s="2" t="s">
        <v>235</v>
      </c>
      <c r="BN2" s="562" t="s">
        <v>226</v>
      </c>
      <c r="BO2" s="562" t="s">
        <v>226</v>
      </c>
      <c r="BP2" s="567" t="s">
        <v>245</v>
      </c>
      <c r="BQ2" s="562" t="s">
        <v>226</v>
      </c>
      <c r="BR2" s="562" t="s">
        <v>226</v>
      </c>
      <c r="BS2" s="567" t="s">
        <v>245</v>
      </c>
      <c r="BT2" s="566" t="s">
        <v>248</v>
      </c>
      <c r="BU2" s="562"/>
      <c r="BV2" s="562" t="s">
        <v>237</v>
      </c>
      <c r="BW2" s="574" t="s">
        <v>227</v>
      </c>
      <c r="BX2" s="574" t="s">
        <v>227</v>
      </c>
      <c r="BY2" s="575" t="s">
        <v>245</v>
      </c>
      <c r="BZ2" s="574" t="s">
        <v>227</v>
      </c>
      <c r="CA2" s="574" t="s">
        <v>227</v>
      </c>
      <c r="CB2" s="575" t="s">
        <v>245</v>
      </c>
      <c r="CC2" s="572" t="s">
        <v>248</v>
      </c>
      <c r="CD2" s="574" t="s">
        <v>237</v>
      </c>
      <c r="CE2" s="571" t="s">
        <v>228</v>
      </c>
      <c r="CF2" s="571" t="s">
        <v>228</v>
      </c>
      <c r="CG2" s="575" t="s">
        <v>245</v>
      </c>
      <c r="CH2" s="585" t="s">
        <v>237</v>
      </c>
    </row>
    <row r="3" spans="1:90" ht="12.75" x14ac:dyDescent="0.2">
      <c r="A3" s="259">
        <f>WEEKDAY(B3)</f>
        <v>5</v>
      </c>
      <c r="B3" s="263">
        <f>IF(Einstellungen!A71="Arbeitszeit",Sept!B32+1,Jan!B3)</f>
        <v>46023</v>
      </c>
      <c r="C3" s="600">
        <f>TRUNC((B3-DATE(YEAR(B3-MOD(B3-2,7)+3),1,MOD(B3-2,7)-9))/7)</f>
        <v>1</v>
      </c>
      <c r="D3" s="307"/>
      <c r="E3" s="307"/>
      <c r="F3" s="308"/>
      <c r="G3" s="308"/>
      <c r="H3" s="547"/>
      <c r="I3" s="232">
        <f t="shared" ref="I3:I33" si="0">IF(L3="J",$AO3,IF(L3="J/2",$AO3/2+AN3,AN3))</f>
        <v>0</v>
      </c>
      <c r="J3" s="229">
        <f t="shared" ref="J3:J33" si="1">IF(SUM(K3:M3)&gt;1,1,AS3)</f>
        <v>1</v>
      </c>
      <c r="K3" s="313"/>
      <c r="L3" s="328"/>
      <c r="M3" s="332"/>
      <c r="N3" s="419"/>
      <c r="O3" s="420"/>
      <c r="P3" s="420"/>
      <c r="Q3" s="420"/>
      <c r="R3" s="260" t="str">
        <f>IF(I$36=0,"",IF(CL3&gt;E$35,Sept!I39+AW3,CL3))</f>
        <v/>
      </c>
      <c r="S3" s="231">
        <f>SUM(AP$3:AP3)</f>
        <v>8</v>
      </c>
      <c r="T3" s="232">
        <f>SUM(I$3:I3)</f>
        <v>0</v>
      </c>
      <c r="U3" s="373" t="str">
        <f>IF(H$65="Ja",BV3+CD3+CH3,"")</f>
        <v/>
      </c>
      <c r="V3" s="689"/>
      <c r="W3" s="607"/>
      <c r="X3" s="607"/>
      <c r="Y3" s="13">
        <f t="shared" ref="Y3:Y33" si="2">B3</f>
        <v>46023</v>
      </c>
      <c r="Z3" s="20">
        <f t="shared" ref="Z3:Z33" si="3">IF(AS3=1,IF(L3="J",1,IF(L3="J/2",0.5,0)))</f>
        <v>0</v>
      </c>
      <c r="AA3" s="2">
        <f>IF(M3=Einstellungen!A$43,I3,IF(M3=Einstellungen!A$45,I3,0))</f>
        <v>0</v>
      </c>
      <c r="AB3" s="2">
        <f>IF(M3=Einstellungen!A$44,I3,IF(M3=Einstellungen!A$45,I3,0))</f>
        <v>0</v>
      </c>
      <c r="AC3" s="661">
        <f t="shared" ref="AC3:AC21" si="4">IF(K3="gz",AO3,IF(K3="G/F",AO3/2,0))</f>
        <v>0</v>
      </c>
      <c r="AD3" s="2">
        <f t="shared" ref="AD3:AD33" si="5">IF(AS3=1,IF(K3="gz",1,0))</f>
        <v>0</v>
      </c>
      <c r="AE3" s="2">
        <f>IF(AA3&gt;0,1,0)</f>
        <v>0</v>
      </c>
      <c r="AF3" s="2">
        <f>IF(AB3&gt;0,1,0)</f>
        <v>0</v>
      </c>
      <c r="AG3" s="325">
        <f t="shared" ref="AG3:AG33" si="6">IF(AS3=1,IF(K3="U",1,IF(K3="U/2",0.5,IF(K3="U/F",0.5,0))))</f>
        <v>0</v>
      </c>
      <c r="AH3" s="325">
        <f t="shared" ref="AH3:AH33" si="7">IF(AS3=1,IF(K3="U",AO3,IF(K3="U/2",AO3/2,IF(K3="U/F",AO3/2,0))))</f>
        <v>0</v>
      </c>
      <c r="AI3" s="325">
        <f>IF(AR3=1,IF(K3="f",1,IF(K3="f/2",0.5,IF(K3="U/F",0.5,0))))</f>
        <v>0</v>
      </c>
      <c r="AJ3" s="325">
        <f>IF(AR3=1,IF(K3="k",1,IF(K3="k/2",0.5,0)))</f>
        <v>0</v>
      </c>
      <c r="AK3" s="2">
        <f>A3</f>
        <v>5</v>
      </c>
      <c r="AL3" s="14">
        <f>IF($AY3=$AX3,0,IF($AY3&lt;$AX3,0,IF($BA3&lt;$AZ3,0,($AY3-$AX3)+($BA3-$AZ3))))</f>
        <v>0</v>
      </c>
      <c r="AM3" s="11">
        <f>AL3*24</f>
        <v>0</v>
      </c>
      <c r="AN3" s="11">
        <f>IF(AM3=0,0,$AM3-($BB3*24))</f>
        <v>0</v>
      </c>
      <c r="AO3" s="11">
        <f>IF(AK3=6,$T$41,IF(AK3=7,$T$42,IF(AK3=1,$T$43,IF(AK3=2,$T$37,IF(AK3=3,$T$38,IF(AK3=4,$T$39,IF(AK3=5,$T$40)))))))</f>
        <v>8</v>
      </c>
      <c r="AP3" s="11">
        <f>IF(K3="U/F",0,AQ3)</f>
        <v>8</v>
      </c>
      <c r="AQ3" s="204">
        <f>IF(L3="J",$AO3,IF(K3="U",0,IF(K3="U/2",$AO3/2,IF(K3="f",0,IF(K3="f/2",AO3/2,IF(K3="k",0,IF(K3="k/2",AO3/2,AO3)))))))</f>
        <v>8</v>
      </c>
      <c r="AR3" s="2">
        <f>IF(AK3=6,$U$41,IF(AK3=7,$U$42,IF(AK3=1,$U$43,IF(AK3=2,$U$37,IF(AK3=3,$U$38,IF(AK3=4,$U$39,IF(AK3=5,$U$40,IF(AK3=5,$U$40))))))))</f>
        <v>1</v>
      </c>
      <c r="AS3" s="2">
        <f>IF(K3="f","",IF(K3="f/2",0.5,AR3))</f>
        <v>1</v>
      </c>
      <c r="AT3" s="11" t="str">
        <f>IF(L3="j",1,IF(L3="J/2",0.5,""))</f>
        <v/>
      </c>
      <c r="AU3" s="11" t="str">
        <f>IF(AR3=1,"",IF(AT3=0.5,0.5,""))</f>
        <v/>
      </c>
      <c r="AV3" s="11">
        <f>IF(AT3=1,0,IF(AT3=0.5,(AN3-AP3)/2,AN3-AP3))</f>
        <v>-8</v>
      </c>
      <c r="AW3" s="11">
        <f>SUM($AV$3:AV3)</f>
        <v>-8</v>
      </c>
      <c r="AX3" s="390">
        <f>(INT(D3/100)+(D3-100*INT(D3/100))/60)/24</f>
        <v>0</v>
      </c>
      <c r="AY3" s="390">
        <f t="shared" ref="AY3:BB18" si="8">(INT(E3/100)+(E3-100*INT(E3/100))/60)/24</f>
        <v>0</v>
      </c>
      <c r="AZ3" s="390">
        <f t="shared" si="8"/>
        <v>0</v>
      </c>
      <c r="BA3" s="390">
        <f t="shared" si="8"/>
        <v>0</v>
      </c>
      <c r="BB3" s="390">
        <f t="shared" si="8"/>
        <v>0</v>
      </c>
      <c r="BD3" s="368">
        <f>AX3*24</f>
        <v>0</v>
      </c>
      <c r="BE3" s="368">
        <f>AY3*24</f>
        <v>0</v>
      </c>
      <c r="BF3" s="368">
        <f>AZ3*24</f>
        <v>0</v>
      </c>
      <c r="BG3" s="368">
        <f>BA3*24</f>
        <v>0</v>
      </c>
      <c r="BH3" s="372">
        <f>IF($AK3=6,V$72,IF($AK3=7,V$73,IF($AK3=1,V$74,IF($AK3=2,V$68,IF($AK3=3,V$69,IF($AK3=4,V$70,IF($AK3=5,V$71)))))))</f>
        <v>18</v>
      </c>
      <c r="BI3" s="372">
        <f t="shared" ref="BI3:BI33" si="9">IF($AK3=6,E$72,IF($AK3=7,E$73,IF($AK3=1,E$74,IF($AK3=2,E$68,IF($AK3=3,E$69,IF($AK3=4,E$70,IF($AK3=5,E$71)))))))</f>
        <v>1.5</v>
      </c>
      <c r="BJ3" s="372">
        <f>IF($AK3=6,W$72,IF($AK3=7,W$73,IF($AK3=1,W$74,IF($AK3=2,W$68,IF($AK3=3,W$69,IF($AK3=4,W$70,IF($AK3=5,W$71)))))))</f>
        <v>22</v>
      </c>
      <c r="BK3" s="372">
        <f t="shared" ref="BK3:BK33" si="10">IF($AK3=6,G$72,IF($AK3=7,G$73,IF($AK3=1,G$74,IF($AK3=2,G$68,IF($AK3=3,G$69,IF($AK3=4,G$70,IF($AK3=5,G$71)))))))</f>
        <v>2</v>
      </c>
      <c r="BL3" s="372">
        <f>IF($AK3=6,X$72,IF($AK3=7,X$73,IF($AK3=1,X$74,IF($AK3=2,X$68,IF($AK3=3,X$69,IF($AK3=4,X$70,IF($AK3=5,X$71)))))))</f>
        <v>6</v>
      </c>
      <c r="BM3" s="372">
        <f t="shared" ref="BM3:BM33" si="11">IF($AK3=6,I$72,IF($AK3=7,I$73,IF($AK3=1,I$74,IF($AK3=2,I$68,IF($AK3=3,I$69,IF($AK3=4,I$70,IF($AK3=5,I$71)))))))</f>
        <v>2</v>
      </c>
      <c r="BN3" s="564">
        <f t="shared" ref="BN3:BN34" si="12">IF(BD3&lt;BH3,0,BD3-BH3)</f>
        <v>0</v>
      </c>
      <c r="BO3" s="565">
        <f t="shared" ref="BO3:BO34" si="13">IF(BE3&lt;BH3,0,BE3-BH3)</f>
        <v>0</v>
      </c>
      <c r="BP3" s="570">
        <f t="shared" ref="BP3:BP34" si="14">BO3-BN3</f>
        <v>0</v>
      </c>
      <c r="BQ3" s="564">
        <f t="shared" ref="BQ3:BQ34" si="15">IF(BF3&lt;BH3,0,BF3-BH3)</f>
        <v>0</v>
      </c>
      <c r="BR3" s="565">
        <f t="shared" ref="BR3:BR34" si="16">IF(BG3&lt;BH3,0,BG3-BH3)</f>
        <v>0</v>
      </c>
      <c r="BS3" s="570">
        <f t="shared" ref="BS3:BS34" si="17">BR3-BQ3</f>
        <v>0</v>
      </c>
      <c r="BT3" s="568">
        <f>BS3+BP3</f>
        <v>0</v>
      </c>
      <c r="BU3" s="564">
        <f>IF(CC3=0,BT3,BT3-CC3)</f>
        <v>0</v>
      </c>
      <c r="BV3" s="582">
        <f>BU3*(BI3-1)</f>
        <v>0</v>
      </c>
      <c r="BW3" s="576">
        <f>IF(BD3&lt;BJ3,0,BD3-BJ3)</f>
        <v>0</v>
      </c>
      <c r="BX3" s="577">
        <f>IF(BE3&lt;BJ3,0,BE3-BJ3)</f>
        <v>0</v>
      </c>
      <c r="BY3" s="578">
        <f t="shared" ref="BY3:BY34" si="18">BX3-BW3</f>
        <v>0</v>
      </c>
      <c r="BZ3" s="576">
        <f>IF(BF3&lt;BJ3,0,BF3-BJ3)</f>
        <v>0</v>
      </c>
      <c r="CA3" s="577">
        <f>IF(BG3&lt;BJ3,0,BG3-BJ3)</f>
        <v>0</v>
      </c>
      <c r="CB3" s="578">
        <f t="shared" ref="CB3:CB34" si="19">CA3-BZ3</f>
        <v>0</v>
      </c>
      <c r="CC3" s="579">
        <f>CB3+BY3</f>
        <v>0</v>
      </c>
      <c r="CD3" s="576">
        <f>CC3*(BK3-1)</f>
        <v>0</v>
      </c>
      <c r="CE3" s="560">
        <f>IF(BD3&gt;BL3,0,BD3-BL3)</f>
        <v>-6</v>
      </c>
      <c r="CF3" s="560">
        <f>IF(BE3&gt;BL3,0,BE3-BL3)</f>
        <v>-6</v>
      </c>
      <c r="CG3" s="560">
        <f>IF(CF3-CE3&lt;0,0,CF3-CE3)</f>
        <v>0</v>
      </c>
      <c r="CH3" s="560">
        <f>CG3*(BM3-1)</f>
        <v>0</v>
      </c>
      <c r="CL3" s="11" t="str">
        <f>IF(I$36=0,"",SUM(E$46:E$55)+AW3)</f>
        <v/>
      </c>
    </row>
    <row r="4" spans="1:90" ht="12.75" x14ac:dyDescent="0.2">
      <c r="A4" s="242">
        <f t="shared" ref="A4:A33" si="20">WEEKDAY(B4)</f>
        <v>6</v>
      </c>
      <c r="B4" s="243">
        <f>B3+1</f>
        <v>46024</v>
      </c>
      <c r="C4" s="600">
        <f t="shared" ref="C4:C33" si="21">TRUNC((B4-DATE(YEAR(B4-MOD(B4-2,7)+3),1,MOD(B4-2,7)-9))/7)</f>
        <v>1</v>
      </c>
      <c r="D4" s="307"/>
      <c r="E4" s="307"/>
      <c r="F4" s="308"/>
      <c r="G4" s="308"/>
      <c r="H4" s="547"/>
      <c r="I4" s="232">
        <f t="shared" si="0"/>
        <v>0</v>
      </c>
      <c r="J4" s="229">
        <f t="shared" si="1"/>
        <v>1</v>
      </c>
      <c r="K4" s="313"/>
      <c r="L4" s="328"/>
      <c r="M4" s="202"/>
      <c r="N4" s="381"/>
      <c r="O4" s="382"/>
      <c r="P4" s="382"/>
      <c r="Q4" s="382"/>
      <c r="R4" s="260" t="str">
        <f>IF(I$36=0,"",IF(Einstellungen!I$39=1,R3+AV4,CL4))</f>
        <v/>
      </c>
      <c r="S4" s="231">
        <f>SUM(AP$3:AP4)</f>
        <v>16</v>
      </c>
      <c r="T4" s="228">
        <f>SUM(I$3:I4)</f>
        <v>0</v>
      </c>
      <c r="U4" s="373" t="str">
        <f t="shared" ref="U4:U33" si="22">IF(H$65="Ja",BV4+CD4+CH4,"")</f>
        <v/>
      </c>
      <c r="V4" s="689"/>
      <c r="W4" s="609"/>
      <c r="X4" s="609"/>
      <c r="Y4" s="15">
        <f t="shared" si="2"/>
        <v>46024</v>
      </c>
      <c r="Z4" s="20">
        <f t="shared" si="3"/>
        <v>0</v>
      </c>
      <c r="AA4" s="2">
        <f>IF(M4=Einstellungen!A$43,I4,IF(M4=Einstellungen!A$45,I4,0))</f>
        <v>0</v>
      </c>
      <c r="AB4" s="2">
        <f>IF(M4=Einstellungen!A$44,I4,IF(M4=Einstellungen!A$45,I4,0))</f>
        <v>0</v>
      </c>
      <c r="AC4" s="661">
        <f t="shared" si="4"/>
        <v>0</v>
      </c>
      <c r="AD4" s="2">
        <f t="shared" si="5"/>
        <v>0</v>
      </c>
      <c r="AE4" s="2">
        <f t="shared" ref="AE4:AF33" si="23">IF(AA4&gt;0,1,0)</f>
        <v>0</v>
      </c>
      <c r="AF4" s="2">
        <f t="shared" si="23"/>
        <v>0</v>
      </c>
      <c r="AG4" s="325">
        <f t="shared" si="6"/>
        <v>0</v>
      </c>
      <c r="AH4" s="325">
        <f t="shared" si="7"/>
        <v>0</v>
      </c>
      <c r="AI4" s="325">
        <f t="shared" ref="AI4:AI33" si="24">IF(AR4=1,IF(K4="f",1,IF(K4="f/2",0.5,IF(K4="U/F",0.5,0))))</f>
        <v>0</v>
      </c>
      <c r="AJ4" s="325">
        <f t="shared" ref="AJ4:AJ33" si="25">IF(AR4=1,IF(K4="k",1,IF(K4="k/2",0.5,0)))</f>
        <v>0</v>
      </c>
      <c r="AK4" s="2">
        <f t="shared" ref="AK4:AK33" si="26">A4</f>
        <v>6</v>
      </c>
      <c r="AL4" s="14">
        <f t="shared" ref="AL4:AL33" si="27">IF($AY4=$AX4,0,IF($AY4&lt;$AX4,0,IF($BA4&lt;$AZ4,0,($AY4-$AX4)+($BA4-$AZ4))))</f>
        <v>0</v>
      </c>
      <c r="AM4" s="11">
        <f t="shared" ref="AM4:AM33" si="28">AL4*24</f>
        <v>0</v>
      </c>
      <c r="AN4" s="11">
        <f t="shared" ref="AN4:AN33" si="29">IF(AM4=0,0,$AM4-($BB4*24))</f>
        <v>0</v>
      </c>
      <c r="AO4" s="11">
        <f t="shared" ref="AO4:AO33" si="30">IF(AK4=6,$T$41,IF(AK4=7,$T$42,IF(AK4=1,$T$43,IF(AK4=2,$T$37,IF(AK4=3,$T$38,IF(AK4=4,$T$39,IF(AK4=5,$T$40)))))))</f>
        <v>8</v>
      </c>
      <c r="AP4" s="11">
        <f t="shared" ref="AP4:AP33" si="31">IF(K4="U/F",0,AQ4)</f>
        <v>8</v>
      </c>
      <c r="AQ4" s="204">
        <f t="shared" ref="AQ4:AQ33" si="32">IF(L4="J",$AO4,IF(K4="U",0,IF(K4="U/2",$AO4/2,IF(K4="f",0,IF(K4="f/2",AO4/2,IF(K4="k",0,IF(K4="k/2",AO4/2,AO4)))))))</f>
        <v>8</v>
      </c>
      <c r="AR4" s="2">
        <f t="shared" ref="AR4:AR33" si="33">IF(AK4=6,$U$41,IF(AK4=7,$U$42,IF(AK4=1,$U$43,IF(AK4=2,$U$37,IF(AK4=3,$U$38,IF(AK4=4,$U$39,IF(AK4=5,$U$40)))))))</f>
        <v>1</v>
      </c>
      <c r="AS4" s="2">
        <f t="shared" ref="AS4:AS33" si="34">IF(K4="f","",IF(K4="f/2",0.5,AR4))</f>
        <v>1</v>
      </c>
      <c r="AT4" s="11" t="str">
        <f t="shared" ref="AT4:AT9" si="35">IF(L4="j",1,IF(L4="J/2",0.5,""))</f>
        <v/>
      </c>
      <c r="AU4" s="11" t="str">
        <f t="shared" ref="AU4:AU19" si="36">IF(AR4=1,"",IF(AT4=0.5,0.5,""))</f>
        <v/>
      </c>
      <c r="AV4" s="11">
        <f t="shared" ref="AV4:AV33" si="37">IF(AT4=1,0,IF(AT4=0.5,(AN4-AP4)/2,AN4-AP4))</f>
        <v>-8</v>
      </c>
      <c r="AW4" s="11">
        <f>SUM($AV$3:AV4)</f>
        <v>-16</v>
      </c>
      <c r="AX4" s="390">
        <f t="shared" ref="AX4:BB33" si="38">(INT(D4/100)+(D4-100*INT(D4/100))/60)/24</f>
        <v>0</v>
      </c>
      <c r="AY4" s="390">
        <f t="shared" si="8"/>
        <v>0</v>
      </c>
      <c r="AZ4" s="390">
        <f t="shared" si="8"/>
        <v>0</v>
      </c>
      <c r="BA4" s="390">
        <f t="shared" si="8"/>
        <v>0</v>
      </c>
      <c r="BB4" s="390">
        <f t="shared" si="8"/>
        <v>0</v>
      </c>
      <c r="BD4" s="368">
        <f t="shared" ref="BD4:BG33" si="39">AX4*24</f>
        <v>0</v>
      </c>
      <c r="BE4" s="368">
        <f t="shared" si="39"/>
        <v>0</v>
      </c>
      <c r="BF4" s="368">
        <f t="shared" si="39"/>
        <v>0</v>
      </c>
      <c r="BG4" s="368">
        <f t="shared" si="39"/>
        <v>0</v>
      </c>
      <c r="BH4" s="372">
        <f t="shared" ref="BH4:BH33" si="40">IF($AK4=6,V$72,IF($AK4=7,V$73,IF($AK4=1,V$74,IF($AK4=2,V$68,IF($AK4=3,V$69,IF($AK4=4,V$70,IF($AK4=5,V$71)))))))</f>
        <v>18</v>
      </c>
      <c r="BI4" s="372">
        <f t="shared" si="9"/>
        <v>1.5</v>
      </c>
      <c r="BJ4" s="372">
        <f t="shared" ref="BJ4:BJ33" si="41">IF($AK4=6,W$72,IF($AK4=7,W$73,IF($AK4=1,W$74,IF($AK4=2,W$68,IF($AK4=3,W$69,IF($AK4=4,W$70,IF($AK4=5,W$71)))))))</f>
        <v>22</v>
      </c>
      <c r="BK4" s="372">
        <f t="shared" si="10"/>
        <v>2</v>
      </c>
      <c r="BL4" s="372">
        <f t="shared" ref="BL4:BL33" si="42">IF($AK4=6,X$72,IF($AK4=7,X$73,IF($AK4=1,X$74,IF($AK4=2,X$68,IF($AK4=3,X$69,IF($AK4=4,X$70,IF($AK4=5,X$71)))))))</f>
        <v>6</v>
      </c>
      <c r="BM4" s="372">
        <f t="shared" si="11"/>
        <v>2</v>
      </c>
      <c r="BN4" s="564">
        <f t="shared" si="12"/>
        <v>0</v>
      </c>
      <c r="BO4" s="565">
        <f t="shared" si="13"/>
        <v>0</v>
      </c>
      <c r="BP4" s="570">
        <f t="shared" si="14"/>
        <v>0</v>
      </c>
      <c r="BQ4" s="564">
        <f t="shared" si="15"/>
        <v>0</v>
      </c>
      <c r="BR4" s="565">
        <f t="shared" si="16"/>
        <v>0</v>
      </c>
      <c r="BS4" s="570">
        <f t="shared" si="17"/>
        <v>0</v>
      </c>
      <c r="BT4" s="568">
        <f t="shared" ref="BT4:BT34" si="43">BS4+BP4</f>
        <v>0</v>
      </c>
      <c r="BU4" s="564">
        <f t="shared" ref="BU4:BU35" si="44">IF(CC4=0,BT4,BT4-CC4)</f>
        <v>0</v>
      </c>
      <c r="BV4" s="582">
        <f t="shared" ref="BV4:BV34" si="45">BU4*(BI4-1)</f>
        <v>0</v>
      </c>
      <c r="BW4" s="576">
        <f t="shared" ref="BW4:BW33" si="46">IF(BD4&lt;BJ4,0,BD4-BJ4)</f>
        <v>0</v>
      </c>
      <c r="BX4" s="577">
        <f t="shared" ref="BX4:BX33" si="47">IF(BE4&lt;BJ4,0,BE4-BJ4)</f>
        <v>0</v>
      </c>
      <c r="BY4" s="578">
        <f t="shared" si="18"/>
        <v>0</v>
      </c>
      <c r="BZ4" s="576">
        <f t="shared" ref="BZ4:BZ26" si="48">IF(BF4&lt;BJ4,0,BF4-BJ4)</f>
        <v>0</v>
      </c>
      <c r="CA4" s="577">
        <f t="shared" ref="CA4:CA26" si="49">IF(BG4&lt;BJ4,0,BG4-BJ4)</f>
        <v>0</v>
      </c>
      <c r="CB4" s="578">
        <f t="shared" si="19"/>
        <v>0</v>
      </c>
      <c r="CC4" s="579">
        <f t="shared" ref="CC4:CC34" si="50">CB4+BY4</f>
        <v>0</v>
      </c>
      <c r="CD4" s="576">
        <f t="shared" ref="CD4:CD34" si="51">CC4*(BK4-1)</f>
        <v>0</v>
      </c>
      <c r="CE4" s="560">
        <f t="shared" ref="CE4:CE35" si="52">IF(BD4&gt;BL4,0,BD4-BL4)</f>
        <v>-6</v>
      </c>
      <c r="CF4" s="560">
        <f t="shared" ref="CF4:CF35" si="53">IF(BE4&gt;BL4,0,BE4-BL4)</f>
        <v>-6</v>
      </c>
      <c r="CG4" s="560">
        <f t="shared" ref="CG4:CG35" si="54">IF(CF4-CE4&lt;0,0,CF4-CE4)</f>
        <v>0</v>
      </c>
      <c r="CH4" s="560">
        <f t="shared" ref="CH4:CH34" si="55">CG4*(BM4-1)</f>
        <v>0</v>
      </c>
      <c r="CL4" s="11" t="str">
        <f t="shared" ref="CL4:CL33" si="56">IF(I$36=0,"",SUM(E$46:E$55)+AW4)</f>
        <v/>
      </c>
    </row>
    <row r="5" spans="1:90" ht="12.75" x14ac:dyDescent="0.2">
      <c r="A5" s="242">
        <f t="shared" si="20"/>
        <v>7</v>
      </c>
      <c r="B5" s="243">
        <f t="shared" ref="B5:B33" si="57">B4+1</f>
        <v>46025</v>
      </c>
      <c r="C5" s="600">
        <f t="shared" si="21"/>
        <v>1</v>
      </c>
      <c r="D5" s="307"/>
      <c r="E5" s="307"/>
      <c r="F5" s="308"/>
      <c r="G5" s="308"/>
      <c r="H5" s="547"/>
      <c r="I5" s="232">
        <f t="shared" si="0"/>
        <v>0</v>
      </c>
      <c r="J5" s="229" t="str">
        <f t="shared" si="1"/>
        <v/>
      </c>
      <c r="K5" s="313" t="s">
        <v>208</v>
      </c>
      <c r="L5" s="328"/>
      <c r="M5" s="202"/>
      <c r="N5" s="381"/>
      <c r="O5" s="382"/>
      <c r="P5" s="382"/>
      <c r="Q5" s="382"/>
      <c r="R5" s="260" t="str">
        <f>IF(I$36=0,"",IF(Einstellungen!I$39=1,R4+AV5,CL5))</f>
        <v/>
      </c>
      <c r="S5" s="231">
        <f>SUM(AP$3:AP5)</f>
        <v>16</v>
      </c>
      <c r="T5" s="228">
        <f>SUM(I$3:I5)</f>
        <v>0</v>
      </c>
      <c r="U5" s="373" t="str">
        <f t="shared" si="22"/>
        <v/>
      </c>
      <c r="V5" s="689" t="s">
        <v>186</v>
      </c>
      <c r="W5" s="609"/>
      <c r="X5" s="609"/>
      <c r="Y5" s="15">
        <f t="shared" si="2"/>
        <v>46025</v>
      </c>
      <c r="Z5" s="20" t="b">
        <f t="shared" si="3"/>
        <v>0</v>
      </c>
      <c r="AA5" s="2">
        <f>IF(M5=Einstellungen!A$43,I5,IF(M5=Einstellungen!A$45,I5,0))</f>
        <v>0</v>
      </c>
      <c r="AB5" s="2">
        <f>IF(M5=Einstellungen!A$44,I5,IF(M5=Einstellungen!A$45,I5,0))</f>
        <v>0</v>
      </c>
      <c r="AC5" s="661">
        <f t="shared" si="4"/>
        <v>0</v>
      </c>
      <c r="AD5" s="2" t="b">
        <f t="shared" si="5"/>
        <v>0</v>
      </c>
      <c r="AE5" s="2">
        <f t="shared" si="23"/>
        <v>0</v>
      </c>
      <c r="AF5" s="2">
        <f t="shared" si="23"/>
        <v>0</v>
      </c>
      <c r="AG5" s="325" t="b">
        <f t="shared" si="6"/>
        <v>0</v>
      </c>
      <c r="AH5" s="325" t="b">
        <f t="shared" si="7"/>
        <v>0</v>
      </c>
      <c r="AI5" s="325" t="b">
        <f t="shared" si="24"/>
        <v>0</v>
      </c>
      <c r="AJ5" s="325" t="b">
        <f t="shared" si="25"/>
        <v>0</v>
      </c>
      <c r="AK5" s="2">
        <f t="shared" si="26"/>
        <v>7</v>
      </c>
      <c r="AL5" s="14">
        <f t="shared" si="27"/>
        <v>0</v>
      </c>
      <c r="AM5" s="11">
        <f t="shared" si="28"/>
        <v>0</v>
      </c>
      <c r="AN5" s="11">
        <f t="shared" si="29"/>
        <v>0</v>
      </c>
      <c r="AO5" s="11">
        <f t="shared" si="30"/>
        <v>0</v>
      </c>
      <c r="AP5" s="11">
        <f t="shared" si="31"/>
        <v>0</v>
      </c>
      <c r="AQ5" s="204">
        <f t="shared" si="32"/>
        <v>0</v>
      </c>
      <c r="AR5" s="2" t="str">
        <f t="shared" si="33"/>
        <v/>
      </c>
      <c r="AS5" s="2" t="str">
        <f t="shared" si="34"/>
        <v/>
      </c>
      <c r="AT5" s="11" t="str">
        <f t="shared" si="35"/>
        <v/>
      </c>
      <c r="AU5" s="11" t="str">
        <f t="shared" si="36"/>
        <v/>
      </c>
      <c r="AV5" s="11">
        <f t="shared" si="37"/>
        <v>0</v>
      </c>
      <c r="AW5" s="11">
        <f>SUM($AV$3:AV5)</f>
        <v>-16</v>
      </c>
      <c r="AX5" s="390">
        <f t="shared" si="38"/>
        <v>0</v>
      </c>
      <c r="AY5" s="390">
        <f t="shared" si="8"/>
        <v>0</v>
      </c>
      <c r="AZ5" s="390">
        <f t="shared" si="8"/>
        <v>0</v>
      </c>
      <c r="BA5" s="390">
        <f t="shared" si="8"/>
        <v>0</v>
      </c>
      <c r="BB5" s="390">
        <f t="shared" si="8"/>
        <v>0</v>
      </c>
      <c r="BD5" s="368">
        <f t="shared" si="39"/>
        <v>0</v>
      </c>
      <c r="BE5" s="368">
        <f t="shared" si="39"/>
        <v>0</v>
      </c>
      <c r="BF5" s="368">
        <f t="shared" si="39"/>
        <v>0</v>
      </c>
      <c r="BG5" s="368">
        <f t="shared" si="39"/>
        <v>0</v>
      </c>
      <c r="BH5" s="372">
        <f t="shared" si="40"/>
        <v>18</v>
      </c>
      <c r="BI5" s="372">
        <f t="shared" si="9"/>
        <v>1.5</v>
      </c>
      <c r="BJ5" s="372">
        <f t="shared" si="41"/>
        <v>22</v>
      </c>
      <c r="BK5" s="372">
        <f t="shared" si="10"/>
        <v>2</v>
      </c>
      <c r="BL5" s="372">
        <f t="shared" si="42"/>
        <v>6</v>
      </c>
      <c r="BM5" s="372">
        <f t="shared" si="11"/>
        <v>2</v>
      </c>
      <c r="BN5" s="564">
        <f t="shared" si="12"/>
        <v>0</v>
      </c>
      <c r="BO5" s="565">
        <f t="shared" si="13"/>
        <v>0</v>
      </c>
      <c r="BP5" s="570">
        <f t="shared" si="14"/>
        <v>0</v>
      </c>
      <c r="BQ5" s="564">
        <f t="shared" si="15"/>
        <v>0</v>
      </c>
      <c r="BR5" s="565">
        <f t="shared" si="16"/>
        <v>0</v>
      </c>
      <c r="BS5" s="570">
        <f t="shared" si="17"/>
        <v>0</v>
      </c>
      <c r="BT5" s="568">
        <f t="shared" si="43"/>
        <v>0</v>
      </c>
      <c r="BU5" s="564">
        <f t="shared" si="44"/>
        <v>0</v>
      </c>
      <c r="BV5" s="582">
        <f t="shared" si="45"/>
        <v>0</v>
      </c>
      <c r="BW5" s="576">
        <f t="shared" si="46"/>
        <v>0</v>
      </c>
      <c r="BX5" s="577">
        <f t="shared" si="47"/>
        <v>0</v>
      </c>
      <c r="BY5" s="578">
        <f t="shared" si="18"/>
        <v>0</v>
      </c>
      <c r="BZ5" s="576">
        <f t="shared" si="48"/>
        <v>0</v>
      </c>
      <c r="CA5" s="577">
        <f t="shared" si="49"/>
        <v>0</v>
      </c>
      <c r="CB5" s="578">
        <f t="shared" si="19"/>
        <v>0</v>
      </c>
      <c r="CC5" s="579">
        <f t="shared" si="50"/>
        <v>0</v>
      </c>
      <c r="CD5" s="576">
        <f t="shared" si="51"/>
        <v>0</v>
      </c>
      <c r="CE5" s="560">
        <f t="shared" si="52"/>
        <v>-6</v>
      </c>
      <c r="CF5" s="560">
        <f t="shared" si="53"/>
        <v>-6</v>
      </c>
      <c r="CG5" s="560">
        <f t="shared" si="54"/>
        <v>0</v>
      </c>
      <c r="CH5" s="560">
        <f t="shared" si="55"/>
        <v>0</v>
      </c>
      <c r="CL5" s="11" t="str">
        <f t="shared" si="56"/>
        <v/>
      </c>
    </row>
    <row r="6" spans="1:90" ht="12.75" x14ac:dyDescent="0.2">
      <c r="A6" s="242">
        <f t="shared" si="20"/>
        <v>1</v>
      </c>
      <c r="B6" s="243">
        <f>B5+1</f>
        <v>46026</v>
      </c>
      <c r="C6" s="600">
        <f t="shared" si="21"/>
        <v>1</v>
      </c>
      <c r="D6" s="307"/>
      <c r="E6" s="307"/>
      <c r="F6" s="308"/>
      <c r="G6" s="308"/>
      <c r="H6" s="547"/>
      <c r="I6" s="232">
        <f t="shared" si="0"/>
        <v>0</v>
      </c>
      <c r="J6" s="229" t="str">
        <f t="shared" si="1"/>
        <v/>
      </c>
      <c r="K6" s="313"/>
      <c r="L6" s="328"/>
      <c r="M6" s="202"/>
      <c r="N6" s="381"/>
      <c r="O6" s="382"/>
      <c r="P6" s="382"/>
      <c r="Q6" s="382"/>
      <c r="R6" s="260" t="str">
        <f>IF(I$36=0,"",IF(Einstellungen!I$39=1,R5+AV6,CL6))</f>
        <v/>
      </c>
      <c r="S6" s="231">
        <f>SUM(AP$3:AP6)</f>
        <v>16</v>
      </c>
      <c r="T6" s="228">
        <f>SUM(I$3:I6)</f>
        <v>0</v>
      </c>
      <c r="U6" s="373" t="str">
        <f t="shared" si="22"/>
        <v/>
      </c>
      <c r="V6" s="689" t="s">
        <v>268</v>
      </c>
      <c r="W6" s="609"/>
      <c r="X6" s="609"/>
      <c r="Y6" s="15">
        <f t="shared" si="2"/>
        <v>46026</v>
      </c>
      <c r="Z6" s="20" t="b">
        <f t="shared" si="3"/>
        <v>0</v>
      </c>
      <c r="AA6" s="2">
        <f>IF(M6=Einstellungen!A$43,I6,IF(M6=Einstellungen!A$45,I6,0))</f>
        <v>0</v>
      </c>
      <c r="AB6" s="2">
        <f>IF(M6=Einstellungen!A$44,I6,IF(M6=Einstellungen!A$45,I6,0))</f>
        <v>0</v>
      </c>
      <c r="AC6" s="661">
        <f t="shared" si="4"/>
        <v>0</v>
      </c>
      <c r="AD6" s="2" t="b">
        <f t="shared" si="5"/>
        <v>0</v>
      </c>
      <c r="AE6" s="2">
        <f t="shared" si="23"/>
        <v>0</v>
      </c>
      <c r="AF6" s="2">
        <f t="shared" si="23"/>
        <v>0</v>
      </c>
      <c r="AG6" s="325" t="b">
        <f t="shared" si="6"/>
        <v>0</v>
      </c>
      <c r="AH6" s="325" t="b">
        <f t="shared" si="7"/>
        <v>0</v>
      </c>
      <c r="AI6" s="325" t="b">
        <f t="shared" si="24"/>
        <v>0</v>
      </c>
      <c r="AJ6" s="325" t="b">
        <f t="shared" si="25"/>
        <v>0</v>
      </c>
      <c r="AK6" s="2">
        <f t="shared" si="26"/>
        <v>1</v>
      </c>
      <c r="AL6" s="14">
        <f t="shared" si="27"/>
        <v>0</v>
      </c>
      <c r="AM6" s="11">
        <f t="shared" si="28"/>
        <v>0</v>
      </c>
      <c r="AN6" s="11">
        <f t="shared" si="29"/>
        <v>0</v>
      </c>
      <c r="AO6" s="11">
        <f t="shared" si="30"/>
        <v>0</v>
      </c>
      <c r="AP6" s="11">
        <f t="shared" si="31"/>
        <v>0</v>
      </c>
      <c r="AQ6" s="204">
        <f t="shared" si="32"/>
        <v>0</v>
      </c>
      <c r="AR6" s="2" t="str">
        <f t="shared" si="33"/>
        <v/>
      </c>
      <c r="AS6" s="2" t="str">
        <f t="shared" si="34"/>
        <v/>
      </c>
      <c r="AT6" s="11" t="str">
        <f t="shared" si="35"/>
        <v/>
      </c>
      <c r="AU6" s="11" t="str">
        <f t="shared" si="36"/>
        <v/>
      </c>
      <c r="AV6" s="11">
        <f t="shared" si="37"/>
        <v>0</v>
      </c>
      <c r="AW6" s="11">
        <f>SUM($AV$3:AV6)</f>
        <v>-16</v>
      </c>
      <c r="AX6" s="390">
        <f t="shared" si="38"/>
        <v>0</v>
      </c>
      <c r="AY6" s="390">
        <f t="shared" si="8"/>
        <v>0</v>
      </c>
      <c r="AZ6" s="390">
        <f t="shared" si="8"/>
        <v>0</v>
      </c>
      <c r="BA6" s="390">
        <f t="shared" si="8"/>
        <v>0</v>
      </c>
      <c r="BB6" s="390">
        <f t="shared" si="8"/>
        <v>0</v>
      </c>
      <c r="BD6" s="368">
        <f t="shared" si="39"/>
        <v>0</v>
      </c>
      <c r="BE6" s="368">
        <f t="shared" si="39"/>
        <v>0</v>
      </c>
      <c r="BF6" s="368">
        <f t="shared" si="39"/>
        <v>0</v>
      </c>
      <c r="BG6" s="368">
        <f t="shared" si="39"/>
        <v>0</v>
      </c>
      <c r="BH6" s="372">
        <f t="shared" si="40"/>
        <v>8</v>
      </c>
      <c r="BI6" s="372">
        <f t="shared" si="9"/>
        <v>2</v>
      </c>
      <c r="BJ6" s="372">
        <f t="shared" si="41"/>
        <v>22</v>
      </c>
      <c r="BK6" s="372">
        <f t="shared" si="10"/>
        <v>3</v>
      </c>
      <c r="BL6" s="372">
        <f t="shared" si="42"/>
        <v>6</v>
      </c>
      <c r="BM6" s="372">
        <f t="shared" si="11"/>
        <v>3</v>
      </c>
      <c r="BN6" s="564">
        <f t="shared" si="12"/>
        <v>0</v>
      </c>
      <c r="BO6" s="565">
        <f t="shared" si="13"/>
        <v>0</v>
      </c>
      <c r="BP6" s="570">
        <f t="shared" si="14"/>
        <v>0</v>
      </c>
      <c r="BQ6" s="564">
        <f t="shared" si="15"/>
        <v>0</v>
      </c>
      <c r="BR6" s="565">
        <f t="shared" si="16"/>
        <v>0</v>
      </c>
      <c r="BS6" s="570">
        <f t="shared" si="17"/>
        <v>0</v>
      </c>
      <c r="BT6" s="568">
        <f t="shared" si="43"/>
        <v>0</v>
      </c>
      <c r="BU6" s="564">
        <f t="shared" si="44"/>
        <v>0</v>
      </c>
      <c r="BV6" s="582">
        <f t="shared" si="45"/>
        <v>0</v>
      </c>
      <c r="BW6" s="576">
        <f t="shared" si="46"/>
        <v>0</v>
      </c>
      <c r="BX6" s="577">
        <f t="shared" si="47"/>
        <v>0</v>
      </c>
      <c r="BY6" s="578">
        <f t="shared" si="18"/>
        <v>0</v>
      </c>
      <c r="BZ6" s="576">
        <f t="shared" si="48"/>
        <v>0</v>
      </c>
      <c r="CA6" s="577">
        <f t="shared" si="49"/>
        <v>0</v>
      </c>
      <c r="CB6" s="578">
        <f t="shared" si="19"/>
        <v>0</v>
      </c>
      <c r="CC6" s="579">
        <f t="shared" si="50"/>
        <v>0</v>
      </c>
      <c r="CD6" s="576">
        <f t="shared" si="51"/>
        <v>0</v>
      </c>
      <c r="CE6" s="560">
        <f t="shared" si="52"/>
        <v>-6</v>
      </c>
      <c r="CF6" s="560">
        <f t="shared" si="53"/>
        <v>-6</v>
      </c>
      <c r="CG6" s="560">
        <f t="shared" si="54"/>
        <v>0</v>
      </c>
      <c r="CH6" s="560">
        <f t="shared" si="55"/>
        <v>0</v>
      </c>
      <c r="CL6" s="11" t="str">
        <f t="shared" si="56"/>
        <v/>
      </c>
    </row>
    <row r="7" spans="1:90" ht="12.75" x14ac:dyDescent="0.2">
      <c r="A7" s="242">
        <f t="shared" si="20"/>
        <v>2</v>
      </c>
      <c r="B7" s="243">
        <f t="shared" si="57"/>
        <v>46027</v>
      </c>
      <c r="C7" s="600">
        <f t="shared" si="21"/>
        <v>2</v>
      </c>
      <c r="D7" s="307"/>
      <c r="E7" s="307"/>
      <c r="F7" s="308"/>
      <c r="G7" s="308"/>
      <c r="H7" s="547"/>
      <c r="I7" s="232">
        <f t="shared" si="0"/>
        <v>0</v>
      </c>
      <c r="J7" s="229">
        <f t="shared" si="1"/>
        <v>1</v>
      </c>
      <c r="K7" s="313"/>
      <c r="L7" s="328"/>
      <c r="M7" s="202"/>
      <c r="N7" s="381"/>
      <c r="O7" s="382"/>
      <c r="P7" s="382"/>
      <c r="Q7" s="382"/>
      <c r="R7" s="260" t="str">
        <f>IF(I$36=0,"",IF(Einstellungen!I$39=1,R6+AV7,CL7))</f>
        <v/>
      </c>
      <c r="S7" s="231">
        <f>SUM(AP$3:AP7)</f>
        <v>24</v>
      </c>
      <c r="T7" s="228">
        <f>SUM(I$3:I7)</f>
        <v>0</v>
      </c>
      <c r="U7" s="373" t="str">
        <f t="shared" si="22"/>
        <v/>
      </c>
      <c r="V7" s="790"/>
      <c r="W7" s="609"/>
      <c r="X7" s="609"/>
      <c r="Y7" s="15">
        <f t="shared" si="2"/>
        <v>46027</v>
      </c>
      <c r="Z7" s="20">
        <f t="shared" si="3"/>
        <v>0</v>
      </c>
      <c r="AA7" s="2">
        <f>IF(M7=Einstellungen!A$43,I7,IF(M7=Einstellungen!A$45,I7,0))</f>
        <v>0</v>
      </c>
      <c r="AB7" s="2">
        <f>IF(M7=Einstellungen!A$44,I7,IF(M7=Einstellungen!A$45,I7,0))</f>
        <v>0</v>
      </c>
      <c r="AC7" s="661">
        <f t="shared" si="4"/>
        <v>0</v>
      </c>
      <c r="AD7" s="2">
        <f t="shared" si="5"/>
        <v>0</v>
      </c>
      <c r="AE7" s="2">
        <f t="shared" si="23"/>
        <v>0</v>
      </c>
      <c r="AF7" s="2">
        <f t="shared" si="23"/>
        <v>0</v>
      </c>
      <c r="AG7" s="325">
        <f t="shared" si="6"/>
        <v>0</v>
      </c>
      <c r="AH7" s="325">
        <f t="shared" si="7"/>
        <v>0</v>
      </c>
      <c r="AI7" s="325">
        <f t="shared" si="24"/>
        <v>0</v>
      </c>
      <c r="AJ7" s="325">
        <f t="shared" si="25"/>
        <v>0</v>
      </c>
      <c r="AK7" s="2">
        <f t="shared" si="26"/>
        <v>2</v>
      </c>
      <c r="AL7" s="14">
        <f t="shared" si="27"/>
        <v>0</v>
      </c>
      <c r="AM7" s="11">
        <f t="shared" si="28"/>
        <v>0</v>
      </c>
      <c r="AN7" s="11">
        <f t="shared" si="29"/>
        <v>0</v>
      </c>
      <c r="AO7" s="11">
        <f t="shared" si="30"/>
        <v>8</v>
      </c>
      <c r="AP7" s="11">
        <f t="shared" si="31"/>
        <v>8</v>
      </c>
      <c r="AQ7" s="204">
        <f t="shared" si="32"/>
        <v>8</v>
      </c>
      <c r="AR7" s="2">
        <f t="shared" si="33"/>
        <v>1</v>
      </c>
      <c r="AS7" s="2">
        <f t="shared" si="34"/>
        <v>1</v>
      </c>
      <c r="AT7" s="11" t="str">
        <f t="shared" si="35"/>
        <v/>
      </c>
      <c r="AU7" s="11" t="str">
        <f t="shared" si="36"/>
        <v/>
      </c>
      <c r="AV7" s="11">
        <f t="shared" si="37"/>
        <v>-8</v>
      </c>
      <c r="AW7" s="11">
        <f>SUM($AV$3:AV7)</f>
        <v>-24</v>
      </c>
      <c r="AX7" s="390">
        <f t="shared" si="38"/>
        <v>0</v>
      </c>
      <c r="AY7" s="390">
        <f t="shared" si="8"/>
        <v>0</v>
      </c>
      <c r="AZ7" s="390">
        <f t="shared" si="8"/>
        <v>0</v>
      </c>
      <c r="BA7" s="390">
        <f t="shared" si="8"/>
        <v>0</v>
      </c>
      <c r="BB7" s="390">
        <f t="shared" si="8"/>
        <v>0</v>
      </c>
      <c r="BD7" s="368">
        <f t="shared" si="39"/>
        <v>0</v>
      </c>
      <c r="BE7" s="368">
        <f t="shared" si="39"/>
        <v>0</v>
      </c>
      <c r="BF7" s="368">
        <f t="shared" si="39"/>
        <v>0</v>
      </c>
      <c r="BG7" s="368">
        <f t="shared" si="39"/>
        <v>0</v>
      </c>
      <c r="BH7" s="372">
        <f t="shared" si="40"/>
        <v>18</v>
      </c>
      <c r="BI7" s="372">
        <f t="shared" si="9"/>
        <v>1.5</v>
      </c>
      <c r="BJ7" s="372">
        <f t="shared" si="41"/>
        <v>22</v>
      </c>
      <c r="BK7" s="372">
        <f t="shared" si="10"/>
        <v>2</v>
      </c>
      <c r="BL7" s="372">
        <f t="shared" si="42"/>
        <v>6</v>
      </c>
      <c r="BM7" s="372">
        <f t="shared" si="11"/>
        <v>2</v>
      </c>
      <c r="BN7" s="564">
        <f t="shared" si="12"/>
        <v>0</v>
      </c>
      <c r="BO7" s="565">
        <f t="shared" si="13"/>
        <v>0</v>
      </c>
      <c r="BP7" s="570">
        <f t="shared" si="14"/>
        <v>0</v>
      </c>
      <c r="BQ7" s="564">
        <f t="shared" si="15"/>
        <v>0</v>
      </c>
      <c r="BR7" s="565">
        <f t="shared" si="16"/>
        <v>0</v>
      </c>
      <c r="BS7" s="570">
        <f t="shared" si="17"/>
        <v>0</v>
      </c>
      <c r="BT7" s="568">
        <f t="shared" si="43"/>
        <v>0</v>
      </c>
      <c r="BU7" s="564">
        <f t="shared" si="44"/>
        <v>0</v>
      </c>
      <c r="BV7" s="582">
        <f t="shared" si="45"/>
        <v>0</v>
      </c>
      <c r="BW7" s="576">
        <f t="shared" si="46"/>
        <v>0</v>
      </c>
      <c r="BX7" s="577">
        <f t="shared" si="47"/>
        <v>0</v>
      </c>
      <c r="BY7" s="578">
        <f t="shared" si="18"/>
        <v>0</v>
      </c>
      <c r="BZ7" s="576">
        <f t="shared" si="48"/>
        <v>0</v>
      </c>
      <c r="CA7" s="577">
        <f t="shared" si="49"/>
        <v>0</v>
      </c>
      <c r="CB7" s="578">
        <f t="shared" si="19"/>
        <v>0</v>
      </c>
      <c r="CC7" s="579">
        <f t="shared" si="50"/>
        <v>0</v>
      </c>
      <c r="CD7" s="576">
        <f t="shared" si="51"/>
        <v>0</v>
      </c>
      <c r="CE7" s="560">
        <f t="shared" si="52"/>
        <v>-6</v>
      </c>
      <c r="CF7" s="560">
        <f t="shared" si="53"/>
        <v>-6</v>
      </c>
      <c r="CG7" s="560">
        <f t="shared" si="54"/>
        <v>0</v>
      </c>
      <c r="CH7" s="560">
        <f t="shared" si="55"/>
        <v>0</v>
      </c>
      <c r="CL7" s="11" t="str">
        <f t="shared" si="56"/>
        <v/>
      </c>
    </row>
    <row r="8" spans="1:90" ht="12.75" x14ac:dyDescent="0.2">
      <c r="A8" s="242">
        <f t="shared" si="20"/>
        <v>3</v>
      </c>
      <c r="B8" s="243">
        <f t="shared" si="57"/>
        <v>46028</v>
      </c>
      <c r="C8" s="600">
        <f t="shared" si="21"/>
        <v>2</v>
      </c>
      <c r="D8" s="307"/>
      <c r="E8" s="307"/>
      <c r="F8" s="308"/>
      <c r="G8" s="308"/>
      <c r="H8" s="547"/>
      <c r="I8" s="232">
        <f t="shared" si="0"/>
        <v>0</v>
      </c>
      <c r="J8" s="229">
        <f t="shared" si="1"/>
        <v>1</v>
      </c>
      <c r="K8" s="313"/>
      <c r="L8" s="328"/>
      <c r="M8" s="202"/>
      <c r="N8" s="381"/>
      <c r="O8" s="382"/>
      <c r="P8" s="382"/>
      <c r="Q8" s="382"/>
      <c r="R8" s="260" t="str">
        <f>IF(I$36=0,"",IF(Einstellungen!I$39=1,R7+AV8,CL8))</f>
        <v/>
      </c>
      <c r="S8" s="231">
        <f>SUM(AP$3:AP8)</f>
        <v>32</v>
      </c>
      <c r="T8" s="228">
        <f>SUM(I$3:I8)</f>
        <v>0</v>
      </c>
      <c r="U8" s="373" t="str">
        <f t="shared" si="22"/>
        <v/>
      </c>
      <c r="V8" s="689"/>
      <c r="W8" s="609"/>
      <c r="X8" s="609"/>
      <c r="Y8" s="15">
        <f t="shared" si="2"/>
        <v>46028</v>
      </c>
      <c r="Z8" s="20">
        <f t="shared" si="3"/>
        <v>0</v>
      </c>
      <c r="AA8" s="2">
        <f>IF(M8=Einstellungen!A$43,I8,IF(M8=Einstellungen!A$45,I8,0))</f>
        <v>0</v>
      </c>
      <c r="AB8" s="2">
        <f>IF(M8=Einstellungen!A$44,I8,IF(M8=Einstellungen!A$45,I8,0))</f>
        <v>0</v>
      </c>
      <c r="AC8" s="661">
        <f t="shared" si="4"/>
        <v>0</v>
      </c>
      <c r="AD8" s="2">
        <f t="shared" si="5"/>
        <v>0</v>
      </c>
      <c r="AE8" s="2">
        <f t="shared" si="23"/>
        <v>0</v>
      </c>
      <c r="AF8" s="2">
        <f t="shared" si="23"/>
        <v>0</v>
      </c>
      <c r="AG8" s="325">
        <f t="shared" si="6"/>
        <v>0</v>
      </c>
      <c r="AH8" s="325">
        <f t="shared" si="7"/>
        <v>0</v>
      </c>
      <c r="AI8" s="325">
        <f t="shared" si="24"/>
        <v>0</v>
      </c>
      <c r="AJ8" s="325">
        <f t="shared" si="25"/>
        <v>0</v>
      </c>
      <c r="AK8" s="2">
        <f t="shared" si="26"/>
        <v>3</v>
      </c>
      <c r="AL8" s="14">
        <f t="shared" si="27"/>
        <v>0</v>
      </c>
      <c r="AM8" s="11">
        <f t="shared" si="28"/>
        <v>0</v>
      </c>
      <c r="AN8" s="11">
        <f t="shared" si="29"/>
        <v>0</v>
      </c>
      <c r="AO8" s="11">
        <f t="shared" si="30"/>
        <v>8</v>
      </c>
      <c r="AP8" s="11">
        <f t="shared" si="31"/>
        <v>8</v>
      </c>
      <c r="AQ8" s="204">
        <f t="shared" si="32"/>
        <v>8</v>
      </c>
      <c r="AR8" s="2">
        <f t="shared" si="33"/>
        <v>1</v>
      </c>
      <c r="AS8" s="2">
        <f t="shared" si="34"/>
        <v>1</v>
      </c>
      <c r="AT8" s="11" t="str">
        <f t="shared" si="35"/>
        <v/>
      </c>
      <c r="AU8" s="11" t="str">
        <f t="shared" si="36"/>
        <v/>
      </c>
      <c r="AV8" s="11">
        <f t="shared" si="37"/>
        <v>-8</v>
      </c>
      <c r="AW8" s="11">
        <f>SUM($AV$3:AV8)</f>
        <v>-32</v>
      </c>
      <c r="AX8" s="390">
        <f t="shared" si="38"/>
        <v>0</v>
      </c>
      <c r="AY8" s="390">
        <f t="shared" si="8"/>
        <v>0</v>
      </c>
      <c r="AZ8" s="390">
        <f t="shared" si="8"/>
        <v>0</v>
      </c>
      <c r="BA8" s="390">
        <f t="shared" si="8"/>
        <v>0</v>
      </c>
      <c r="BB8" s="390">
        <f t="shared" si="8"/>
        <v>0</v>
      </c>
      <c r="BD8" s="368">
        <f t="shared" si="39"/>
        <v>0</v>
      </c>
      <c r="BE8" s="368">
        <f t="shared" si="39"/>
        <v>0</v>
      </c>
      <c r="BF8" s="368">
        <f t="shared" si="39"/>
        <v>0</v>
      </c>
      <c r="BG8" s="368">
        <f t="shared" si="39"/>
        <v>0</v>
      </c>
      <c r="BH8" s="372">
        <f t="shared" si="40"/>
        <v>18</v>
      </c>
      <c r="BI8" s="372">
        <f t="shared" si="9"/>
        <v>1.5</v>
      </c>
      <c r="BJ8" s="372">
        <f t="shared" si="41"/>
        <v>22</v>
      </c>
      <c r="BK8" s="372">
        <f t="shared" si="10"/>
        <v>2</v>
      </c>
      <c r="BL8" s="372">
        <f t="shared" si="42"/>
        <v>6</v>
      </c>
      <c r="BM8" s="372">
        <f t="shared" si="11"/>
        <v>2</v>
      </c>
      <c r="BN8" s="564">
        <f t="shared" si="12"/>
        <v>0</v>
      </c>
      <c r="BO8" s="565">
        <f t="shared" si="13"/>
        <v>0</v>
      </c>
      <c r="BP8" s="570">
        <f t="shared" si="14"/>
        <v>0</v>
      </c>
      <c r="BQ8" s="564">
        <f t="shared" si="15"/>
        <v>0</v>
      </c>
      <c r="BR8" s="565">
        <f t="shared" si="16"/>
        <v>0</v>
      </c>
      <c r="BS8" s="570">
        <f t="shared" si="17"/>
        <v>0</v>
      </c>
      <c r="BT8" s="568">
        <f t="shared" si="43"/>
        <v>0</v>
      </c>
      <c r="BU8" s="564">
        <f t="shared" si="44"/>
        <v>0</v>
      </c>
      <c r="BV8" s="582">
        <f t="shared" si="45"/>
        <v>0</v>
      </c>
      <c r="BW8" s="576">
        <f t="shared" si="46"/>
        <v>0</v>
      </c>
      <c r="BX8" s="577">
        <f t="shared" si="47"/>
        <v>0</v>
      </c>
      <c r="BY8" s="578">
        <f t="shared" si="18"/>
        <v>0</v>
      </c>
      <c r="BZ8" s="576">
        <f t="shared" si="48"/>
        <v>0</v>
      </c>
      <c r="CA8" s="577">
        <f t="shared" si="49"/>
        <v>0</v>
      </c>
      <c r="CB8" s="578">
        <f t="shared" si="19"/>
        <v>0</v>
      </c>
      <c r="CC8" s="579">
        <f t="shared" si="50"/>
        <v>0</v>
      </c>
      <c r="CD8" s="576">
        <f t="shared" si="51"/>
        <v>0</v>
      </c>
      <c r="CE8" s="560">
        <f t="shared" si="52"/>
        <v>-6</v>
      </c>
      <c r="CF8" s="560">
        <f t="shared" si="53"/>
        <v>-6</v>
      </c>
      <c r="CG8" s="560">
        <f t="shared" si="54"/>
        <v>0</v>
      </c>
      <c r="CH8" s="560">
        <f t="shared" si="55"/>
        <v>0</v>
      </c>
      <c r="CL8" s="11" t="str">
        <f t="shared" si="56"/>
        <v/>
      </c>
    </row>
    <row r="9" spans="1:90" ht="12.75" x14ac:dyDescent="0.2">
      <c r="A9" s="242">
        <f t="shared" si="20"/>
        <v>4</v>
      </c>
      <c r="B9" s="243">
        <f t="shared" si="57"/>
        <v>46029</v>
      </c>
      <c r="C9" s="600">
        <f t="shared" si="21"/>
        <v>2</v>
      </c>
      <c r="D9" s="307"/>
      <c r="E9" s="307"/>
      <c r="F9" s="308"/>
      <c r="G9" s="308"/>
      <c r="H9" s="547"/>
      <c r="I9" s="232">
        <f t="shared" si="0"/>
        <v>0</v>
      </c>
      <c r="J9" s="229">
        <f t="shared" si="1"/>
        <v>1</v>
      </c>
      <c r="K9" s="313"/>
      <c r="L9" s="328"/>
      <c r="M9" s="202"/>
      <c r="N9" s="381"/>
      <c r="O9" s="382"/>
      <c r="P9" s="382"/>
      <c r="Q9" s="382"/>
      <c r="R9" s="260" t="str">
        <f>IF(I$36=0,"",IF(Einstellungen!I$39=1,R8+AV9,CL9))</f>
        <v/>
      </c>
      <c r="S9" s="231">
        <f>SUM(AP$3:AP9)</f>
        <v>40</v>
      </c>
      <c r="T9" s="228">
        <f>SUM(I$3:I9)</f>
        <v>0</v>
      </c>
      <c r="U9" s="373" t="str">
        <f t="shared" si="22"/>
        <v/>
      </c>
      <c r="V9" s="689"/>
      <c r="W9" s="609"/>
      <c r="X9" s="609"/>
      <c r="Y9" s="15">
        <f t="shared" si="2"/>
        <v>46029</v>
      </c>
      <c r="Z9" s="20">
        <f t="shared" si="3"/>
        <v>0</v>
      </c>
      <c r="AA9" s="2">
        <f>IF(M9=Einstellungen!A$43,I9,IF(M9=Einstellungen!A$45,I9,0))</f>
        <v>0</v>
      </c>
      <c r="AB9" s="2">
        <f>IF(M9=Einstellungen!A$44,I9,IF(M9=Einstellungen!A$45,I9,0))</f>
        <v>0</v>
      </c>
      <c r="AC9" s="661">
        <f t="shared" si="4"/>
        <v>0</v>
      </c>
      <c r="AD9" s="2">
        <f t="shared" si="5"/>
        <v>0</v>
      </c>
      <c r="AE9" s="2">
        <f t="shared" si="23"/>
        <v>0</v>
      </c>
      <c r="AF9" s="2">
        <f t="shared" si="23"/>
        <v>0</v>
      </c>
      <c r="AG9" s="325">
        <f t="shared" si="6"/>
        <v>0</v>
      </c>
      <c r="AH9" s="325">
        <f t="shared" si="7"/>
        <v>0</v>
      </c>
      <c r="AI9" s="325">
        <f t="shared" si="24"/>
        <v>0</v>
      </c>
      <c r="AJ9" s="325">
        <f t="shared" si="25"/>
        <v>0</v>
      </c>
      <c r="AK9" s="2">
        <f t="shared" si="26"/>
        <v>4</v>
      </c>
      <c r="AL9" s="14">
        <f t="shared" si="27"/>
        <v>0</v>
      </c>
      <c r="AM9" s="11">
        <f t="shared" si="28"/>
        <v>0</v>
      </c>
      <c r="AN9" s="11">
        <f t="shared" si="29"/>
        <v>0</v>
      </c>
      <c r="AO9" s="11">
        <f t="shared" si="30"/>
        <v>8</v>
      </c>
      <c r="AP9" s="11">
        <f t="shared" si="31"/>
        <v>8</v>
      </c>
      <c r="AQ9" s="204">
        <f t="shared" si="32"/>
        <v>8</v>
      </c>
      <c r="AR9" s="2">
        <f t="shared" si="33"/>
        <v>1</v>
      </c>
      <c r="AS9" s="2">
        <f t="shared" si="34"/>
        <v>1</v>
      </c>
      <c r="AT9" s="11" t="str">
        <f t="shared" si="35"/>
        <v/>
      </c>
      <c r="AU9" s="11" t="str">
        <f t="shared" si="36"/>
        <v/>
      </c>
      <c r="AV9" s="11">
        <f t="shared" si="37"/>
        <v>-8</v>
      </c>
      <c r="AW9" s="11">
        <f>SUM($AV$3:AV9)</f>
        <v>-40</v>
      </c>
      <c r="AX9" s="390">
        <f t="shared" si="38"/>
        <v>0</v>
      </c>
      <c r="AY9" s="390">
        <f t="shared" si="8"/>
        <v>0</v>
      </c>
      <c r="AZ9" s="390">
        <f t="shared" si="8"/>
        <v>0</v>
      </c>
      <c r="BA9" s="390">
        <f t="shared" si="8"/>
        <v>0</v>
      </c>
      <c r="BB9" s="390">
        <f t="shared" si="8"/>
        <v>0</v>
      </c>
      <c r="BD9" s="368">
        <f t="shared" si="39"/>
        <v>0</v>
      </c>
      <c r="BE9" s="368">
        <f t="shared" si="39"/>
        <v>0</v>
      </c>
      <c r="BF9" s="368">
        <f t="shared" si="39"/>
        <v>0</v>
      </c>
      <c r="BG9" s="368">
        <f t="shared" si="39"/>
        <v>0</v>
      </c>
      <c r="BH9" s="372">
        <f t="shared" si="40"/>
        <v>18</v>
      </c>
      <c r="BI9" s="372">
        <f t="shared" si="9"/>
        <v>1.5</v>
      </c>
      <c r="BJ9" s="372">
        <f t="shared" si="41"/>
        <v>22</v>
      </c>
      <c r="BK9" s="372">
        <f t="shared" si="10"/>
        <v>2</v>
      </c>
      <c r="BL9" s="372">
        <f t="shared" si="42"/>
        <v>6</v>
      </c>
      <c r="BM9" s="372">
        <f t="shared" si="11"/>
        <v>2</v>
      </c>
      <c r="BN9" s="564">
        <f t="shared" si="12"/>
        <v>0</v>
      </c>
      <c r="BO9" s="565">
        <f t="shared" si="13"/>
        <v>0</v>
      </c>
      <c r="BP9" s="570">
        <f t="shared" si="14"/>
        <v>0</v>
      </c>
      <c r="BQ9" s="564">
        <f t="shared" si="15"/>
        <v>0</v>
      </c>
      <c r="BR9" s="565">
        <f t="shared" si="16"/>
        <v>0</v>
      </c>
      <c r="BS9" s="570">
        <f t="shared" si="17"/>
        <v>0</v>
      </c>
      <c r="BT9" s="568">
        <f t="shared" si="43"/>
        <v>0</v>
      </c>
      <c r="BU9" s="564">
        <f t="shared" si="44"/>
        <v>0</v>
      </c>
      <c r="BV9" s="582">
        <f t="shared" si="45"/>
        <v>0</v>
      </c>
      <c r="BW9" s="576">
        <f t="shared" si="46"/>
        <v>0</v>
      </c>
      <c r="BX9" s="577">
        <f t="shared" si="47"/>
        <v>0</v>
      </c>
      <c r="BY9" s="578">
        <f t="shared" si="18"/>
        <v>0</v>
      </c>
      <c r="BZ9" s="576">
        <f t="shared" si="48"/>
        <v>0</v>
      </c>
      <c r="CA9" s="577">
        <f t="shared" si="49"/>
        <v>0</v>
      </c>
      <c r="CB9" s="578">
        <f t="shared" si="19"/>
        <v>0</v>
      </c>
      <c r="CC9" s="579">
        <f t="shared" si="50"/>
        <v>0</v>
      </c>
      <c r="CD9" s="576">
        <f t="shared" si="51"/>
        <v>0</v>
      </c>
      <c r="CE9" s="560">
        <f t="shared" si="52"/>
        <v>-6</v>
      </c>
      <c r="CF9" s="560">
        <f t="shared" si="53"/>
        <v>-6</v>
      </c>
      <c r="CG9" s="560">
        <f t="shared" si="54"/>
        <v>0</v>
      </c>
      <c r="CH9" s="560">
        <f t="shared" si="55"/>
        <v>0</v>
      </c>
      <c r="CL9" s="11" t="str">
        <f t="shared" si="56"/>
        <v/>
      </c>
    </row>
    <row r="10" spans="1:90" ht="12.75" x14ac:dyDescent="0.2">
      <c r="A10" s="242">
        <f t="shared" si="20"/>
        <v>5</v>
      </c>
      <c r="B10" s="243">
        <f t="shared" si="57"/>
        <v>46030</v>
      </c>
      <c r="C10" s="600">
        <f t="shared" si="21"/>
        <v>2</v>
      </c>
      <c r="D10" s="307"/>
      <c r="E10" s="307"/>
      <c r="F10" s="308"/>
      <c r="G10" s="308"/>
      <c r="H10" s="547"/>
      <c r="I10" s="232">
        <f t="shared" si="0"/>
        <v>0</v>
      </c>
      <c r="J10" s="229">
        <f t="shared" si="1"/>
        <v>1</v>
      </c>
      <c r="K10" s="313"/>
      <c r="L10" s="328"/>
      <c r="M10" s="202"/>
      <c r="N10" s="381"/>
      <c r="O10" s="382"/>
      <c r="P10" s="382"/>
      <c r="Q10" s="382"/>
      <c r="R10" s="260" t="str">
        <f>IF(I$36=0,"",IF(Einstellungen!I$39=1,R9+AV10,CL10))</f>
        <v/>
      </c>
      <c r="S10" s="231">
        <f>SUM(AP$3:AP10)</f>
        <v>48</v>
      </c>
      <c r="T10" s="228">
        <f>SUM(I$3:I10)</f>
        <v>0</v>
      </c>
      <c r="U10" s="373" t="str">
        <f t="shared" si="22"/>
        <v/>
      </c>
      <c r="V10" s="689"/>
      <c r="W10" s="609"/>
      <c r="X10" s="609"/>
      <c r="Y10" s="15">
        <f t="shared" si="2"/>
        <v>46030</v>
      </c>
      <c r="Z10" s="20">
        <f t="shared" si="3"/>
        <v>0</v>
      </c>
      <c r="AA10" s="2">
        <f>IF(M10=Einstellungen!A$43,I10,IF(M10=Einstellungen!A$45,I10,0))</f>
        <v>0</v>
      </c>
      <c r="AB10" s="2">
        <f>IF(M10=Einstellungen!A$44,I10,IF(M10=Einstellungen!A$45,I10,0))</f>
        <v>0</v>
      </c>
      <c r="AC10" s="661">
        <f t="shared" si="4"/>
        <v>0</v>
      </c>
      <c r="AD10" s="2">
        <f t="shared" si="5"/>
        <v>0</v>
      </c>
      <c r="AE10" s="2">
        <f t="shared" si="23"/>
        <v>0</v>
      </c>
      <c r="AF10" s="2">
        <f t="shared" si="23"/>
        <v>0</v>
      </c>
      <c r="AG10" s="325">
        <f t="shared" si="6"/>
        <v>0</v>
      </c>
      <c r="AH10" s="325">
        <f t="shared" si="7"/>
        <v>0</v>
      </c>
      <c r="AI10" s="325">
        <f t="shared" si="24"/>
        <v>0</v>
      </c>
      <c r="AJ10" s="325">
        <f t="shared" si="25"/>
        <v>0</v>
      </c>
      <c r="AK10" s="2">
        <f t="shared" si="26"/>
        <v>5</v>
      </c>
      <c r="AL10" s="14">
        <f t="shared" si="27"/>
        <v>0</v>
      </c>
      <c r="AM10" s="11">
        <f t="shared" si="28"/>
        <v>0</v>
      </c>
      <c r="AN10" s="11">
        <f t="shared" si="29"/>
        <v>0</v>
      </c>
      <c r="AO10" s="11">
        <f t="shared" si="30"/>
        <v>8</v>
      </c>
      <c r="AP10" s="11">
        <f t="shared" si="31"/>
        <v>8</v>
      </c>
      <c r="AQ10" s="204">
        <f t="shared" si="32"/>
        <v>8</v>
      </c>
      <c r="AR10" s="2">
        <f t="shared" si="33"/>
        <v>1</v>
      </c>
      <c r="AS10" s="2">
        <f t="shared" si="34"/>
        <v>1</v>
      </c>
      <c r="AT10" s="11" t="str">
        <f t="shared" ref="AT10:AT33" si="58">IF(L10="j",1,IF(L10="J/2",0.5,""))</f>
        <v/>
      </c>
      <c r="AU10" s="11" t="str">
        <f t="shared" si="36"/>
        <v/>
      </c>
      <c r="AV10" s="11">
        <f t="shared" si="37"/>
        <v>-8</v>
      </c>
      <c r="AW10" s="11">
        <f>SUM($AV$3:AV10)</f>
        <v>-48</v>
      </c>
      <c r="AX10" s="390">
        <f t="shared" si="38"/>
        <v>0</v>
      </c>
      <c r="AY10" s="390">
        <f t="shared" si="8"/>
        <v>0</v>
      </c>
      <c r="AZ10" s="390">
        <f t="shared" si="8"/>
        <v>0</v>
      </c>
      <c r="BA10" s="390">
        <f t="shared" si="8"/>
        <v>0</v>
      </c>
      <c r="BB10" s="390">
        <f t="shared" si="8"/>
        <v>0</v>
      </c>
      <c r="BD10" s="368">
        <f t="shared" si="39"/>
        <v>0</v>
      </c>
      <c r="BE10" s="368">
        <f t="shared" si="39"/>
        <v>0</v>
      </c>
      <c r="BF10" s="368">
        <f t="shared" si="39"/>
        <v>0</v>
      </c>
      <c r="BG10" s="368">
        <f t="shared" si="39"/>
        <v>0</v>
      </c>
      <c r="BH10" s="372">
        <f t="shared" si="40"/>
        <v>18</v>
      </c>
      <c r="BI10" s="372">
        <f t="shared" si="9"/>
        <v>1.5</v>
      </c>
      <c r="BJ10" s="372">
        <f t="shared" si="41"/>
        <v>22</v>
      </c>
      <c r="BK10" s="372">
        <f t="shared" si="10"/>
        <v>2</v>
      </c>
      <c r="BL10" s="372">
        <f t="shared" si="42"/>
        <v>6</v>
      </c>
      <c r="BM10" s="372">
        <f t="shared" si="11"/>
        <v>2</v>
      </c>
      <c r="BN10" s="564">
        <f t="shared" si="12"/>
        <v>0</v>
      </c>
      <c r="BO10" s="565">
        <f t="shared" si="13"/>
        <v>0</v>
      </c>
      <c r="BP10" s="570">
        <f t="shared" si="14"/>
        <v>0</v>
      </c>
      <c r="BQ10" s="564">
        <f t="shared" si="15"/>
        <v>0</v>
      </c>
      <c r="BR10" s="565">
        <f t="shared" si="16"/>
        <v>0</v>
      </c>
      <c r="BS10" s="570">
        <f t="shared" si="17"/>
        <v>0</v>
      </c>
      <c r="BT10" s="568">
        <f t="shared" si="43"/>
        <v>0</v>
      </c>
      <c r="BU10" s="564">
        <f t="shared" si="44"/>
        <v>0</v>
      </c>
      <c r="BV10" s="582">
        <f t="shared" si="45"/>
        <v>0</v>
      </c>
      <c r="BW10" s="576">
        <f t="shared" si="46"/>
        <v>0</v>
      </c>
      <c r="BX10" s="577">
        <f t="shared" si="47"/>
        <v>0</v>
      </c>
      <c r="BY10" s="578">
        <f t="shared" si="18"/>
        <v>0</v>
      </c>
      <c r="BZ10" s="576">
        <f t="shared" si="48"/>
        <v>0</v>
      </c>
      <c r="CA10" s="577">
        <f t="shared" si="49"/>
        <v>0</v>
      </c>
      <c r="CB10" s="578">
        <f t="shared" si="19"/>
        <v>0</v>
      </c>
      <c r="CC10" s="579">
        <f t="shared" si="50"/>
        <v>0</v>
      </c>
      <c r="CD10" s="576">
        <f t="shared" si="51"/>
        <v>0</v>
      </c>
      <c r="CE10" s="560">
        <f t="shared" si="52"/>
        <v>-6</v>
      </c>
      <c r="CF10" s="560">
        <f t="shared" si="53"/>
        <v>-6</v>
      </c>
      <c r="CG10" s="560">
        <f t="shared" si="54"/>
        <v>0</v>
      </c>
      <c r="CH10" s="560">
        <f t="shared" si="55"/>
        <v>0</v>
      </c>
      <c r="CL10" s="11" t="str">
        <f t="shared" si="56"/>
        <v/>
      </c>
    </row>
    <row r="11" spans="1:90" ht="12.75" x14ac:dyDescent="0.2">
      <c r="A11" s="242">
        <f t="shared" si="20"/>
        <v>6</v>
      </c>
      <c r="B11" s="243">
        <f t="shared" si="57"/>
        <v>46031</v>
      </c>
      <c r="C11" s="600">
        <f t="shared" si="21"/>
        <v>2</v>
      </c>
      <c r="D11" s="307"/>
      <c r="E11" s="307"/>
      <c r="F11" s="308"/>
      <c r="G11" s="308"/>
      <c r="H11" s="547"/>
      <c r="I11" s="232">
        <f t="shared" si="0"/>
        <v>0</v>
      </c>
      <c r="J11" s="229">
        <f t="shared" si="1"/>
        <v>1</v>
      </c>
      <c r="K11" s="313"/>
      <c r="L11" s="328"/>
      <c r="M11" s="202"/>
      <c r="N11" s="381"/>
      <c r="O11" s="382"/>
      <c r="P11" s="382"/>
      <c r="Q11" s="382"/>
      <c r="R11" s="260" t="str">
        <f>IF(I$36=0,"",IF(Einstellungen!I$39=1,R10+AV11,CL11))</f>
        <v/>
      </c>
      <c r="S11" s="231">
        <f>SUM(AP$3:AP11)</f>
        <v>56</v>
      </c>
      <c r="T11" s="228">
        <f>SUM(I$3:I11)</f>
        <v>0</v>
      </c>
      <c r="U11" s="373" t="str">
        <f t="shared" si="22"/>
        <v/>
      </c>
      <c r="V11" s="689"/>
      <c r="W11" s="609"/>
      <c r="X11" s="609"/>
      <c r="Y11" s="15">
        <f t="shared" si="2"/>
        <v>46031</v>
      </c>
      <c r="Z11" s="20">
        <f t="shared" si="3"/>
        <v>0</v>
      </c>
      <c r="AA11" s="2">
        <f>IF(M11=Einstellungen!A$43,I11,IF(M11=Einstellungen!A$45,I11,0))</f>
        <v>0</v>
      </c>
      <c r="AB11" s="2">
        <f>IF(M11=Einstellungen!A$44,I11,IF(M11=Einstellungen!A$45,I11,0))</f>
        <v>0</v>
      </c>
      <c r="AC11" s="661">
        <f t="shared" si="4"/>
        <v>0</v>
      </c>
      <c r="AD11" s="2">
        <f t="shared" si="5"/>
        <v>0</v>
      </c>
      <c r="AE11" s="2">
        <f t="shared" si="23"/>
        <v>0</v>
      </c>
      <c r="AF11" s="2">
        <f t="shared" si="23"/>
        <v>0</v>
      </c>
      <c r="AG11" s="325">
        <f t="shared" si="6"/>
        <v>0</v>
      </c>
      <c r="AH11" s="325">
        <f t="shared" si="7"/>
        <v>0</v>
      </c>
      <c r="AI11" s="325">
        <f t="shared" si="24"/>
        <v>0</v>
      </c>
      <c r="AJ11" s="325">
        <f t="shared" si="25"/>
        <v>0</v>
      </c>
      <c r="AK11" s="2">
        <f t="shared" si="26"/>
        <v>6</v>
      </c>
      <c r="AL11" s="14">
        <f t="shared" si="27"/>
        <v>0</v>
      </c>
      <c r="AM11" s="11">
        <f t="shared" si="28"/>
        <v>0</v>
      </c>
      <c r="AN11" s="11">
        <f t="shared" si="29"/>
        <v>0</v>
      </c>
      <c r="AO11" s="11">
        <f t="shared" si="30"/>
        <v>8</v>
      </c>
      <c r="AP11" s="11">
        <f t="shared" si="31"/>
        <v>8</v>
      </c>
      <c r="AQ11" s="204">
        <f t="shared" si="32"/>
        <v>8</v>
      </c>
      <c r="AR11" s="2">
        <f t="shared" si="33"/>
        <v>1</v>
      </c>
      <c r="AS11" s="2">
        <f t="shared" si="34"/>
        <v>1</v>
      </c>
      <c r="AT11" s="11" t="str">
        <f t="shared" si="58"/>
        <v/>
      </c>
      <c r="AU11" s="11" t="str">
        <f t="shared" si="36"/>
        <v/>
      </c>
      <c r="AV11" s="11">
        <f t="shared" si="37"/>
        <v>-8</v>
      </c>
      <c r="AW11" s="11">
        <f>SUM($AV$3:AV11)</f>
        <v>-56</v>
      </c>
      <c r="AX11" s="390">
        <f t="shared" si="38"/>
        <v>0</v>
      </c>
      <c r="AY11" s="390">
        <f t="shared" si="8"/>
        <v>0</v>
      </c>
      <c r="AZ11" s="390">
        <f t="shared" si="8"/>
        <v>0</v>
      </c>
      <c r="BA11" s="390">
        <f t="shared" si="8"/>
        <v>0</v>
      </c>
      <c r="BB11" s="390">
        <f t="shared" si="8"/>
        <v>0</v>
      </c>
      <c r="BD11" s="368">
        <f t="shared" si="39"/>
        <v>0</v>
      </c>
      <c r="BE11" s="368">
        <f t="shared" si="39"/>
        <v>0</v>
      </c>
      <c r="BF11" s="368">
        <f t="shared" si="39"/>
        <v>0</v>
      </c>
      <c r="BG11" s="368">
        <f t="shared" si="39"/>
        <v>0</v>
      </c>
      <c r="BH11" s="372">
        <f t="shared" si="40"/>
        <v>18</v>
      </c>
      <c r="BI11" s="372">
        <f t="shared" si="9"/>
        <v>1.5</v>
      </c>
      <c r="BJ11" s="372">
        <f t="shared" si="41"/>
        <v>22</v>
      </c>
      <c r="BK11" s="372">
        <f t="shared" si="10"/>
        <v>2</v>
      </c>
      <c r="BL11" s="372">
        <f t="shared" si="42"/>
        <v>6</v>
      </c>
      <c r="BM11" s="372">
        <f t="shared" si="11"/>
        <v>2</v>
      </c>
      <c r="BN11" s="564">
        <f t="shared" si="12"/>
        <v>0</v>
      </c>
      <c r="BO11" s="565">
        <f t="shared" si="13"/>
        <v>0</v>
      </c>
      <c r="BP11" s="570">
        <f t="shared" si="14"/>
        <v>0</v>
      </c>
      <c r="BQ11" s="564">
        <f t="shared" si="15"/>
        <v>0</v>
      </c>
      <c r="BR11" s="565">
        <f t="shared" si="16"/>
        <v>0</v>
      </c>
      <c r="BS11" s="570">
        <f t="shared" si="17"/>
        <v>0</v>
      </c>
      <c r="BT11" s="568">
        <f t="shared" si="43"/>
        <v>0</v>
      </c>
      <c r="BU11" s="564">
        <f t="shared" si="44"/>
        <v>0</v>
      </c>
      <c r="BV11" s="582">
        <f t="shared" si="45"/>
        <v>0</v>
      </c>
      <c r="BW11" s="576">
        <f t="shared" si="46"/>
        <v>0</v>
      </c>
      <c r="BX11" s="577">
        <f t="shared" si="47"/>
        <v>0</v>
      </c>
      <c r="BY11" s="578">
        <f t="shared" si="18"/>
        <v>0</v>
      </c>
      <c r="BZ11" s="576">
        <f t="shared" si="48"/>
        <v>0</v>
      </c>
      <c r="CA11" s="577">
        <f t="shared" si="49"/>
        <v>0</v>
      </c>
      <c r="CB11" s="578">
        <f t="shared" si="19"/>
        <v>0</v>
      </c>
      <c r="CC11" s="579">
        <f t="shared" si="50"/>
        <v>0</v>
      </c>
      <c r="CD11" s="576">
        <f t="shared" si="51"/>
        <v>0</v>
      </c>
      <c r="CE11" s="560">
        <f t="shared" si="52"/>
        <v>-6</v>
      </c>
      <c r="CF11" s="560">
        <f t="shared" si="53"/>
        <v>-6</v>
      </c>
      <c r="CG11" s="560">
        <f t="shared" si="54"/>
        <v>0</v>
      </c>
      <c r="CH11" s="560">
        <f t="shared" si="55"/>
        <v>0</v>
      </c>
      <c r="CL11" s="11" t="str">
        <f t="shared" si="56"/>
        <v/>
      </c>
    </row>
    <row r="12" spans="1:90" ht="12.75" x14ac:dyDescent="0.2">
      <c r="A12" s="242">
        <f t="shared" si="20"/>
        <v>7</v>
      </c>
      <c r="B12" s="243">
        <f t="shared" si="57"/>
        <v>46032</v>
      </c>
      <c r="C12" s="600">
        <f t="shared" si="21"/>
        <v>2</v>
      </c>
      <c r="D12" s="307"/>
      <c r="E12" s="307"/>
      <c r="F12" s="308"/>
      <c r="G12" s="308"/>
      <c r="H12" s="547"/>
      <c r="I12" s="232">
        <f t="shared" si="0"/>
        <v>0</v>
      </c>
      <c r="J12" s="229" t="str">
        <f t="shared" si="1"/>
        <v/>
      </c>
      <c r="K12" s="313"/>
      <c r="L12" s="328"/>
      <c r="M12" s="202"/>
      <c r="N12" s="381"/>
      <c r="O12" s="382"/>
      <c r="P12" s="382"/>
      <c r="Q12" s="382"/>
      <c r="R12" s="260" t="str">
        <f>IF(I$36=0,"",IF(Einstellungen!I$39=1,R11+AV12,CL12))</f>
        <v/>
      </c>
      <c r="S12" s="231">
        <f>SUM(AP$3:AP12)</f>
        <v>56</v>
      </c>
      <c r="T12" s="228">
        <f>SUM(I$3:I12)</f>
        <v>0</v>
      </c>
      <c r="U12" s="373" t="str">
        <f t="shared" si="22"/>
        <v/>
      </c>
      <c r="V12" s="689"/>
      <c r="W12" s="609"/>
      <c r="X12" s="609"/>
      <c r="Y12" s="15">
        <f t="shared" si="2"/>
        <v>46032</v>
      </c>
      <c r="Z12" s="20" t="b">
        <f t="shared" si="3"/>
        <v>0</v>
      </c>
      <c r="AA12" s="2">
        <f>IF(M12=Einstellungen!A$43,I12,IF(M12=Einstellungen!A$45,I12,0))</f>
        <v>0</v>
      </c>
      <c r="AB12" s="2">
        <f>IF(M12=Einstellungen!A$44,I12,IF(M12=Einstellungen!A$45,I12,0))</f>
        <v>0</v>
      </c>
      <c r="AC12" s="661">
        <f t="shared" si="4"/>
        <v>0</v>
      </c>
      <c r="AD12" s="2" t="b">
        <f t="shared" si="5"/>
        <v>0</v>
      </c>
      <c r="AE12" s="2">
        <f t="shared" si="23"/>
        <v>0</v>
      </c>
      <c r="AF12" s="2">
        <f t="shared" si="23"/>
        <v>0</v>
      </c>
      <c r="AG12" s="325" t="b">
        <f t="shared" si="6"/>
        <v>0</v>
      </c>
      <c r="AH12" s="325" t="b">
        <f t="shared" si="7"/>
        <v>0</v>
      </c>
      <c r="AI12" s="325" t="b">
        <f t="shared" si="24"/>
        <v>0</v>
      </c>
      <c r="AJ12" s="325" t="b">
        <f t="shared" si="25"/>
        <v>0</v>
      </c>
      <c r="AK12" s="2">
        <f t="shared" si="26"/>
        <v>7</v>
      </c>
      <c r="AL12" s="14">
        <f t="shared" si="27"/>
        <v>0</v>
      </c>
      <c r="AM12" s="11">
        <f t="shared" si="28"/>
        <v>0</v>
      </c>
      <c r="AN12" s="11">
        <f t="shared" si="29"/>
        <v>0</v>
      </c>
      <c r="AO12" s="11">
        <f t="shared" si="30"/>
        <v>0</v>
      </c>
      <c r="AP12" s="11">
        <f t="shared" si="31"/>
        <v>0</v>
      </c>
      <c r="AQ12" s="204">
        <f t="shared" si="32"/>
        <v>0</v>
      </c>
      <c r="AR12" s="2" t="str">
        <f t="shared" si="33"/>
        <v/>
      </c>
      <c r="AS12" s="2" t="str">
        <f t="shared" si="34"/>
        <v/>
      </c>
      <c r="AT12" s="11" t="str">
        <f t="shared" si="58"/>
        <v/>
      </c>
      <c r="AU12" s="11" t="str">
        <f t="shared" si="36"/>
        <v/>
      </c>
      <c r="AV12" s="11">
        <f t="shared" si="37"/>
        <v>0</v>
      </c>
      <c r="AW12" s="11">
        <f>SUM($AV$3:AV12)</f>
        <v>-56</v>
      </c>
      <c r="AX12" s="390">
        <f t="shared" si="38"/>
        <v>0</v>
      </c>
      <c r="AY12" s="390">
        <f t="shared" si="8"/>
        <v>0</v>
      </c>
      <c r="AZ12" s="390">
        <f t="shared" si="8"/>
        <v>0</v>
      </c>
      <c r="BA12" s="390">
        <f t="shared" si="8"/>
        <v>0</v>
      </c>
      <c r="BB12" s="390">
        <f t="shared" si="8"/>
        <v>0</v>
      </c>
      <c r="BD12" s="368">
        <f t="shared" si="39"/>
        <v>0</v>
      </c>
      <c r="BE12" s="368">
        <f t="shared" si="39"/>
        <v>0</v>
      </c>
      <c r="BF12" s="368">
        <f t="shared" si="39"/>
        <v>0</v>
      </c>
      <c r="BG12" s="368">
        <f t="shared" si="39"/>
        <v>0</v>
      </c>
      <c r="BH12" s="372">
        <f t="shared" si="40"/>
        <v>18</v>
      </c>
      <c r="BI12" s="372">
        <f t="shared" si="9"/>
        <v>1.5</v>
      </c>
      <c r="BJ12" s="372">
        <f t="shared" si="41"/>
        <v>22</v>
      </c>
      <c r="BK12" s="372">
        <f t="shared" si="10"/>
        <v>2</v>
      </c>
      <c r="BL12" s="372">
        <f t="shared" si="42"/>
        <v>6</v>
      </c>
      <c r="BM12" s="372">
        <f t="shared" si="11"/>
        <v>2</v>
      </c>
      <c r="BN12" s="564">
        <f t="shared" si="12"/>
        <v>0</v>
      </c>
      <c r="BO12" s="565">
        <f t="shared" si="13"/>
        <v>0</v>
      </c>
      <c r="BP12" s="570">
        <f t="shared" si="14"/>
        <v>0</v>
      </c>
      <c r="BQ12" s="564">
        <f t="shared" si="15"/>
        <v>0</v>
      </c>
      <c r="BR12" s="565">
        <f t="shared" si="16"/>
        <v>0</v>
      </c>
      <c r="BS12" s="570">
        <f t="shared" si="17"/>
        <v>0</v>
      </c>
      <c r="BT12" s="568">
        <f t="shared" si="43"/>
        <v>0</v>
      </c>
      <c r="BU12" s="564">
        <f t="shared" si="44"/>
        <v>0</v>
      </c>
      <c r="BV12" s="582">
        <f t="shared" si="45"/>
        <v>0</v>
      </c>
      <c r="BW12" s="576">
        <f t="shared" si="46"/>
        <v>0</v>
      </c>
      <c r="BX12" s="577">
        <f t="shared" si="47"/>
        <v>0</v>
      </c>
      <c r="BY12" s="578">
        <f t="shared" si="18"/>
        <v>0</v>
      </c>
      <c r="BZ12" s="576">
        <f t="shared" si="48"/>
        <v>0</v>
      </c>
      <c r="CA12" s="577">
        <f t="shared" si="49"/>
        <v>0</v>
      </c>
      <c r="CB12" s="578">
        <f t="shared" si="19"/>
        <v>0</v>
      </c>
      <c r="CC12" s="579">
        <f t="shared" si="50"/>
        <v>0</v>
      </c>
      <c r="CD12" s="576">
        <f t="shared" si="51"/>
        <v>0</v>
      </c>
      <c r="CE12" s="560">
        <f t="shared" si="52"/>
        <v>-6</v>
      </c>
      <c r="CF12" s="560">
        <f t="shared" si="53"/>
        <v>-6</v>
      </c>
      <c r="CG12" s="560">
        <f t="shared" si="54"/>
        <v>0</v>
      </c>
      <c r="CH12" s="560">
        <f t="shared" si="55"/>
        <v>0</v>
      </c>
      <c r="CL12" s="11" t="str">
        <f t="shared" si="56"/>
        <v/>
      </c>
    </row>
    <row r="13" spans="1:90" ht="12.75" x14ac:dyDescent="0.2">
      <c r="A13" s="242">
        <f t="shared" si="20"/>
        <v>1</v>
      </c>
      <c r="B13" s="243">
        <f t="shared" si="57"/>
        <v>46033</v>
      </c>
      <c r="C13" s="600">
        <f t="shared" si="21"/>
        <v>2</v>
      </c>
      <c r="D13" s="307"/>
      <c r="E13" s="307"/>
      <c r="F13" s="308"/>
      <c r="G13" s="308"/>
      <c r="H13" s="547"/>
      <c r="I13" s="232">
        <f t="shared" si="0"/>
        <v>0</v>
      </c>
      <c r="J13" s="229" t="str">
        <f t="shared" si="1"/>
        <v/>
      </c>
      <c r="K13" s="313"/>
      <c r="L13" s="328"/>
      <c r="M13" s="202"/>
      <c r="N13" s="381"/>
      <c r="O13" s="382"/>
      <c r="P13" s="382"/>
      <c r="Q13" s="382"/>
      <c r="R13" s="260" t="str">
        <f>IF(I$36=0,"",IF(Einstellungen!I$39=1,R12+AV13,CL13))</f>
        <v/>
      </c>
      <c r="S13" s="231">
        <f>SUM(AP$3:AP13)</f>
        <v>56</v>
      </c>
      <c r="T13" s="228">
        <f>SUM(I$3:I13)</f>
        <v>0</v>
      </c>
      <c r="U13" s="373" t="str">
        <f t="shared" si="22"/>
        <v/>
      </c>
      <c r="V13" s="689"/>
      <c r="W13" s="609"/>
      <c r="X13" s="609"/>
      <c r="Y13" s="15">
        <f t="shared" si="2"/>
        <v>46033</v>
      </c>
      <c r="Z13" s="20" t="b">
        <f t="shared" si="3"/>
        <v>0</v>
      </c>
      <c r="AA13" s="2">
        <f>IF(M13=Einstellungen!A$43,I13,IF(M13=Einstellungen!A$45,I13,0))</f>
        <v>0</v>
      </c>
      <c r="AB13" s="2">
        <f>IF(M13=Einstellungen!A$44,I13,IF(M13=Einstellungen!A$45,I13,0))</f>
        <v>0</v>
      </c>
      <c r="AC13" s="661">
        <f t="shared" si="4"/>
        <v>0</v>
      </c>
      <c r="AD13" s="2" t="b">
        <f t="shared" si="5"/>
        <v>0</v>
      </c>
      <c r="AE13" s="2">
        <f t="shared" si="23"/>
        <v>0</v>
      </c>
      <c r="AF13" s="2">
        <f t="shared" si="23"/>
        <v>0</v>
      </c>
      <c r="AG13" s="325" t="b">
        <f t="shared" si="6"/>
        <v>0</v>
      </c>
      <c r="AH13" s="325" t="b">
        <f t="shared" si="7"/>
        <v>0</v>
      </c>
      <c r="AI13" s="325" t="b">
        <f t="shared" si="24"/>
        <v>0</v>
      </c>
      <c r="AJ13" s="325" t="b">
        <f t="shared" si="25"/>
        <v>0</v>
      </c>
      <c r="AK13" s="2">
        <f t="shared" si="26"/>
        <v>1</v>
      </c>
      <c r="AL13" s="14">
        <f t="shared" si="27"/>
        <v>0</v>
      </c>
      <c r="AM13" s="11">
        <f t="shared" si="28"/>
        <v>0</v>
      </c>
      <c r="AN13" s="11">
        <f t="shared" si="29"/>
        <v>0</v>
      </c>
      <c r="AO13" s="11">
        <f t="shared" si="30"/>
        <v>0</v>
      </c>
      <c r="AP13" s="11">
        <f t="shared" si="31"/>
        <v>0</v>
      </c>
      <c r="AQ13" s="204">
        <f t="shared" si="32"/>
        <v>0</v>
      </c>
      <c r="AR13" s="2" t="str">
        <f t="shared" si="33"/>
        <v/>
      </c>
      <c r="AS13" s="2" t="str">
        <f t="shared" si="34"/>
        <v/>
      </c>
      <c r="AT13" s="11" t="str">
        <f t="shared" si="58"/>
        <v/>
      </c>
      <c r="AU13" s="11" t="str">
        <f t="shared" si="36"/>
        <v/>
      </c>
      <c r="AV13" s="11">
        <f t="shared" si="37"/>
        <v>0</v>
      </c>
      <c r="AW13" s="11">
        <f>SUM($AV$3:AV13)</f>
        <v>-56</v>
      </c>
      <c r="AX13" s="390">
        <f t="shared" si="38"/>
        <v>0</v>
      </c>
      <c r="AY13" s="390">
        <f t="shared" si="8"/>
        <v>0</v>
      </c>
      <c r="AZ13" s="390">
        <f t="shared" si="8"/>
        <v>0</v>
      </c>
      <c r="BA13" s="390">
        <f t="shared" si="8"/>
        <v>0</v>
      </c>
      <c r="BB13" s="390">
        <f t="shared" si="8"/>
        <v>0</v>
      </c>
      <c r="BD13" s="368">
        <f t="shared" si="39"/>
        <v>0</v>
      </c>
      <c r="BE13" s="368">
        <f t="shared" si="39"/>
        <v>0</v>
      </c>
      <c r="BF13" s="368">
        <f t="shared" si="39"/>
        <v>0</v>
      </c>
      <c r="BG13" s="368">
        <f t="shared" si="39"/>
        <v>0</v>
      </c>
      <c r="BH13" s="372">
        <f t="shared" si="40"/>
        <v>8</v>
      </c>
      <c r="BI13" s="372">
        <f t="shared" si="9"/>
        <v>2</v>
      </c>
      <c r="BJ13" s="372">
        <f t="shared" si="41"/>
        <v>22</v>
      </c>
      <c r="BK13" s="372">
        <f t="shared" si="10"/>
        <v>3</v>
      </c>
      <c r="BL13" s="372">
        <f t="shared" si="42"/>
        <v>6</v>
      </c>
      <c r="BM13" s="372">
        <f t="shared" si="11"/>
        <v>3</v>
      </c>
      <c r="BN13" s="564">
        <f t="shared" si="12"/>
        <v>0</v>
      </c>
      <c r="BO13" s="565">
        <f t="shared" si="13"/>
        <v>0</v>
      </c>
      <c r="BP13" s="570">
        <f t="shared" si="14"/>
        <v>0</v>
      </c>
      <c r="BQ13" s="564">
        <f t="shared" si="15"/>
        <v>0</v>
      </c>
      <c r="BR13" s="565">
        <f t="shared" si="16"/>
        <v>0</v>
      </c>
      <c r="BS13" s="570">
        <f t="shared" si="17"/>
        <v>0</v>
      </c>
      <c r="BT13" s="568">
        <f t="shared" si="43"/>
        <v>0</v>
      </c>
      <c r="BU13" s="564">
        <f t="shared" si="44"/>
        <v>0</v>
      </c>
      <c r="BV13" s="582">
        <f t="shared" si="45"/>
        <v>0</v>
      </c>
      <c r="BW13" s="576">
        <f t="shared" si="46"/>
        <v>0</v>
      </c>
      <c r="BX13" s="577">
        <f t="shared" si="47"/>
        <v>0</v>
      </c>
      <c r="BY13" s="578">
        <f t="shared" si="18"/>
        <v>0</v>
      </c>
      <c r="BZ13" s="576">
        <f t="shared" si="48"/>
        <v>0</v>
      </c>
      <c r="CA13" s="577">
        <f t="shared" si="49"/>
        <v>0</v>
      </c>
      <c r="CB13" s="578">
        <f t="shared" si="19"/>
        <v>0</v>
      </c>
      <c r="CC13" s="579">
        <f t="shared" si="50"/>
        <v>0</v>
      </c>
      <c r="CD13" s="576">
        <f t="shared" si="51"/>
        <v>0</v>
      </c>
      <c r="CE13" s="560">
        <f t="shared" si="52"/>
        <v>-6</v>
      </c>
      <c r="CF13" s="560">
        <f t="shared" si="53"/>
        <v>-6</v>
      </c>
      <c r="CG13" s="560">
        <f t="shared" si="54"/>
        <v>0</v>
      </c>
      <c r="CH13" s="560">
        <f t="shared" si="55"/>
        <v>0</v>
      </c>
      <c r="CL13" s="11" t="str">
        <f t="shared" si="56"/>
        <v/>
      </c>
    </row>
    <row r="14" spans="1:90" ht="12.75" x14ac:dyDescent="0.2">
      <c r="A14" s="242">
        <f t="shared" si="20"/>
        <v>2</v>
      </c>
      <c r="B14" s="243">
        <f t="shared" si="57"/>
        <v>46034</v>
      </c>
      <c r="C14" s="600">
        <f t="shared" si="21"/>
        <v>3</v>
      </c>
      <c r="D14" s="307"/>
      <c r="E14" s="307"/>
      <c r="F14" s="308"/>
      <c r="G14" s="308"/>
      <c r="H14" s="547"/>
      <c r="I14" s="232">
        <f t="shared" si="0"/>
        <v>0</v>
      </c>
      <c r="J14" s="229">
        <f t="shared" si="1"/>
        <v>1</v>
      </c>
      <c r="K14" s="313"/>
      <c r="L14" s="328"/>
      <c r="M14" s="202"/>
      <c r="N14" s="381"/>
      <c r="O14" s="382"/>
      <c r="P14" s="382"/>
      <c r="Q14" s="382"/>
      <c r="R14" s="260" t="str">
        <f>IF(I$36=0,"",IF(Einstellungen!I$39=1,R13+AV14,CL14))</f>
        <v/>
      </c>
      <c r="S14" s="231">
        <f>SUM(AP$3:AP14)</f>
        <v>64</v>
      </c>
      <c r="T14" s="228">
        <f>SUM(I$3:I14)</f>
        <v>0</v>
      </c>
      <c r="U14" s="373" t="str">
        <f t="shared" si="22"/>
        <v/>
      </c>
      <c r="V14" s="689"/>
      <c r="W14" s="609"/>
      <c r="X14" s="609"/>
      <c r="Y14" s="15">
        <f t="shared" si="2"/>
        <v>46034</v>
      </c>
      <c r="Z14" s="20">
        <f t="shared" si="3"/>
        <v>0</v>
      </c>
      <c r="AA14" s="2">
        <f>IF(M14=Einstellungen!A$43,I14,IF(M14=Einstellungen!A$45,I14,0))</f>
        <v>0</v>
      </c>
      <c r="AB14" s="2">
        <f>IF(M14=Einstellungen!A$44,I14,IF(M14=Einstellungen!A$45,I14,0))</f>
        <v>0</v>
      </c>
      <c r="AC14" s="661">
        <f t="shared" si="4"/>
        <v>0</v>
      </c>
      <c r="AD14" s="2">
        <f t="shared" si="5"/>
        <v>0</v>
      </c>
      <c r="AE14" s="2">
        <f t="shared" si="23"/>
        <v>0</v>
      </c>
      <c r="AF14" s="2">
        <f t="shared" si="23"/>
        <v>0</v>
      </c>
      <c r="AG14" s="325">
        <f t="shared" si="6"/>
        <v>0</v>
      </c>
      <c r="AH14" s="325">
        <f t="shared" si="7"/>
        <v>0</v>
      </c>
      <c r="AI14" s="325">
        <f t="shared" si="24"/>
        <v>0</v>
      </c>
      <c r="AJ14" s="325">
        <f t="shared" si="25"/>
        <v>0</v>
      </c>
      <c r="AK14" s="2">
        <f t="shared" si="26"/>
        <v>2</v>
      </c>
      <c r="AL14" s="14">
        <f t="shared" si="27"/>
        <v>0</v>
      </c>
      <c r="AM14" s="11">
        <f t="shared" si="28"/>
        <v>0</v>
      </c>
      <c r="AN14" s="11">
        <f t="shared" si="29"/>
        <v>0</v>
      </c>
      <c r="AO14" s="11">
        <f t="shared" si="30"/>
        <v>8</v>
      </c>
      <c r="AP14" s="11">
        <f t="shared" si="31"/>
        <v>8</v>
      </c>
      <c r="AQ14" s="204">
        <f t="shared" si="32"/>
        <v>8</v>
      </c>
      <c r="AR14" s="2">
        <f t="shared" si="33"/>
        <v>1</v>
      </c>
      <c r="AS14" s="2">
        <f t="shared" si="34"/>
        <v>1</v>
      </c>
      <c r="AT14" s="11" t="str">
        <f t="shared" si="58"/>
        <v/>
      </c>
      <c r="AU14" s="11" t="str">
        <f t="shared" si="36"/>
        <v/>
      </c>
      <c r="AV14" s="11">
        <f t="shared" si="37"/>
        <v>-8</v>
      </c>
      <c r="AW14" s="11">
        <f>SUM($AV$3:AV14)</f>
        <v>-64</v>
      </c>
      <c r="AX14" s="390">
        <f t="shared" si="38"/>
        <v>0</v>
      </c>
      <c r="AY14" s="390">
        <f t="shared" si="8"/>
        <v>0</v>
      </c>
      <c r="AZ14" s="390">
        <f t="shared" si="8"/>
        <v>0</v>
      </c>
      <c r="BA14" s="390">
        <f t="shared" si="8"/>
        <v>0</v>
      </c>
      <c r="BB14" s="390">
        <f t="shared" si="8"/>
        <v>0</v>
      </c>
      <c r="BD14" s="368">
        <f t="shared" si="39"/>
        <v>0</v>
      </c>
      <c r="BE14" s="368">
        <f t="shared" si="39"/>
        <v>0</v>
      </c>
      <c r="BF14" s="368">
        <f t="shared" si="39"/>
        <v>0</v>
      </c>
      <c r="BG14" s="368">
        <f t="shared" si="39"/>
        <v>0</v>
      </c>
      <c r="BH14" s="372">
        <f t="shared" si="40"/>
        <v>18</v>
      </c>
      <c r="BI14" s="372">
        <f t="shared" si="9"/>
        <v>1.5</v>
      </c>
      <c r="BJ14" s="372">
        <f t="shared" si="41"/>
        <v>22</v>
      </c>
      <c r="BK14" s="372">
        <f t="shared" si="10"/>
        <v>2</v>
      </c>
      <c r="BL14" s="372">
        <f t="shared" si="42"/>
        <v>6</v>
      </c>
      <c r="BM14" s="372">
        <f t="shared" si="11"/>
        <v>2</v>
      </c>
      <c r="BN14" s="564">
        <f t="shared" si="12"/>
        <v>0</v>
      </c>
      <c r="BO14" s="565">
        <f t="shared" si="13"/>
        <v>0</v>
      </c>
      <c r="BP14" s="570">
        <f t="shared" si="14"/>
        <v>0</v>
      </c>
      <c r="BQ14" s="564">
        <f t="shared" si="15"/>
        <v>0</v>
      </c>
      <c r="BR14" s="565">
        <f t="shared" si="16"/>
        <v>0</v>
      </c>
      <c r="BS14" s="570">
        <f t="shared" si="17"/>
        <v>0</v>
      </c>
      <c r="BT14" s="568">
        <f t="shared" si="43"/>
        <v>0</v>
      </c>
      <c r="BU14" s="564">
        <f t="shared" si="44"/>
        <v>0</v>
      </c>
      <c r="BV14" s="582">
        <f t="shared" si="45"/>
        <v>0</v>
      </c>
      <c r="BW14" s="576">
        <f t="shared" si="46"/>
        <v>0</v>
      </c>
      <c r="BX14" s="577">
        <f t="shared" si="47"/>
        <v>0</v>
      </c>
      <c r="BY14" s="578">
        <f t="shared" si="18"/>
        <v>0</v>
      </c>
      <c r="BZ14" s="576">
        <f t="shared" si="48"/>
        <v>0</v>
      </c>
      <c r="CA14" s="577">
        <f t="shared" si="49"/>
        <v>0</v>
      </c>
      <c r="CB14" s="578">
        <f t="shared" si="19"/>
        <v>0</v>
      </c>
      <c r="CC14" s="579">
        <f t="shared" si="50"/>
        <v>0</v>
      </c>
      <c r="CD14" s="576">
        <f t="shared" si="51"/>
        <v>0</v>
      </c>
      <c r="CE14" s="560">
        <f t="shared" si="52"/>
        <v>-6</v>
      </c>
      <c r="CF14" s="560">
        <f t="shared" si="53"/>
        <v>-6</v>
      </c>
      <c r="CG14" s="560">
        <f t="shared" si="54"/>
        <v>0</v>
      </c>
      <c r="CH14" s="560">
        <f t="shared" si="55"/>
        <v>0</v>
      </c>
      <c r="CL14" s="11" t="str">
        <f t="shared" si="56"/>
        <v/>
      </c>
    </row>
    <row r="15" spans="1:90" ht="12.75" x14ac:dyDescent="0.2">
      <c r="A15" s="242">
        <f t="shared" si="20"/>
        <v>3</v>
      </c>
      <c r="B15" s="243">
        <f t="shared" si="57"/>
        <v>46035</v>
      </c>
      <c r="C15" s="600">
        <f t="shared" si="21"/>
        <v>3</v>
      </c>
      <c r="D15" s="307"/>
      <c r="E15" s="307"/>
      <c r="F15" s="308"/>
      <c r="G15" s="308"/>
      <c r="H15" s="547"/>
      <c r="I15" s="232">
        <f t="shared" si="0"/>
        <v>0</v>
      </c>
      <c r="J15" s="229">
        <f t="shared" si="1"/>
        <v>1</v>
      </c>
      <c r="K15" s="313"/>
      <c r="L15" s="328"/>
      <c r="M15" s="202"/>
      <c r="N15" s="381"/>
      <c r="O15" s="382"/>
      <c r="P15" s="382"/>
      <c r="Q15" s="382"/>
      <c r="R15" s="260" t="str">
        <f>IF(I$36=0,"",IF(Einstellungen!I$39=1,R14+AV15,CL15))</f>
        <v/>
      </c>
      <c r="S15" s="231">
        <f>SUM(AP$3:AP15)</f>
        <v>72</v>
      </c>
      <c r="T15" s="228">
        <f>SUM(I$3:I15)</f>
        <v>0</v>
      </c>
      <c r="U15" s="373" t="str">
        <f t="shared" si="22"/>
        <v/>
      </c>
      <c r="V15" s="689"/>
      <c r="W15" s="609"/>
      <c r="X15" s="609"/>
      <c r="Y15" s="15">
        <f t="shared" si="2"/>
        <v>46035</v>
      </c>
      <c r="Z15" s="20">
        <f t="shared" si="3"/>
        <v>0</v>
      </c>
      <c r="AA15" s="2">
        <f>IF(M15=Einstellungen!A$43,I15,IF(M15=Einstellungen!A$45,I15,0))</f>
        <v>0</v>
      </c>
      <c r="AB15" s="2">
        <f>IF(M15=Einstellungen!A$44,I15,IF(M15=Einstellungen!A$45,I15,0))</f>
        <v>0</v>
      </c>
      <c r="AC15" s="661">
        <f t="shared" si="4"/>
        <v>0</v>
      </c>
      <c r="AD15" s="2">
        <f t="shared" si="5"/>
        <v>0</v>
      </c>
      <c r="AE15" s="2">
        <f t="shared" si="23"/>
        <v>0</v>
      </c>
      <c r="AF15" s="2">
        <f t="shared" si="23"/>
        <v>0</v>
      </c>
      <c r="AG15" s="325">
        <f t="shared" si="6"/>
        <v>0</v>
      </c>
      <c r="AH15" s="325">
        <f t="shared" si="7"/>
        <v>0</v>
      </c>
      <c r="AI15" s="325">
        <f t="shared" si="24"/>
        <v>0</v>
      </c>
      <c r="AJ15" s="325">
        <f t="shared" si="25"/>
        <v>0</v>
      </c>
      <c r="AK15" s="2">
        <f t="shared" si="26"/>
        <v>3</v>
      </c>
      <c r="AL15" s="14">
        <f t="shared" si="27"/>
        <v>0</v>
      </c>
      <c r="AM15" s="11">
        <f t="shared" si="28"/>
        <v>0</v>
      </c>
      <c r="AN15" s="11">
        <f t="shared" si="29"/>
        <v>0</v>
      </c>
      <c r="AO15" s="11">
        <f t="shared" si="30"/>
        <v>8</v>
      </c>
      <c r="AP15" s="11">
        <f t="shared" si="31"/>
        <v>8</v>
      </c>
      <c r="AQ15" s="204">
        <f t="shared" si="32"/>
        <v>8</v>
      </c>
      <c r="AR15" s="2">
        <f t="shared" si="33"/>
        <v>1</v>
      </c>
      <c r="AS15" s="2">
        <f t="shared" si="34"/>
        <v>1</v>
      </c>
      <c r="AT15" s="11" t="str">
        <f t="shared" si="58"/>
        <v/>
      </c>
      <c r="AU15" s="11" t="str">
        <f t="shared" si="36"/>
        <v/>
      </c>
      <c r="AV15" s="11">
        <f t="shared" si="37"/>
        <v>-8</v>
      </c>
      <c r="AW15" s="11">
        <f>SUM($AV$3:AV15)</f>
        <v>-72</v>
      </c>
      <c r="AX15" s="390">
        <f t="shared" si="38"/>
        <v>0</v>
      </c>
      <c r="AY15" s="390">
        <f t="shared" si="8"/>
        <v>0</v>
      </c>
      <c r="AZ15" s="390">
        <f t="shared" si="8"/>
        <v>0</v>
      </c>
      <c r="BA15" s="390">
        <f t="shared" si="8"/>
        <v>0</v>
      </c>
      <c r="BB15" s="390">
        <f t="shared" si="8"/>
        <v>0</v>
      </c>
      <c r="BD15" s="368">
        <f t="shared" si="39"/>
        <v>0</v>
      </c>
      <c r="BE15" s="368">
        <f t="shared" si="39"/>
        <v>0</v>
      </c>
      <c r="BF15" s="368">
        <f t="shared" si="39"/>
        <v>0</v>
      </c>
      <c r="BG15" s="368">
        <f t="shared" si="39"/>
        <v>0</v>
      </c>
      <c r="BH15" s="372">
        <f t="shared" si="40"/>
        <v>18</v>
      </c>
      <c r="BI15" s="372">
        <f t="shared" si="9"/>
        <v>1.5</v>
      </c>
      <c r="BJ15" s="372">
        <f t="shared" si="41"/>
        <v>22</v>
      </c>
      <c r="BK15" s="372">
        <f t="shared" si="10"/>
        <v>2</v>
      </c>
      <c r="BL15" s="372">
        <f t="shared" si="42"/>
        <v>6</v>
      </c>
      <c r="BM15" s="372">
        <f t="shared" si="11"/>
        <v>2</v>
      </c>
      <c r="BN15" s="564">
        <f t="shared" si="12"/>
        <v>0</v>
      </c>
      <c r="BO15" s="565">
        <f t="shared" si="13"/>
        <v>0</v>
      </c>
      <c r="BP15" s="570">
        <f t="shared" si="14"/>
        <v>0</v>
      </c>
      <c r="BQ15" s="564">
        <f t="shared" si="15"/>
        <v>0</v>
      </c>
      <c r="BR15" s="565">
        <f t="shared" si="16"/>
        <v>0</v>
      </c>
      <c r="BS15" s="570">
        <f t="shared" si="17"/>
        <v>0</v>
      </c>
      <c r="BT15" s="568">
        <f t="shared" si="43"/>
        <v>0</v>
      </c>
      <c r="BU15" s="564">
        <f t="shared" si="44"/>
        <v>0</v>
      </c>
      <c r="BV15" s="582">
        <f t="shared" si="45"/>
        <v>0</v>
      </c>
      <c r="BW15" s="576">
        <f t="shared" si="46"/>
        <v>0</v>
      </c>
      <c r="BX15" s="577">
        <f t="shared" si="47"/>
        <v>0</v>
      </c>
      <c r="BY15" s="578">
        <f t="shared" si="18"/>
        <v>0</v>
      </c>
      <c r="BZ15" s="576">
        <f t="shared" si="48"/>
        <v>0</v>
      </c>
      <c r="CA15" s="577">
        <f t="shared" si="49"/>
        <v>0</v>
      </c>
      <c r="CB15" s="578">
        <f t="shared" si="19"/>
        <v>0</v>
      </c>
      <c r="CC15" s="579">
        <f t="shared" si="50"/>
        <v>0</v>
      </c>
      <c r="CD15" s="576">
        <f t="shared" si="51"/>
        <v>0</v>
      </c>
      <c r="CE15" s="560">
        <f t="shared" si="52"/>
        <v>-6</v>
      </c>
      <c r="CF15" s="560">
        <f t="shared" si="53"/>
        <v>-6</v>
      </c>
      <c r="CG15" s="560">
        <f t="shared" si="54"/>
        <v>0</v>
      </c>
      <c r="CH15" s="560">
        <f t="shared" si="55"/>
        <v>0</v>
      </c>
      <c r="CL15" s="11" t="str">
        <f t="shared" si="56"/>
        <v/>
      </c>
    </row>
    <row r="16" spans="1:90" ht="12.75" x14ac:dyDescent="0.2">
      <c r="A16" s="242">
        <f t="shared" si="20"/>
        <v>4</v>
      </c>
      <c r="B16" s="243">
        <f t="shared" si="57"/>
        <v>46036</v>
      </c>
      <c r="C16" s="600">
        <f t="shared" si="21"/>
        <v>3</v>
      </c>
      <c r="D16" s="307"/>
      <c r="E16" s="307"/>
      <c r="F16" s="308"/>
      <c r="G16" s="308"/>
      <c r="H16" s="547"/>
      <c r="I16" s="232">
        <f t="shared" si="0"/>
        <v>0</v>
      </c>
      <c r="J16" s="229">
        <f t="shared" si="1"/>
        <v>1</v>
      </c>
      <c r="K16" s="313"/>
      <c r="L16" s="328"/>
      <c r="M16" s="202"/>
      <c r="N16" s="381"/>
      <c r="O16" s="382"/>
      <c r="P16" s="382"/>
      <c r="Q16" s="382"/>
      <c r="R16" s="260" t="str">
        <f>IF(I$36=0,"",IF(Einstellungen!I$39=1,R15+AV16,CL16))</f>
        <v/>
      </c>
      <c r="S16" s="231">
        <f>SUM(AP$3:AP16)</f>
        <v>80</v>
      </c>
      <c r="T16" s="228">
        <f>SUM(I$3:I16)</f>
        <v>0</v>
      </c>
      <c r="U16" s="373" t="str">
        <f t="shared" si="22"/>
        <v/>
      </c>
      <c r="V16" s="689"/>
      <c r="W16" s="609"/>
      <c r="X16" s="609"/>
      <c r="Y16" s="15">
        <f t="shared" si="2"/>
        <v>46036</v>
      </c>
      <c r="Z16" s="20">
        <f t="shared" si="3"/>
        <v>0</v>
      </c>
      <c r="AA16" s="2">
        <f>IF(M16=Einstellungen!A$43,I16,IF(M16=Einstellungen!A$45,I16,0))</f>
        <v>0</v>
      </c>
      <c r="AB16" s="2">
        <f>IF(M16=Einstellungen!A$44,I16,IF(M16=Einstellungen!A$45,I16,0))</f>
        <v>0</v>
      </c>
      <c r="AC16" s="661">
        <f t="shared" si="4"/>
        <v>0</v>
      </c>
      <c r="AD16" s="2">
        <f t="shared" si="5"/>
        <v>0</v>
      </c>
      <c r="AE16" s="2">
        <f t="shared" si="23"/>
        <v>0</v>
      </c>
      <c r="AF16" s="2">
        <f t="shared" si="23"/>
        <v>0</v>
      </c>
      <c r="AG16" s="325">
        <f t="shared" si="6"/>
        <v>0</v>
      </c>
      <c r="AH16" s="325">
        <f t="shared" si="7"/>
        <v>0</v>
      </c>
      <c r="AI16" s="325">
        <f t="shared" si="24"/>
        <v>0</v>
      </c>
      <c r="AJ16" s="325">
        <f t="shared" si="25"/>
        <v>0</v>
      </c>
      <c r="AK16" s="2">
        <f t="shared" si="26"/>
        <v>4</v>
      </c>
      <c r="AL16" s="14">
        <f t="shared" si="27"/>
        <v>0</v>
      </c>
      <c r="AM16" s="11">
        <f t="shared" si="28"/>
        <v>0</v>
      </c>
      <c r="AN16" s="11">
        <f t="shared" si="29"/>
        <v>0</v>
      </c>
      <c r="AO16" s="11">
        <f t="shared" si="30"/>
        <v>8</v>
      </c>
      <c r="AP16" s="11">
        <f t="shared" si="31"/>
        <v>8</v>
      </c>
      <c r="AQ16" s="204">
        <f t="shared" si="32"/>
        <v>8</v>
      </c>
      <c r="AR16" s="2">
        <f t="shared" si="33"/>
        <v>1</v>
      </c>
      <c r="AS16" s="2">
        <f t="shared" si="34"/>
        <v>1</v>
      </c>
      <c r="AT16" s="11" t="str">
        <f t="shared" si="58"/>
        <v/>
      </c>
      <c r="AU16" s="11" t="str">
        <f t="shared" si="36"/>
        <v/>
      </c>
      <c r="AV16" s="11">
        <f t="shared" si="37"/>
        <v>-8</v>
      </c>
      <c r="AW16" s="11">
        <f>SUM($AV$3:AV16)</f>
        <v>-80</v>
      </c>
      <c r="AX16" s="390">
        <f t="shared" si="38"/>
        <v>0</v>
      </c>
      <c r="AY16" s="390">
        <f t="shared" si="8"/>
        <v>0</v>
      </c>
      <c r="AZ16" s="390">
        <f t="shared" si="8"/>
        <v>0</v>
      </c>
      <c r="BA16" s="390">
        <f t="shared" si="8"/>
        <v>0</v>
      </c>
      <c r="BB16" s="390">
        <f t="shared" si="8"/>
        <v>0</v>
      </c>
      <c r="BD16" s="368">
        <f t="shared" si="39"/>
        <v>0</v>
      </c>
      <c r="BE16" s="368">
        <f t="shared" si="39"/>
        <v>0</v>
      </c>
      <c r="BF16" s="368">
        <f t="shared" si="39"/>
        <v>0</v>
      </c>
      <c r="BG16" s="368">
        <f t="shared" si="39"/>
        <v>0</v>
      </c>
      <c r="BH16" s="372">
        <f t="shared" si="40"/>
        <v>18</v>
      </c>
      <c r="BI16" s="372">
        <f t="shared" si="9"/>
        <v>1.5</v>
      </c>
      <c r="BJ16" s="372">
        <f t="shared" si="41"/>
        <v>22</v>
      </c>
      <c r="BK16" s="372">
        <f t="shared" si="10"/>
        <v>2</v>
      </c>
      <c r="BL16" s="372">
        <f t="shared" si="42"/>
        <v>6</v>
      </c>
      <c r="BM16" s="372">
        <f t="shared" si="11"/>
        <v>2</v>
      </c>
      <c r="BN16" s="564">
        <f t="shared" si="12"/>
        <v>0</v>
      </c>
      <c r="BO16" s="565">
        <f t="shared" si="13"/>
        <v>0</v>
      </c>
      <c r="BP16" s="570">
        <f t="shared" si="14"/>
        <v>0</v>
      </c>
      <c r="BQ16" s="564">
        <f t="shared" si="15"/>
        <v>0</v>
      </c>
      <c r="BR16" s="565">
        <f t="shared" si="16"/>
        <v>0</v>
      </c>
      <c r="BS16" s="570">
        <f t="shared" si="17"/>
        <v>0</v>
      </c>
      <c r="BT16" s="568">
        <f t="shared" si="43"/>
        <v>0</v>
      </c>
      <c r="BU16" s="564">
        <f t="shared" si="44"/>
        <v>0</v>
      </c>
      <c r="BV16" s="582">
        <f t="shared" si="45"/>
        <v>0</v>
      </c>
      <c r="BW16" s="576">
        <f t="shared" si="46"/>
        <v>0</v>
      </c>
      <c r="BX16" s="577">
        <f t="shared" si="47"/>
        <v>0</v>
      </c>
      <c r="BY16" s="578">
        <f t="shared" si="18"/>
        <v>0</v>
      </c>
      <c r="BZ16" s="576">
        <f t="shared" si="48"/>
        <v>0</v>
      </c>
      <c r="CA16" s="577">
        <f t="shared" si="49"/>
        <v>0</v>
      </c>
      <c r="CB16" s="578">
        <f t="shared" si="19"/>
        <v>0</v>
      </c>
      <c r="CC16" s="579">
        <f t="shared" si="50"/>
        <v>0</v>
      </c>
      <c r="CD16" s="576">
        <f t="shared" si="51"/>
        <v>0</v>
      </c>
      <c r="CE16" s="560">
        <f t="shared" si="52"/>
        <v>-6</v>
      </c>
      <c r="CF16" s="560">
        <f t="shared" si="53"/>
        <v>-6</v>
      </c>
      <c r="CG16" s="560">
        <f t="shared" si="54"/>
        <v>0</v>
      </c>
      <c r="CH16" s="560">
        <f t="shared" si="55"/>
        <v>0</v>
      </c>
      <c r="CL16" s="11" t="str">
        <f t="shared" si="56"/>
        <v/>
      </c>
    </row>
    <row r="17" spans="1:90" ht="12.75" x14ac:dyDescent="0.2">
      <c r="A17" s="242">
        <f t="shared" si="20"/>
        <v>5</v>
      </c>
      <c r="B17" s="243">
        <f t="shared" si="57"/>
        <v>46037</v>
      </c>
      <c r="C17" s="600">
        <f t="shared" si="21"/>
        <v>3</v>
      </c>
      <c r="D17" s="307"/>
      <c r="E17" s="307"/>
      <c r="F17" s="308"/>
      <c r="G17" s="308"/>
      <c r="H17" s="547"/>
      <c r="I17" s="232">
        <f t="shared" si="0"/>
        <v>0</v>
      </c>
      <c r="J17" s="229">
        <f t="shared" si="1"/>
        <v>1</v>
      </c>
      <c r="K17" s="313"/>
      <c r="L17" s="328"/>
      <c r="M17" s="202"/>
      <c r="N17" s="381"/>
      <c r="O17" s="382"/>
      <c r="P17" s="382"/>
      <c r="Q17" s="382"/>
      <c r="R17" s="260" t="str">
        <f>IF(I$36=0,"",IF(Einstellungen!I$39=1,R16+AV17,CL17))</f>
        <v/>
      </c>
      <c r="S17" s="231">
        <f>SUM(AP$3:AP17)</f>
        <v>88</v>
      </c>
      <c r="T17" s="228">
        <f>SUM(I$3:I17)</f>
        <v>0</v>
      </c>
      <c r="U17" s="373" t="str">
        <f t="shared" si="22"/>
        <v/>
      </c>
      <c r="V17" s="689"/>
      <c r="W17" s="609"/>
      <c r="X17" s="609"/>
      <c r="Y17" s="15">
        <f t="shared" si="2"/>
        <v>46037</v>
      </c>
      <c r="Z17" s="20">
        <f t="shared" si="3"/>
        <v>0</v>
      </c>
      <c r="AA17" s="2">
        <f>IF(M17=Einstellungen!A$43,I17,IF(M17=Einstellungen!A$45,I17,0))</f>
        <v>0</v>
      </c>
      <c r="AB17" s="2">
        <f>IF(M17=Einstellungen!A$44,I17,IF(M17=Einstellungen!A$45,I17,0))</f>
        <v>0</v>
      </c>
      <c r="AC17" s="661">
        <f t="shared" si="4"/>
        <v>0</v>
      </c>
      <c r="AD17" s="2">
        <f t="shared" si="5"/>
        <v>0</v>
      </c>
      <c r="AE17" s="2">
        <f t="shared" si="23"/>
        <v>0</v>
      </c>
      <c r="AF17" s="2">
        <f t="shared" si="23"/>
        <v>0</v>
      </c>
      <c r="AG17" s="325">
        <f t="shared" si="6"/>
        <v>0</v>
      </c>
      <c r="AH17" s="325">
        <f t="shared" si="7"/>
        <v>0</v>
      </c>
      <c r="AI17" s="325">
        <f t="shared" si="24"/>
        <v>0</v>
      </c>
      <c r="AJ17" s="325">
        <f t="shared" si="25"/>
        <v>0</v>
      </c>
      <c r="AK17" s="2">
        <f t="shared" si="26"/>
        <v>5</v>
      </c>
      <c r="AL17" s="14">
        <f t="shared" si="27"/>
        <v>0</v>
      </c>
      <c r="AM17" s="11">
        <f t="shared" si="28"/>
        <v>0</v>
      </c>
      <c r="AN17" s="11">
        <f t="shared" si="29"/>
        <v>0</v>
      </c>
      <c r="AO17" s="11">
        <f t="shared" si="30"/>
        <v>8</v>
      </c>
      <c r="AP17" s="11">
        <f t="shared" si="31"/>
        <v>8</v>
      </c>
      <c r="AQ17" s="204">
        <f t="shared" si="32"/>
        <v>8</v>
      </c>
      <c r="AR17" s="2">
        <f t="shared" si="33"/>
        <v>1</v>
      </c>
      <c r="AS17" s="2">
        <f t="shared" si="34"/>
        <v>1</v>
      </c>
      <c r="AT17" s="11" t="str">
        <f t="shared" si="58"/>
        <v/>
      </c>
      <c r="AU17" s="11" t="str">
        <f t="shared" si="36"/>
        <v/>
      </c>
      <c r="AV17" s="11">
        <f t="shared" si="37"/>
        <v>-8</v>
      </c>
      <c r="AW17" s="11">
        <f>SUM($AV$3:AV17)</f>
        <v>-88</v>
      </c>
      <c r="AX17" s="390">
        <f t="shared" si="38"/>
        <v>0</v>
      </c>
      <c r="AY17" s="390">
        <f t="shared" si="8"/>
        <v>0</v>
      </c>
      <c r="AZ17" s="390">
        <f t="shared" si="8"/>
        <v>0</v>
      </c>
      <c r="BA17" s="390">
        <f t="shared" si="8"/>
        <v>0</v>
      </c>
      <c r="BB17" s="390">
        <f t="shared" si="8"/>
        <v>0</v>
      </c>
      <c r="BD17" s="368">
        <f t="shared" si="39"/>
        <v>0</v>
      </c>
      <c r="BE17" s="368">
        <f t="shared" si="39"/>
        <v>0</v>
      </c>
      <c r="BF17" s="368">
        <f t="shared" si="39"/>
        <v>0</v>
      </c>
      <c r="BG17" s="368">
        <f t="shared" si="39"/>
        <v>0</v>
      </c>
      <c r="BH17" s="372">
        <f t="shared" si="40"/>
        <v>18</v>
      </c>
      <c r="BI17" s="372">
        <f t="shared" si="9"/>
        <v>1.5</v>
      </c>
      <c r="BJ17" s="372">
        <f t="shared" si="41"/>
        <v>22</v>
      </c>
      <c r="BK17" s="372">
        <f t="shared" si="10"/>
        <v>2</v>
      </c>
      <c r="BL17" s="372">
        <f t="shared" si="42"/>
        <v>6</v>
      </c>
      <c r="BM17" s="372">
        <f t="shared" si="11"/>
        <v>2</v>
      </c>
      <c r="BN17" s="564">
        <f t="shared" si="12"/>
        <v>0</v>
      </c>
      <c r="BO17" s="565">
        <f t="shared" si="13"/>
        <v>0</v>
      </c>
      <c r="BP17" s="570">
        <f t="shared" si="14"/>
        <v>0</v>
      </c>
      <c r="BQ17" s="564">
        <f t="shared" si="15"/>
        <v>0</v>
      </c>
      <c r="BR17" s="565">
        <f t="shared" si="16"/>
        <v>0</v>
      </c>
      <c r="BS17" s="570">
        <f t="shared" si="17"/>
        <v>0</v>
      </c>
      <c r="BT17" s="568">
        <f t="shared" si="43"/>
        <v>0</v>
      </c>
      <c r="BU17" s="564">
        <f t="shared" si="44"/>
        <v>0</v>
      </c>
      <c r="BV17" s="582">
        <f t="shared" si="45"/>
        <v>0</v>
      </c>
      <c r="BW17" s="576">
        <f t="shared" si="46"/>
        <v>0</v>
      </c>
      <c r="BX17" s="577">
        <f t="shared" si="47"/>
        <v>0</v>
      </c>
      <c r="BY17" s="578">
        <f t="shared" si="18"/>
        <v>0</v>
      </c>
      <c r="BZ17" s="576">
        <f t="shared" si="48"/>
        <v>0</v>
      </c>
      <c r="CA17" s="577">
        <f t="shared" si="49"/>
        <v>0</v>
      </c>
      <c r="CB17" s="578">
        <f t="shared" si="19"/>
        <v>0</v>
      </c>
      <c r="CC17" s="579">
        <f t="shared" si="50"/>
        <v>0</v>
      </c>
      <c r="CD17" s="576">
        <f t="shared" si="51"/>
        <v>0</v>
      </c>
      <c r="CE17" s="560">
        <f t="shared" si="52"/>
        <v>-6</v>
      </c>
      <c r="CF17" s="560">
        <f t="shared" si="53"/>
        <v>-6</v>
      </c>
      <c r="CG17" s="560">
        <f t="shared" si="54"/>
        <v>0</v>
      </c>
      <c r="CH17" s="560">
        <f t="shared" si="55"/>
        <v>0</v>
      </c>
      <c r="CL17" s="11" t="str">
        <f t="shared" si="56"/>
        <v/>
      </c>
    </row>
    <row r="18" spans="1:90" ht="12.75" x14ac:dyDescent="0.2">
      <c r="A18" s="242">
        <f t="shared" si="20"/>
        <v>6</v>
      </c>
      <c r="B18" s="243">
        <f t="shared" si="57"/>
        <v>46038</v>
      </c>
      <c r="C18" s="600">
        <f t="shared" si="21"/>
        <v>3</v>
      </c>
      <c r="D18" s="307"/>
      <c r="E18" s="307"/>
      <c r="F18" s="308"/>
      <c r="G18" s="308"/>
      <c r="H18" s="547"/>
      <c r="I18" s="232">
        <f t="shared" si="0"/>
        <v>0</v>
      </c>
      <c r="J18" s="229">
        <f t="shared" si="1"/>
        <v>1</v>
      </c>
      <c r="K18" s="313"/>
      <c r="L18" s="328"/>
      <c r="M18" s="202"/>
      <c r="N18" s="381"/>
      <c r="O18" s="382"/>
      <c r="P18" s="382"/>
      <c r="Q18" s="382"/>
      <c r="R18" s="260" t="str">
        <f>IF(I$36=0,"",IF(Einstellungen!I$39=1,R17+AV18,CL18))</f>
        <v/>
      </c>
      <c r="S18" s="231">
        <f>SUM(AP$3:AP18)</f>
        <v>96</v>
      </c>
      <c r="T18" s="228">
        <f>SUM(I$3:I18)</f>
        <v>0</v>
      </c>
      <c r="U18" s="373" t="str">
        <f t="shared" si="22"/>
        <v/>
      </c>
      <c r="V18" s="689"/>
      <c r="W18" s="609"/>
      <c r="X18" s="609"/>
      <c r="Y18" s="15">
        <f t="shared" si="2"/>
        <v>46038</v>
      </c>
      <c r="Z18" s="20">
        <f t="shared" si="3"/>
        <v>0</v>
      </c>
      <c r="AA18" s="2">
        <f>IF(M18=Einstellungen!A$43,I18,IF(M18=Einstellungen!A$45,I18,0))</f>
        <v>0</v>
      </c>
      <c r="AB18" s="2">
        <f>IF(M18=Einstellungen!A$44,I18,IF(M18=Einstellungen!A$45,I18,0))</f>
        <v>0</v>
      </c>
      <c r="AC18" s="661">
        <f t="shared" si="4"/>
        <v>0</v>
      </c>
      <c r="AD18" s="2">
        <f t="shared" si="5"/>
        <v>0</v>
      </c>
      <c r="AE18" s="2">
        <f t="shared" si="23"/>
        <v>0</v>
      </c>
      <c r="AF18" s="2">
        <f t="shared" si="23"/>
        <v>0</v>
      </c>
      <c r="AG18" s="325">
        <f t="shared" si="6"/>
        <v>0</v>
      </c>
      <c r="AH18" s="325">
        <f t="shared" si="7"/>
        <v>0</v>
      </c>
      <c r="AI18" s="325">
        <f t="shared" si="24"/>
        <v>0</v>
      </c>
      <c r="AJ18" s="325">
        <f t="shared" si="25"/>
        <v>0</v>
      </c>
      <c r="AK18" s="2">
        <f t="shared" si="26"/>
        <v>6</v>
      </c>
      <c r="AL18" s="14">
        <f t="shared" si="27"/>
        <v>0</v>
      </c>
      <c r="AM18" s="11">
        <f t="shared" si="28"/>
        <v>0</v>
      </c>
      <c r="AN18" s="11">
        <f t="shared" si="29"/>
        <v>0</v>
      </c>
      <c r="AO18" s="11">
        <f t="shared" si="30"/>
        <v>8</v>
      </c>
      <c r="AP18" s="11">
        <f t="shared" si="31"/>
        <v>8</v>
      </c>
      <c r="AQ18" s="204">
        <f t="shared" si="32"/>
        <v>8</v>
      </c>
      <c r="AR18" s="2">
        <f t="shared" si="33"/>
        <v>1</v>
      </c>
      <c r="AS18" s="2">
        <f t="shared" si="34"/>
        <v>1</v>
      </c>
      <c r="AT18" s="11" t="str">
        <f t="shared" si="58"/>
        <v/>
      </c>
      <c r="AU18" s="11" t="str">
        <f t="shared" si="36"/>
        <v/>
      </c>
      <c r="AV18" s="11">
        <f t="shared" si="37"/>
        <v>-8</v>
      </c>
      <c r="AW18" s="11">
        <f>SUM($AV$3:AV18)</f>
        <v>-96</v>
      </c>
      <c r="AX18" s="390">
        <f t="shared" si="38"/>
        <v>0</v>
      </c>
      <c r="AY18" s="390">
        <f t="shared" si="8"/>
        <v>0</v>
      </c>
      <c r="AZ18" s="390">
        <f t="shared" si="8"/>
        <v>0</v>
      </c>
      <c r="BA18" s="390">
        <f t="shared" si="8"/>
        <v>0</v>
      </c>
      <c r="BB18" s="390">
        <f t="shared" si="8"/>
        <v>0</v>
      </c>
      <c r="BD18" s="368">
        <f t="shared" si="39"/>
        <v>0</v>
      </c>
      <c r="BE18" s="368">
        <f t="shared" si="39"/>
        <v>0</v>
      </c>
      <c r="BF18" s="368">
        <f t="shared" si="39"/>
        <v>0</v>
      </c>
      <c r="BG18" s="368">
        <f t="shared" si="39"/>
        <v>0</v>
      </c>
      <c r="BH18" s="372">
        <f t="shared" si="40"/>
        <v>18</v>
      </c>
      <c r="BI18" s="372">
        <f t="shared" si="9"/>
        <v>1.5</v>
      </c>
      <c r="BJ18" s="372">
        <f t="shared" si="41"/>
        <v>22</v>
      </c>
      <c r="BK18" s="372">
        <f t="shared" si="10"/>
        <v>2</v>
      </c>
      <c r="BL18" s="372">
        <f t="shared" si="42"/>
        <v>6</v>
      </c>
      <c r="BM18" s="372">
        <f t="shared" si="11"/>
        <v>2</v>
      </c>
      <c r="BN18" s="564">
        <f t="shared" si="12"/>
        <v>0</v>
      </c>
      <c r="BO18" s="565">
        <f t="shared" si="13"/>
        <v>0</v>
      </c>
      <c r="BP18" s="570">
        <f t="shared" si="14"/>
        <v>0</v>
      </c>
      <c r="BQ18" s="564">
        <f t="shared" si="15"/>
        <v>0</v>
      </c>
      <c r="BR18" s="565">
        <f t="shared" si="16"/>
        <v>0</v>
      </c>
      <c r="BS18" s="570">
        <f t="shared" si="17"/>
        <v>0</v>
      </c>
      <c r="BT18" s="568">
        <f t="shared" si="43"/>
        <v>0</v>
      </c>
      <c r="BU18" s="564">
        <f t="shared" si="44"/>
        <v>0</v>
      </c>
      <c r="BV18" s="582">
        <f t="shared" si="45"/>
        <v>0</v>
      </c>
      <c r="BW18" s="576">
        <f t="shared" si="46"/>
        <v>0</v>
      </c>
      <c r="BX18" s="577">
        <f t="shared" si="47"/>
        <v>0</v>
      </c>
      <c r="BY18" s="578">
        <f t="shared" si="18"/>
        <v>0</v>
      </c>
      <c r="BZ18" s="576">
        <f t="shared" si="48"/>
        <v>0</v>
      </c>
      <c r="CA18" s="577">
        <f t="shared" si="49"/>
        <v>0</v>
      </c>
      <c r="CB18" s="578">
        <f t="shared" si="19"/>
        <v>0</v>
      </c>
      <c r="CC18" s="579">
        <f t="shared" si="50"/>
        <v>0</v>
      </c>
      <c r="CD18" s="576">
        <f t="shared" si="51"/>
        <v>0</v>
      </c>
      <c r="CE18" s="560">
        <f t="shared" si="52"/>
        <v>-6</v>
      </c>
      <c r="CF18" s="560">
        <f t="shared" si="53"/>
        <v>-6</v>
      </c>
      <c r="CG18" s="560">
        <f t="shared" si="54"/>
        <v>0</v>
      </c>
      <c r="CH18" s="560">
        <f t="shared" si="55"/>
        <v>0</v>
      </c>
      <c r="CL18" s="11" t="str">
        <f t="shared" si="56"/>
        <v/>
      </c>
    </row>
    <row r="19" spans="1:90" ht="12.75" x14ac:dyDescent="0.2">
      <c r="A19" s="242">
        <f t="shared" si="20"/>
        <v>7</v>
      </c>
      <c r="B19" s="243">
        <f t="shared" si="57"/>
        <v>46039</v>
      </c>
      <c r="C19" s="600">
        <f t="shared" si="21"/>
        <v>3</v>
      </c>
      <c r="D19" s="307"/>
      <c r="E19" s="307"/>
      <c r="F19" s="308"/>
      <c r="G19" s="308"/>
      <c r="H19" s="547"/>
      <c r="I19" s="232">
        <f t="shared" si="0"/>
        <v>0</v>
      </c>
      <c r="J19" s="229" t="str">
        <f t="shared" si="1"/>
        <v/>
      </c>
      <c r="K19" s="313"/>
      <c r="L19" s="328"/>
      <c r="M19" s="202"/>
      <c r="N19" s="381"/>
      <c r="O19" s="382"/>
      <c r="P19" s="382"/>
      <c r="Q19" s="382"/>
      <c r="R19" s="260" t="str">
        <f>IF(I$36=0,"",IF(Einstellungen!I$39=1,R18+AV19,CL19))</f>
        <v/>
      </c>
      <c r="S19" s="231">
        <f>SUM(AP$3:AP19)</f>
        <v>96</v>
      </c>
      <c r="T19" s="228">
        <f>SUM(I$3:I19)</f>
        <v>0</v>
      </c>
      <c r="U19" s="373" t="str">
        <f t="shared" si="22"/>
        <v/>
      </c>
      <c r="V19" s="689"/>
      <c r="W19" s="609"/>
      <c r="X19" s="609"/>
      <c r="Y19" s="15">
        <f t="shared" si="2"/>
        <v>46039</v>
      </c>
      <c r="Z19" s="20" t="b">
        <f t="shared" si="3"/>
        <v>0</v>
      </c>
      <c r="AA19" s="2">
        <f>IF(M19=Einstellungen!A$43,I19,IF(M19=Einstellungen!A$45,I19,0))</f>
        <v>0</v>
      </c>
      <c r="AB19" s="2">
        <f>IF(M19=Einstellungen!A$44,I19,IF(M19=Einstellungen!A$45,I19,0))</f>
        <v>0</v>
      </c>
      <c r="AC19" s="661">
        <f t="shared" si="4"/>
        <v>0</v>
      </c>
      <c r="AD19" s="2" t="b">
        <f t="shared" si="5"/>
        <v>0</v>
      </c>
      <c r="AE19" s="2">
        <f t="shared" si="23"/>
        <v>0</v>
      </c>
      <c r="AF19" s="2">
        <f t="shared" si="23"/>
        <v>0</v>
      </c>
      <c r="AG19" s="325" t="b">
        <f t="shared" si="6"/>
        <v>0</v>
      </c>
      <c r="AH19" s="325" t="b">
        <f t="shared" si="7"/>
        <v>0</v>
      </c>
      <c r="AI19" s="325" t="b">
        <f t="shared" si="24"/>
        <v>0</v>
      </c>
      <c r="AJ19" s="325" t="b">
        <f t="shared" si="25"/>
        <v>0</v>
      </c>
      <c r="AK19" s="2">
        <f t="shared" si="26"/>
        <v>7</v>
      </c>
      <c r="AL19" s="14">
        <f t="shared" si="27"/>
        <v>0</v>
      </c>
      <c r="AM19" s="11">
        <f t="shared" si="28"/>
        <v>0</v>
      </c>
      <c r="AN19" s="11">
        <f t="shared" si="29"/>
        <v>0</v>
      </c>
      <c r="AO19" s="11">
        <f t="shared" si="30"/>
        <v>0</v>
      </c>
      <c r="AP19" s="11">
        <f t="shared" si="31"/>
        <v>0</v>
      </c>
      <c r="AQ19" s="204">
        <f t="shared" si="32"/>
        <v>0</v>
      </c>
      <c r="AR19" s="2" t="str">
        <f t="shared" si="33"/>
        <v/>
      </c>
      <c r="AS19" s="2" t="str">
        <f t="shared" si="34"/>
        <v/>
      </c>
      <c r="AT19" s="11" t="str">
        <f t="shared" si="58"/>
        <v/>
      </c>
      <c r="AU19" s="11" t="str">
        <f t="shared" si="36"/>
        <v/>
      </c>
      <c r="AV19" s="11">
        <f t="shared" si="37"/>
        <v>0</v>
      </c>
      <c r="AW19" s="11">
        <f>SUM($AV$3:AV19)</f>
        <v>-96</v>
      </c>
      <c r="AX19" s="390">
        <f t="shared" si="38"/>
        <v>0</v>
      </c>
      <c r="AY19" s="390">
        <f t="shared" si="38"/>
        <v>0</v>
      </c>
      <c r="AZ19" s="390">
        <f t="shared" si="38"/>
        <v>0</v>
      </c>
      <c r="BA19" s="390">
        <f t="shared" si="38"/>
        <v>0</v>
      </c>
      <c r="BB19" s="390">
        <f t="shared" si="38"/>
        <v>0</v>
      </c>
      <c r="BD19" s="368">
        <f t="shared" si="39"/>
        <v>0</v>
      </c>
      <c r="BE19" s="368">
        <f t="shared" si="39"/>
        <v>0</v>
      </c>
      <c r="BF19" s="368">
        <f t="shared" si="39"/>
        <v>0</v>
      </c>
      <c r="BG19" s="368">
        <f t="shared" si="39"/>
        <v>0</v>
      </c>
      <c r="BH19" s="372">
        <f t="shared" si="40"/>
        <v>18</v>
      </c>
      <c r="BI19" s="372">
        <f t="shared" si="9"/>
        <v>1.5</v>
      </c>
      <c r="BJ19" s="372">
        <f t="shared" si="41"/>
        <v>22</v>
      </c>
      <c r="BK19" s="372">
        <f t="shared" si="10"/>
        <v>2</v>
      </c>
      <c r="BL19" s="372">
        <f t="shared" si="42"/>
        <v>6</v>
      </c>
      <c r="BM19" s="372">
        <f t="shared" si="11"/>
        <v>2</v>
      </c>
      <c r="BN19" s="564">
        <f t="shared" si="12"/>
        <v>0</v>
      </c>
      <c r="BO19" s="565">
        <f t="shared" si="13"/>
        <v>0</v>
      </c>
      <c r="BP19" s="570">
        <f t="shared" si="14"/>
        <v>0</v>
      </c>
      <c r="BQ19" s="564">
        <f t="shared" si="15"/>
        <v>0</v>
      </c>
      <c r="BR19" s="565">
        <f t="shared" si="16"/>
        <v>0</v>
      </c>
      <c r="BS19" s="570">
        <f t="shared" si="17"/>
        <v>0</v>
      </c>
      <c r="BT19" s="568">
        <f t="shared" si="43"/>
        <v>0</v>
      </c>
      <c r="BU19" s="564">
        <f t="shared" si="44"/>
        <v>0</v>
      </c>
      <c r="BV19" s="582">
        <f t="shared" si="45"/>
        <v>0</v>
      </c>
      <c r="BW19" s="576">
        <f t="shared" si="46"/>
        <v>0</v>
      </c>
      <c r="BX19" s="577">
        <f t="shared" si="47"/>
        <v>0</v>
      </c>
      <c r="BY19" s="578">
        <f t="shared" si="18"/>
        <v>0</v>
      </c>
      <c r="BZ19" s="576">
        <f t="shared" si="48"/>
        <v>0</v>
      </c>
      <c r="CA19" s="577">
        <f t="shared" si="49"/>
        <v>0</v>
      </c>
      <c r="CB19" s="578">
        <f t="shared" si="19"/>
        <v>0</v>
      </c>
      <c r="CC19" s="579">
        <f t="shared" si="50"/>
        <v>0</v>
      </c>
      <c r="CD19" s="576">
        <f t="shared" si="51"/>
        <v>0</v>
      </c>
      <c r="CE19" s="560">
        <f t="shared" si="52"/>
        <v>-6</v>
      </c>
      <c r="CF19" s="560">
        <f t="shared" si="53"/>
        <v>-6</v>
      </c>
      <c r="CG19" s="560">
        <f t="shared" si="54"/>
        <v>0</v>
      </c>
      <c r="CH19" s="560">
        <f t="shared" si="55"/>
        <v>0</v>
      </c>
      <c r="CL19" s="11" t="str">
        <f t="shared" si="56"/>
        <v/>
      </c>
    </row>
    <row r="20" spans="1:90" ht="12.75" x14ac:dyDescent="0.2">
      <c r="A20" s="242">
        <f t="shared" si="20"/>
        <v>1</v>
      </c>
      <c r="B20" s="243">
        <f t="shared" si="57"/>
        <v>46040</v>
      </c>
      <c r="C20" s="600">
        <f t="shared" si="21"/>
        <v>3</v>
      </c>
      <c r="D20" s="307"/>
      <c r="E20" s="307"/>
      <c r="F20" s="308"/>
      <c r="G20" s="308"/>
      <c r="H20" s="547"/>
      <c r="I20" s="232">
        <f t="shared" si="0"/>
        <v>0</v>
      </c>
      <c r="J20" s="229" t="str">
        <f t="shared" si="1"/>
        <v/>
      </c>
      <c r="K20" s="313"/>
      <c r="L20" s="328"/>
      <c r="M20" s="202"/>
      <c r="N20" s="381"/>
      <c r="O20" s="382"/>
      <c r="P20" s="382"/>
      <c r="Q20" s="382"/>
      <c r="R20" s="260" t="str">
        <f>IF(I$36=0,"",IF(Einstellungen!I$39=1,R19+AV20,CL20))</f>
        <v/>
      </c>
      <c r="S20" s="231">
        <f>SUM(AP$3:AP20)</f>
        <v>96</v>
      </c>
      <c r="T20" s="228">
        <f>SUM(I$3:I20)</f>
        <v>0</v>
      </c>
      <c r="U20" s="373" t="str">
        <f t="shared" si="22"/>
        <v/>
      </c>
      <c r="V20" s="689"/>
      <c r="W20" s="609"/>
      <c r="X20" s="609"/>
      <c r="Y20" s="15">
        <f t="shared" si="2"/>
        <v>46040</v>
      </c>
      <c r="Z20" s="20" t="b">
        <f t="shared" si="3"/>
        <v>0</v>
      </c>
      <c r="AA20" s="2">
        <f>IF(M20=Einstellungen!A$43,I20,IF(M20=Einstellungen!A$45,I20,0))</f>
        <v>0</v>
      </c>
      <c r="AB20" s="2">
        <f>IF(M20=Einstellungen!A$44,I20,IF(M20=Einstellungen!A$45,I20,0))</f>
        <v>0</v>
      </c>
      <c r="AC20" s="661">
        <f t="shared" si="4"/>
        <v>0</v>
      </c>
      <c r="AD20" s="2" t="b">
        <f t="shared" si="5"/>
        <v>0</v>
      </c>
      <c r="AE20" s="2">
        <f t="shared" si="23"/>
        <v>0</v>
      </c>
      <c r="AF20" s="2">
        <f t="shared" si="23"/>
        <v>0</v>
      </c>
      <c r="AG20" s="325" t="b">
        <f t="shared" si="6"/>
        <v>0</v>
      </c>
      <c r="AH20" s="325" t="b">
        <f t="shared" si="7"/>
        <v>0</v>
      </c>
      <c r="AI20" s="325" t="b">
        <f t="shared" si="24"/>
        <v>0</v>
      </c>
      <c r="AJ20" s="325" t="b">
        <f t="shared" si="25"/>
        <v>0</v>
      </c>
      <c r="AK20" s="2">
        <f t="shared" si="26"/>
        <v>1</v>
      </c>
      <c r="AL20" s="14">
        <f t="shared" si="27"/>
        <v>0</v>
      </c>
      <c r="AM20" s="11">
        <f t="shared" si="28"/>
        <v>0</v>
      </c>
      <c r="AN20" s="11">
        <f t="shared" si="29"/>
        <v>0</v>
      </c>
      <c r="AO20" s="11">
        <f t="shared" si="30"/>
        <v>0</v>
      </c>
      <c r="AP20" s="11">
        <f t="shared" si="31"/>
        <v>0</v>
      </c>
      <c r="AQ20" s="204">
        <f t="shared" si="32"/>
        <v>0</v>
      </c>
      <c r="AR20" s="2" t="str">
        <f t="shared" si="33"/>
        <v/>
      </c>
      <c r="AS20" s="2" t="str">
        <f t="shared" si="34"/>
        <v/>
      </c>
      <c r="AT20" s="11" t="str">
        <f t="shared" si="58"/>
        <v/>
      </c>
      <c r="AU20" s="11" t="b">
        <f t="shared" ref="AU20:AU33" si="59">IF(AR20=1,IF(AT20=0.5,0.5,""))</f>
        <v>0</v>
      </c>
      <c r="AV20" s="11">
        <f t="shared" si="37"/>
        <v>0</v>
      </c>
      <c r="AW20" s="11">
        <f>SUM($AV$3:AV20)</f>
        <v>-96</v>
      </c>
      <c r="AX20" s="390">
        <f t="shared" si="38"/>
        <v>0</v>
      </c>
      <c r="AY20" s="390">
        <f t="shared" si="38"/>
        <v>0</v>
      </c>
      <c r="AZ20" s="390">
        <f t="shared" si="38"/>
        <v>0</v>
      </c>
      <c r="BA20" s="390">
        <f t="shared" si="38"/>
        <v>0</v>
      </c>
      <c r="BB20" s="390">
        <f t="shared" si="38"/>
        <v>0</v>
      </c>
      <c r="BD20" s="368">
        <f t="shared" si="39"/>
        <v>0</v>
      </c>
      <c r="BE20" s="368">
        <f t="shared" si="39"/>
        <v>0</v>
      </c>
      <c r="BF20" s="368">
        <f t="shared" si="39"/>
        <v>0</v>
      </c>
      <c r="BG20" s="368">
        <f t="shared" si="39"/>
        <v>0</v>
      </c>
      <c r="BH20" s="372">
        <f t="shared" si="40"/>
        <v>8</v>
      </c>
      <c r="BI20" s="372">
        <f t="shared" si="9"/>
        <v>2</v>
      </c>
      <c r="BJ20" s="372">
        <f t="shared" si="41"/>
        <v>22</v>
      </c>
      <c r="BK20" s="372">
        <f t="shared" si="10"/>
        <v>3</v>
      </c>
      <c r="BL20" s="372">
        <f t="shared" si="42"/>
        <v>6</v>
      </c>
      <c r="BM20" s="372">
        <f t="shared" si="11"/>
        <v>3</v>
      </c>
      <c r="BN20" s="564">
        <f t="shared" si="12"/>
        <v>0</v>
      </c>
      <c r="BO20" s="565">
        <f t="shared" si="13"/>
        <v>0</v>
      </c>
      <c r="BP20" s="570">
        <f t="shared" si="14"/>
        <v>0</v>
      </c>
      <c r="BQ20" s="564">
        <f t="shared" si="15"/>
        <v>0</v>
      </c>
      <c r="BR20" s="565">
        <f t="shared" si="16"/>
        <v>0</v>
      </c>
      <c r="BS20" s="570">
        <f t="shared" si="17"/>
        <v>0</v>
      </c>
      <c r="BT20" s="568">
        <f t="shared" si="43"/>
        <v>0</v>
      </c>
      <c r="BU20" s="564">
        <f t="shared" si="44"/>
        <v>0</v>
      </c>
      <c r="BV20" s="582">
        <f t="shared" si="45"/>
        <v>0</v>
      </c>
      <c r="BW20" s="576">
        <f t="shared" si="46"/>
        <v>0</v>
      </c>
      <c r="BX20" s="577">
        <f t="shared" si="47"/>
        <v>0</v>
      </c>
      <c r="BY20" s="578">
        <f t="shared" si="18"/>
        <v>0</v>
      </c>
      <c r="BZ20" s="576">
        <f t="shared" si="48"/>
        <v>0</v>
      </c>
      <c r="CA20" s="577">
        <f t="shared" si="49"/>
        <v>0</v>
      </c>
      <c r="CB20" s="578">
        <f t="shared" si="19"/>
        <v>0</v>
      </c>
      <c r="CC20" s="579">
        <f t="shared" si="50"/>
        <v>0</v>
      </c>
      <c r="CD20" s="576">
        <f t="shared" si="51"/>
        <v>0</v>
      </c>
      <c r="CE20" s="560">
        <f t="shared" si="52"/>
        <v>-6</v>
      </c>
      <c r="CF20" s="560">
        <f t="shared" si="53"/>
        <v>-6</v>
      </c>
      <c r="CG20" s="560">
        <f t="shared" si="54"/>
        <v>0</v>
      </c>
      <c r="CH20" s="560">
        <f t="shared" si="55"/>
        <v>0</v>
      </c>
      <c r="CL20" s="11" t="str">
        <f t="shared" si="56"/>
        <v/>
      </c>
    </row>
    <row r="21" spans="1:90" ht="12.75" x14ac:dyDescent="0.2">
      <c r="A21" s="242">
        <f t="shared" si="20"/>
        <v>2</v>
      </c>
      <c r="B21" s="243">
        <f t="shared" si="57"/>
        <v>46041</v>
      </c>
      <c r="C21" s="600">
        <f t="shared" si="21"/>
        <v>4</v>
      </c>
      <c r="D21" s="308"/>
      <c r="E21" s="308"/>
      <c r="F21" s="308"/>
      <c r="G21" s="308"/>
      <c r="H21" s="547"/>
      <c r="I21" s="232">
        <f t="shared" si="0"/>
        <v>0</v>
      </c>
      <c r="J21" s="229">
        <f t="shared" si="1"/>
        <v>1</v>
      </c>
      <c r="K21" s="313"/>
      <c r="L21" s="328"/>
      <c r="M21" s="202"/>
      <c r="N21" s="381"/>
      <c r="O21" s="382"/>
      <c r="P21" s="382"/>
      <c r="Q21" s="382"/>
      <c r="R21" s="260" t="str">
        <f>IF(I$36=0,"",IF(Einstellungen!I$39=1,R20+AV21,CL21))</f>
        <v/>
      </c>
      <c r="S21" s="231">
        <f>SUM(AP$3:AP21)</f>
        <v>104</v>
      </c>
      <c r="T21" s="228">
        <f>SUM(I$3:I21)</f>
        <v>0</v>
      </c>
      <c r="U21" s="373" t="str">
        <f t="shared" si="22"/>
        <v/>
      </c>
      <c r="V21" s="689"/>
      <c r="W21" s="609"/>
      <c r="X21" s="609"/>
      <c r="Y21" s="15">
        <f t="shared" si="2"/>
        <v>46041</v>
      </c>
      <c r="Z21" s="20">
        <f t="shared" si="3"/>
        <v>0</v>
      </c>
      <c r="AA21" s="2">
        <f>IF(M21=Einstellungen!A$43,I21,IF(M21=Einstellungen!A$45,I21,0))</f>
        <v>0</v>
      </c>
      <c r="AB21" s="2">
        <f>IF(M21=Einstellungen!A$44,I21,IF(M21=Einstellungen!A$45,I21,0))</f>
        <v>0</v>
      </c>
      <c r="AC21" s="661">
        <f t="shared" si="4"/>
        <v>0</v>
      </c>
      <c r="AD21" s="2">
        <f t="shared" si="5"/>
        <v>0</v>
      </c>
      <c r="AE21" s="2">
        <f t="shared" si="23"/>
        <v>0</v>
      </c>
      <c r="AF21" s="2">
        <f t="shared" si="23"/>
        <v>0</v>
      </c>
      <c r="AG21" s="325">
        <f t="shared" si="6"/>
        <v>0</v>
      </c>
      <c r="AH21" s="325">
        <f t="shared" si="7"/>
        <v>0</v>
      </c>
      <c r="AI21" s="325">
        <f t="shared" si="24"/>
        <v>0</v>
      </c>
      <c r="AJ21" s="325">
        <f t="shared" si="25"/>
        <v>0</v>
      </c>
      <c r="AK21" s="2">
        <f t="shared" si="26"/>
        <v>2</v>
      </c>
      <c r="AL21" s="14">
        <f t="shared" si="27"/>
        <v>0</v>
      </c>
      <c r="AM21" s="11">
        <f t="shared" si="28"/>
        <v>0</v>
      </c>
      <c r="AN21" s="11">
        <f t="shared" si="29"/>
        <v>0</v>
      </c>
      <c r="AO21" s="11">
        <f t="shared" si="30"/>
        <v>8</v>
      </c>
      <c r="AP21" s="11">
        <f t="shared" si="31"/>
        <v>8</v>
      </c>
      <c r="AQ21" s="204">
        <f t="shared" si="32"/>
        <v>8</v>
      </c>
      <c r="AR21" s="2">
        <f t="shared" si="33"/>
        <v>1</v>
      </c>
      <c r="AS21" s="2">
        <f t="shared" si="34"/>
        <v>1</v>
      </c>
      <c r="AT21" s="11" t="str">
        <f t="shared" si="58"/>
        <v/>
      </c>
      <c r="AU21" s="11" t="str">
        <f t="shared" si="59"/>
        <v/>
      </c>
      <c r="AV21" s="11">
        <f t="shared" si="37"/>
        <v>-8</v>
      </c>
      <c r="AW21" s="11">
        <f>SUM($AV$3:AV21)</f>
        <v>-104</v>
      </c>
      <c r="AX21" s="390">
        <f t="shared" si="38"/>
        <v>0</v>
      </c>
      <c r="AY21" s="390">
        <f t="shared" si="38"/>
        <v>0</v>
      </c>
      <c r="AZ21" s="390">
        <f t="shared" si="38"/>
        <v>0</v>
      </c>
      <c r="BA21" s="390">
        <f t="shared" si="38"/>
        <v>0</v>
      </c>
      <c r="BB21" s="390">
        <f t="shared" si="38"/>
        <v>0</v>
      </c>
      <c r="BD21" s="368">
        <f t="shared" si="39"/>
        <v>0</v>
      </c>
      <c r="BE21" s="368">
        <f t="shared" si="39"/>
        <v>0</v>
      </c>
      <c r="BF21" s="368">
        <f t="shared" si="39"/>
        <v>0</v>
      </c>
      <c r="BG21" s="368">
        <f t="shared" si="39"/>
        <v>0</v>
      </c>
      <c r="BH21" s="372">
        <f t="shared" si="40"/>
        <v>18</v>
      </c>
      <c r="BI21" s="372">
        <f t="shared" si="9"/>
        <v>1.5</v>
      </c>
      <c r="BJ21" s="372">
        <f t="shared" si="41"/>
        <v>22</v>
      </c>
      <c r="BK21" s="372">
        <f t="shared" si="10"/>
        <v>2</v>
      </c>
      <c r="BL21" s="372">
        <f t="shared" si="42"/>
        <v>6</v>
      </c>
      <c r="BM21" s="372">
        <f t="shared" si="11"/>
        <v>2</v>
      </c>
      <c r="BN21" s="564">
        <f t="shared" si="12"/>
        <v>0</v>
      </c>
      <c r="BO21" s="565">
        <f t="shared" si="13"/>
        <v>0</v>
      </c>
      <c r="BP21" s="570">
        <f t="shared" si="14"/>
        <v>0</v>
      </c>
      <c r="BQ21" s="564">
        <f t="shared" si="15"/>
        <v>0</v>
      </c>
      <c r="BR21" s="565">
        <f t="shared" si="16"/>
        <v>0</v>
      </c>
      <c r="BS21" s="570">
        <f t="shared" si="17"/>
        <v>0</v>
      </c>
      <c r="BT21" s="568">
        <f t="shared" si="43"/>
        <v>0</v>
      </c>
      <c r="BU21" s="564">
        <f t="shared" si="44"/>
        <v>0</v>
      </c>
      <c r="BV21" s="582">
        <f t="shared" si="45"/>
        <v>0</v>
      </c>
      <c r="BW21" s="576">
        <f t="shared" si="46"/>
        <v>0</v>
      </c>
      <c r="BX21" s="577">
        <f t="shared" si="47"/>
        <v>0</v>
      </c>
      <c r="BY21" s="578">
        <f t="shared" si="18"/>
        <v>0</v>
      </c>
      <c r="BZ21" s="576">
        <f t="shared" si="48"/>
        <v>0</v>
      </c>
      <c r="CA21" s="577">
        <f t="shared" si="49"/>
        <v>0</v>
      </c>
      <c r="CB21" s="578">
        <f t="shared" si="19"/>
        <v>0</v>
      </c>
      <c r="CC21" s="579">
        <f t="shared" si="50"/>
        <v>0</v>
      </c>
      <c r="CD21" s="576">
        <f t="shared" si="51"/>
        <v>0</v>
      </c>
      <c r="CE21" s="560">
        <f t="shared" si="52"/>
        <v>-6</v>
      </c>
      <c r="CF21" s="560">
        <f t="shared" si="53"/>
        <v>-6</v>
      </c>
      <c r="CG21" s="560">
        <f t="shared" si="54"/>
        <v>0</v>
      </c>
      <c r="CH21" s="560">
        <f t="shared" si="55"/>
        <v>0</v>
      </c>
      <c r="CL21" s="11" t="str">
        <f t="shared" si="56"/>
        <v/>
      </c>
    </row>
    <row r="22" spans="1:90" ht="12.75" x14ac:dyDescent="0.2">
      <c r="A22" s="242">
        <f t="shared" si="20"/>
        <v>3</v>
      </c>
      <c r="B22" s="243">
        <f t="shared" si="57"/>
        <v>46042</v>
      </c>
      <c r="C22" s="600">
        <f t="shared" si="21"/>
        <v>4</v>
      </c>
      <c r="D22" s="307"/>
      <c r="E22" s="307"/>
      <c r="F22" s="308"/>
      <c r="G22" s="308"/>
      <c r="H22" s="547"/>
      <c r="I22" s="232">
        <f t="shared" si="0"/>
        <v>0</v>
      </c>
      <c r="J22" s="229">
        <f t="shared" si="1"/>
        <v>1</v>
      </c>
      <c r="K22" s="313"/>
      <c r="L22" s="328"/>
      <c r="M22" s="202"/>
      <c r="N22" s="381"/>
      <c r="O22" s="382"/>
      <c r="P22" s="382"/>
      <c r="Q22" s="382"/>
      <c r="R22" s="260" t="str">
        <f>IF(I$36=0,"",IF(Einstellungen!I$39=1,R21+AV22,CL22))</f>
        <v/>
      </c>
      <c r="S22" s="231">
        <f>SUM(AP$3:AP22)</f>
        <v>112</v>
      </c>
      <c r="T22" s="228">
        <f>SUM(I$3:I22)</f>
        <v>0</v>
      </c>
      <c r="U22" s="373" t="str">
        <f t="shared" si="22"/>
        <v/>
      </c>
      <c r="V22" s="689"/>
      <c r="W22" s="609"/>
      <c r="X22" s="609"/>
      <c r="Y22" s="15">
        <f t="shared" si="2"/>
        <v>46042</v>
      </c>
      <c r="Z22" s="20">
        <f t="shared" si="3"/>
        <v>0</v>
      </c>
      <c r="AA22" s="2">
        <f>IF(M22=Einstellungen!A$43,I22,IF(M22=Einstellungen!A$45,I22,0))</f>
        <v>0</v>
      </c>
      <c r="AB22" s="2">
        <f>IF(M22=Einstellungen!A$44,I22,IF(M22=Einstellungen!A$45,I22,0))</f>
        <v>0</v>
      </c>
      <c r="AC22" s="661">
        <f t="shared" ref="AC22:AC33" si="60">IF(K22="gz",AO22,IF(K22="G/F",AOO22/2,0))</f>
        <v>0</v>
      </c>
      <c r="AD22" s="2">
        <f t="shared" si="5"/>
        <v>0</v>
      </c>
      <c r="AE22" s="2">
        <f t="shared" si="23"/>
        <v>0</v>
      </c>
      <c r="AF22" s="2">
        <f t="shared" si="23"/>
        <v>0</v>
      </c>
      <c r="AG22" s="325">
        <f t="shared" si="6"/>
        <v>0</v>
      </c>
      <c r="AH22" s="325">
        <f t="shared" si="7"/>
        <v>0</v>
      </c>
      <c r="AI22" s="325">
        <f t="shared" si="24"/>
        <v>0</v>
      </c>
      <c r="AJ22" s="325">
        <f t="shared" si="25"/>
        <v>0</v>
      </c>
      <c r="AK22" s="2">
        <f t="shared" si="26"/>
        <v>3</v>
      </c>
      <c r="AL22" s="14">
        <f t="shared" si="27"/>
        <v>0</v>
      </c>
      <c r="AM22" s="11">
        <f t="shared" si="28"/>
        <v>0</v>
      </c>
      <c r="AN22" s="11">
        <f t="shared" si="29"/>
        <v>0</v>
      </c>
      <c r="AO22" s="11">
        <f t="shared" si="30"/>
        <v>8</v>
      </c>
      <c r="AP22" s="11">
        <f t="shared" si="31"/>
        <v>8</v>
      </c>
      <c r="AQ22" s="204">
        <f t="shared" si="32"/>
        <v>8</v>
      </c>
      <c r="AR22" s="2">
        <f t="shared" si="33"/>
        <v>1</v>
      </c>
      <c r="AS22" s="2">
        <f t="shared" si="34"/>
        <v>1</v>
      </c>
      <c r="AT22" s="11" t="str">
        <f t="shared" si="58"/>
        <v/>
      </c>
      <c r="AU22" s="11" t="str">
        <f t="shared" si="59"/>
        <v/>
      </c>
      <c r="AV22" s="11">
        <f t="shared" si="37"/>
        <v>-8</v>
      </c>
      <c r="AW22" s="11">
        <f>SUM($AV$3:AV22)</f>
        <v>-112</v>
      </c>
      <c r="AX22" s="390">
        <f t="shared" si="38"/>
        <v>0</v>
      </c>
      <c r="AY22" s="390">
        <f t="shared" si="38"/>
        <v>0</v>
      </c>
      <c r="AZ22" s="390">
        <f t="shared" si="38"/>
        <v>0</v>
      </c>
      <c r="BA22" s="390">
        <f t="shared" si="38"/>
        <v>0</v>
      </c>
      <c r="BB22" s="390">
        <f t="shared" si="38"/>
        <v>0</v>
      </c>
      <c r="BD22" s="368">
        <f t="shared" si="39"/>
        <v>0</v>
      </c>
      <c r="BE22" s="368">
        <f t="shared" si="39"/>
        <v>0</v>
      </c>
      <c r="BF22" s="368">
        <f t="shared" si="39"/>
        <v>0</v>
      </c>
      <c r="BG22" s="368">
        <f t="shared" si="39"/>
        <v>0</v>
      </c>
      <c r="BH22" s="372">
        <f t="shared" si="40"/>
        <v>18</v>
      </c>
      <c r="BI22" s="372">
        <f t="shared" si="9"/>
        <v>1.5</v>
      </c>
      <c r="BJ22" s="372">
        <f t="shared" si="41"/>
        <v>22</v>
      </c>
      <c r="BK22" s="372">
        <f t="shared" si="10"/>
        <v>2</v>
      </c>
      <c r="BL22" s="372">
        <f t="shared" si="42"/>
        <v>6</v>
      </c>
      <c r="BM22" s="372">
        <f t="shared" si="11"/>
        <v>2</v>
      </c>
      <c r="BN22" s="564">
        <f t="shared" si="12"/>
        <v>0</v>
      </c>
      <c r="BO22" s="565">
        <f t="shared" si="13"/>
        <v>0</v>
      </c>
      <c r="BP22" s="570">
        <f t="shared" si="14"/>
        <v>0</v>
      </c>
      <c r="BQ22" s="564">
        <f t="shared" si="15"/>
        <v>0</v>
      </c>
      <c r="BR22" s="565">
        <f t="shared" si="16"/>
        <v>0</v>
      </c>
      <c r="BS22" s="570">
        <f t="shared" si="17"/>
        <v>0</v>
      </c>
      <c r="BT22" s="568">
        <f t="shared" si="43"/>
        <v>0</v>
      </c>
      <c r="BU22" s="564">
        <f t="shared" si="44"/>
        <v>0</v>
      </c>
      <c r="BV22" s="582">
        <f t="shared" si="45"/>
        <v>0</v>
      </c>
      <c r="BW22" s="576">
        <f t="shared" si="46"/>
        <v>0</v>
      </c>
      <c r="BX22" s="577">
        <f t="shared" si="47"/>
        <v>0</v>
      </c>
      <c r="BY22" s="578">
        <f t="shared" si="18"/>
        <v>0</v>
      </c>
      <c r="BZ22" s="576">
        <f t="shared" si="48"/>
        <v>0</v>
      </c>
      <c r="CA22" s="577">
        <f t="shared" si="49"/>
        <v>0</v>
      </c>
      <c r="CB22" s="578">
        <f t="shared" si="19"/>
        <v>0</v>
      </c>
      <c r="CC22" s="579">
        <f t="shared" si="50"/>
        <v>0</v>
      </c>
      <c r="CD22" s="576">
        <f t="shared" si="51"/>
        <v>0</v>
      </c>
      <c r="CE22" s="560">
        <f t="shared" si="52"/>
        <v>-6</v>
      </c>
      <c r="CF22" s="560">
        <f t="shared" si="53"/>
        <v>-6</v>
      </c>
      <c r="CG22" s="560">
        <f t="shared" si="54"/>
        <v>0</v>
      </c>
      <c r="CH22" s="560">
        <f t="shared" si="55"/>
        <v>0</v>
      </c>
      <c r="CL22" s="11" t="str">
        <f t="shared" si="56"/>
        <v/>
      </c>
    </row>
    <row r="23" spans="1:90" ht="12.75" x14ac:dyDescent="0.2">
      <c r="A23" s="242">
        <f t="shared" si="20"/>
        <v>4</v>
      </c>
      <c r="B23" s="243">
        <f t="shared" si="57"/>
        <v>46043</v>
      </c>
      <c r="C23" s="600">
        <f t="shared" si="21"/>
        <v>4</v>
      </c>
      <c r="D23" s="307"/>
      <c r="E23" s="307"/>
      <c r="F23" s="308"/>
      <c r="G23" s="308"/>
      <c r="H23" s="547"/>
      <c r="I23" s="232">
        <f t="shared" si="0"/>
        <v>0</v>
      </c>
      <c r="J23" s="229">
        <f t="shared" si="1"/>
        <v>1</v>
      </c>
      <c r="K23" s="313"/>
      <c r="L23" s="328"/>
      <c r="M23" s="202"/>
      <c r="N23" s="381"/>
      <c r="O23" s="382"/>
      <c r="P23" s="382"/>
      <c r="Q23" s="382"/>
      <c r="R23" s="260" t="str">
        <f>IF(I$36=0,"",IF(Einstellungen!I$39=1,R22+AV23,CL23))</f>
        <v/>
      </c>
      <c r="S23" s="231">
        <f>SUM(AP$3:AP23)</f>
        <v>120</v>
      </c>
      <c r="T23" s="228">
        <f>SUM(I$3:I23)</f>
        <v>0</v>
      </c>
      <c r="U23" s="373" t="str">
        <f t="shared" si="22"/>
        <v/>
      </c>
      <c r="V23" s="689"/>
      <c r="W23" s="609"/>
      <c r="X23" s="609"/>
      <c r="Y23" s="15">
        <f t="shared" si="2"/>
        <v>46043</v>
      </c>
      <c r="Z23" s="20">
        <f t="shared" si="3"/>
        <v>0</v>
      </c>
      <c r="AA23" s="2">
        <f>IF(M23=Einstellungen!A$43,I23,IF(M23=Einstellungen!A$45,I23,0))</f>
        <v>0</v>
      </c>
      <c r="AB23" s="2">
        <f>IF(M23=Einstellungen!A$44,I23,IF(M23=Einstellungen!A$45,I23,0))</f>
        <v>0</v>
      </c>
      <c r="AC23" s="661">
        <f t="shared" si="60"/>
        <v>0</v>
      </c>
      <c r="AD23" s="2">
        <f t="shared" si="5"/>
        <v>0</v>
      </c>
      <c r="AE23" s="2">
        <f t="shared" si="23"/>
        <v>0</v>
      </c>
      <c r="AF23" s="2">
        <f t="shared" si="23"/>
        <v>0</v>
      </c>
      <c r="AG23" s="325">
        <f t="shared" si="6"/>
        <v>0</v>
      </c>
      <c r="AH23" s="325">
        <f t="shared" si="7"/>
        <v>0</v>
      </c>
      <c r="AI23" s="325">
        <f t="shared" si="24"/>
        <v>0</v>
      </c>
      <c r="AJ23" s="325">
        <f t="shared" si="25"/>
        <v>0</v>
      </c>
      <c r="AK23" s="2">
        <f t="shared" si="26"/>
        <v>4</v>
      </c>
      <c r="AL23" s="14">
        <f t="shared" si="27"/>
        <v>0</v>
      </c>
      <c r="AM23" s="11">
        <f t="shared" si="28"/>
        <v>0</v>
      </c>
      <c r="AN23" s="11">
        <f t="shared" si="29"/>
        <v>0</v>
      </c>
      <c r="AO23" s="11">
        <f t="shared" si="30"/>
        <v>8</v>
      </c>
      <c r="AP23" s="11">
        <f t="shared" si="31"/>
        <v>8</v>
      </c>
      <c r="AQ23" s="204">
        <f t="shared" si="32"/>
        <v>8</v>
      </c>
      <c r="AR23" s="2">
        <f t="shared" si="33"/>
        <v>1</v>
      </c>
      <c r="AS23" s="2">
        <f t="shared" si="34"/>
        <v>1</v>
      </c>
      <c r="AT23" s="11" t="str">
        <f t="shared" si="58"/>
        <v/>
      </c>
      <c r="AU23" s="11" t="str">
        <f t="shared" si="59"/>
        <v/>
      </c>
      <c r="AV23" s="11">
        <f t="shared" si="37"/>
        <v>-8</v>
      </c>
      <c r="AW23" s="11">
        <f>SUM($AV$3:AV23)</f>
        <v>-120</v>
      </c>
      <c r="AX23" s="390">
        <f t="shared" si="38"/>
        <v>0</v>
      </c>
      <c r="AY23" s="390">
        <f t="shared" si="38"/>
        <v>0</v>
      </c>
      <c r="AZ23" s="390">
        <f t="shared" si="38"/>
        <v>0</v>
      </c>
      <c r="BA23" s="390">
        <f t="shared" si="38"/>
        <v>0</v>
      </c>
      <c r="BB23" s="390">
        <f t="shared" si="38"/>
        <v>0</v>
      </c>
      <c r="BD23" s="368">
        <f t="shared" si="39"/>
        <v>0</v>
      </c>
      <c r="BE23" s="368">
        <f t="shared" si="39"/>
        <v>0</v>
      </c>
      <c r="BF23" s="368">
        <f t="shared" si="39"/>
        <v>0</v>
      </c>
      <c r="BG23" s="368">
        <f t="shared" si="39"/>
        <v>0</v>
      </c>
      <c r="BH23" s="372">
        <f t="shared" si="40"/>
        <v>18</v>
      </c>
      <c r="BI23" s="372">
        <f t="shared" si="9"/>
        <v>1.5</v>
      </c>
      <c r="BJ23" s="372">
        <f t="shared" si="41"/>
        <v>22</v>
      </c>
      <c r="BK23" s="372">
        <f t="shared" si="10"/>
        <v>2</v>
      </c>
      <c r="BL23" s="372">
        <f t="shared" si="42"/>
        <v>6</v>
      </c>
      <c r="BM23" s="372">
        <f t="shared" si="11"/>
        <v>2</v>
      </c>
      <c r="BN23" s="564">
        <f t="shared" si="12"/>
        <v>0</v>
      </c>
      <c r="BO23" s="565">
        <f t="shared" si="13"/>
        <v>0</v>
      </c>
      <c r="BP23" s="570">
        <f t="shared" si="14"/>
        <v>0</v>
      </c>
      <c r="BQ23" s="564">
        <f t="shared" si="15"/>
        <v>0</v>
      </c>
      <c r="BR23" s="565">
        <f t="shared" si="16"/>
        <v>0</v>
      </c>
      <c r="BS23" s="570">
        <f t="shared" si="17"/>
        <v>0</v>
      </c>
      <c r="BT23" s="568">
        <f t="shared" si="43"/>
        <v>0</v>
      </c>
      <c r="BU23" s="564">
        <f t="shared" si="44"/>
        <v>0</v>
      </c>
      <c r="BV23" s="582">
        <f t="shared" si="45"/>
        <v>0</v>
      </c>
      <c r="BW23" s="576">
        <f t="shared" si="46"/>
        <v>0</v>
      </c>
      <c r="BX23" s="577">
        <f t="shared" si="47"/>
        <v>0</v>
      </c>
      <c r="BY23" s="578">
        <f t="shared" si="18"/>
        <v>0</v>
      </c>
      <c r="BZ23" s="576">
        <f t="shared" si="48"/>
        <v>0</v>
      </c>
      <c r="CA23" s="577">
        <f t="shared" si="49"/>
        <v>0</v>
      </c>
      <c r="CB23" s="578">
        <f t="shared" si="19"/>
        <v>0</v>
      </c>
      <c r="CC23" s="579">
        <f t="shared" si="50"/>
        <v>0</v>
      </c>
      <c r="CD23" s="576">
        <f t="shared" si="51"/>
        <v>0</v>
      </c>
      <c r="CE23" s="560">
        <f t="shared" si="52"/>
        <v>-6</v>
      </c>
      <c r="CF23" s="560">
        <f t="shared" si="53"/>
        <v>-6</v>
      </c>
      <c r="CG23" s="560">
        <f t="shared" si="54"/>
        <v>0</v>
      </c>
      <c r="CH23" s="560">
        <f t="shared" si="55"/>
        <v>0</v>
      </c>
      <c r="CL23" s="11" t="str">
        <f t="shared" si="56"/>
        <v/>
      </c>
    </row>
    <row r="24" spans="1:90" ht="12.75" x14ac:dyDescent="0.2">
      <c r="A24" s="242">
        <f t="shared" si="20"/>
        <v>5</v>
      </c>
      <c r="B24" s="243">
        <f t="shared" si="57"/>
        <v>46044</v>
      </c>
      <c r="C24" s="600">
        <f t="shared" si="21"/>
        <v>4</v>
      </c>
      <c r="D24" s="307"/>
      <c r="E24" s="307"/>
      <c r="F24" s="308"/>
      <c r="G24" s="308"/>
      <c r="H24" s="547"/>
      <c r="I24" s="232">
        <f t="shared" si="0"/>
        <v>0</v>
      </c>
      <c r="J24" s="229">
        <f t="shared" si="1"/>
        <v>1</v>
      </c>
      <c r="K24" s="313"/>
      <c r="L24" s="328"/>
      <c r="M24" s="202"/>
      <c r="N24" s="381"/>
      <c r="O24" s="382"/>
      <c r="P24" s="382"/>
      <c r="Q24" s="382"/>
      <c r="R24" s="260" t="str">
        <f>IF(I$36=0,"",IF(Einstellungen!I$39=1,R23+AV24,CL24))</f>
        <v/>
      </c>
      <c r="S24" s="231">
        <f>SUM(AP$3:AP24)</f>
        <v>128</v>
      </c>
      <c r="T24" s="228">
        <f>SUM(I$3:I24)</f>
        <v>0</v>
      </c>
      <c r="U24" s="373" t="str">
        <f t="shared" si="22"/>
        <v/>
      </c>
      <c r="V24" s="689"/>
      <c r="W24" s="609"/>
      <c r="X24" s="609"/>
      <c r="Y24" s="15">
        <f t="shared" si="2"/>
        <v>46044</v>
      </c>
      <c r="Z24" s="20">
        <f t="shared" si="3"/>
        <v>0</v>
      </c>
      <c r="AA24" s="2">
        <f>IF(M24=Einstellungen!A$43,I24,IF(M24=Einstellungen!A$45,I24,0))</f>
        <v>0</v>
      </c>
      <c r="AB24" s="2">
        <f>IF(M24=Einstellungen!A$44,I24,IF(M24=Einstellungen!A$45,I24,0))</f>
        <v>0</v>
      </c>
      <c r="AC24" s="661">
        <f t="shared" si="60"/>
        <v>0</v>
      </c>
      <c r="AD24" s="2">
        <f t="shared" si="5"/>
        <v>0</v>
      </c>
      <c r="AE24" s="2">
        <f t="shared" si="23"/>
        <v>0</v>
      </c>
      <c r="AF24" s="2">
        <f t="shared" si="23"/>
        <v>0</v>
      </c>
      <c r="AG24" s="325">
        <f t="shared" si="6"/>
        <v>0</v>
      </c>
      <c r="AH24" s="325">
        <f t="shared" si="7"/>
        <v>0</v>
      </c>
      <c r="AI24" s="325">
        <f t="shared" si="24"/>
        <v>0</v>
      </c>
      <c r="AJ24" s="325">
        <f t="shared" si="25"/>
        <v>0</v>
      </c>
      <c r="AK24" s="2">
        <f t="shared" si="26"/>
        <v>5</v>
      </c>
      <c r="AL24" s="14">
        <f t="shared" si="27"/>
        <v>0</v>
      </c>
      <c r="AM24" s="11">
        <f t="shared" si="28"/>
        <v>0</v>
      </c>
      <c r="AN24" s="11">
        <f t="shared" si="29"/>
        <v>0</v>
      </c>
      <c r="AO24" s="11">
        <f t="shared" si="30"/>
        <v>8</v>
      </c>
      <c r="AP24" s="11">
        <f t="shared" si="31"/>
        <v>8</v>
      </c>
      <c r="AQ24" s="204">
        <f t="shared" si="32"/>
        <v>8</v>
      </c>
      <c r="AR24" s="2">
        <f t="shared" si="33"/>
        <v>1</v>
      </c>
      <c r="AS24" s="2">
        <f t="shared" si="34"/>
        <v>1</v>
      </c>
      <c r="AT24" s="11" t="str">
        <f t="shared" si="58"/>
        <v/>
      </c>
      <c r="AU24" s="11" t="str">
        <f t="shared" si="59"/>
        <v/>
      </c>
      <c r="AV24" s="11">
        <f t="shared" si="37"/>
        <v>-8</v>
      </c>
      <c r="AW24" s="11">
        <f>SUM($AV$3:AV24)</f>
        <v>-128</v>
      </c>
      <c r="AX24" s="390">
        <f t="shared" si="38"/>
        <v>0</v>
      </c>
      <c r="AY24" s="390">
        <f t="shared" si="38"/>
        <v>0</v>
      </c>
      <c r="AZ24" s="390">
        <f t="shared" si="38"/>
        <v>0</v>
      </c>
      <c r="BA24" s="390">
        <f t="shared" si="38"/>
        <v>0</v>
      </c>
      <c r="BB24" s="390">
        <f t="shared" si="38"/>
        <v>0</v>
      </c>
      <c r="BD24" s="368">
        <f t="shared" si="39"/>
        <v>0</v>
      </c>
      <c r="BE24" s="368">
        <f t="shared" si="39"/>
        <v>0</v>
      </c>
      <c r="BF24" s="368">
        <f t="shared" si="39"/>
        <v>0</v>
      </c>
      <c r="BG24" s="368">
        <f t="shared" si="39"/>
        <v>0</v>
      </c>
      <c r="BH24" s="372">
        <f t="shared" si="40"/>
        <v>18</v>
      </c>
      <c r="BI24" s="372">
        <f t="shared" si="9"/>
        <v>1.5</v>
      </c>
      <c r="BJ24" s="372">
        <f t="shared" si="41"/>
        <v>22</v>
      </c>
      <c r="BK24" s="372">
        <f t="shared" si="10"/>
        <v>2</v>
      </c>
      <c r="BL24" s="372">
        <f t="shared" si="42"/>
        <v>6</v>
      </c>
      <c r="BM24" s="372">
        <f t="shared" si="11"/>
        <v>2</v>
      </c>
      <c r="BN24" s="564">
        <f t="shared" si="12"/>
        <v>0</v>
      </c>
      <c r="BO24" s="565">
        <f t="shared" si="13"/>
        <v>0</v>
      </c>
      <c r="BP24" s="570">
        <f t="shared" si="14"/>
        <v>0</v>
      </c>
      <c r="BQ24" s="564">
        <f t="shared" si="15"/>
        <v>0</v>
      </c>
      <c r="BR24" s="565">
        <f t="shared" si="16"/>
        <v>0</v>
      </c>
      <c r="BS24" s="570">
        <f t="shared" si="17"/>
        <v>0</v>
      </c>
      <c r="BT24" s="568">
        <f t="shared" si="43"/>
        <v>0</v>
      </c>
      <c r="BU24" s="564">
        <f t="shared" si="44"/>
        <v>0</v>
      </c>
      <c r="BV24" s="582">
        <f t="shared" si="45"/>
        <v>0</v>
      </c>
      <c r="BW24" s="576">
        <f t="shared" si="46"/>
        <v>0</v>
      </c>
      <c r="BX24" s="577">
        <f t="shared" si="47"/>
        <v>0</v>
      </c>
      <c r="BY24" s="578">
        <f t="shared" si="18"/>
        <v>0</v>
      </c>
      <c r="BZ24" s="576">
        <f t="shared" si="48"/>
        <v>0</v>
      </c>
      <c r="CA24" s="577">
        <f t="shared" si="49"/>
        <v>0</v>
      </c>
      <c r="CB24" s="578">
        <f t="shared" si="19"/>
        <v>0</v>
      </c>
      <c r="CC24" s="579">
        <f t="shared" si="50"/>
        <v>0</v>
      </c>
      <c r="CD24" s="576">
        <f t="shared" si="51"/>
        <v>0</v>
      </c>
      <c r="CE24" s="560">
        <f t="shared" si="52"/>
        <v>-6</v>
      </c>
      <c r="CF24" s="560">
        <f t="shared" si="53"/>
        <v>-6</v>
      </c>
      <c r="CG24" s="560">
        <f t="shared" si="54"/>
        <v>0</v>
      </c>
      <c r="CH24" s="560">
        <f t="shared" si="55"/>
        <v>0</v>
      </c>
      <c r="CL24" s="11" t="str">
        <f t="shared" si="56"/>
        <v/>
      </c>
    </row>
    <row r="25" spans="1:90" ht="12.75" x14ac:dyDescent="0.2">
      <c r="A25" s="242">
        <f t="shared" si="20"/>
        <v>6</v>
      </c>
      <c r="B25" s="243">
        <f t="shared" si="57"/>
        <v>46045</v>
      </c>
      <c r="C25" s="600">
        <f t="shared" si="21"/>
        <v>4</v>
      </c>
      <c r="D25" s="307"/>
      <c r="E25" s="307"/>
      <c r="F25" s="308"/>
      <c r="G25" s="308"/>
      <c r="H25" s="547"/>
      <c r="I25" s="232">
        <f t="shared" si="0"/>
        <v>0</v>
      </c>
      <c r="J25" s="229">
        <f t="shared" si="1"/>
        <v>1</v>
      </c>
      <c r="K25" s="209"/>
      <c r="L25" s="328"/>
      <c r="M25" s="202"/>
      <c r="N25" s="381"/>
      <c r="O25" s="382"/>
      <c r="P25" s="382"/>
      <c r="Q25" s="382"/>
      <c r="R25" s="260" t="str">
        <f>IF(I$36=0,"",IF(Einstellungen!I$39=1,R24+AV25,CL25))</f>
        <v/>
      </c>
      <c r="S25" s="231">
        <f>SUM(AP$3:AP25)</f>
        <v>136</v>
      </c>
      <c r="T25" s="228">
        <f>SUM(I$3:I25)</f>
        <v>0</v>
      </c>
      <c r="U25" s="373" t="str">
        <f t="shared" si="22"/>
        <v/>
      </c>
      <c r="V25" s="689"/>
      <c r="W25" s="609"/>
      <c r="X25" s="609"/>
      <c r="Y25" s="15">
        <f t="shared" si="2"/>
        <v>46045</v>
      </c>
      <c r="Z25" s="20">
        <f t="shared" si="3"/>
        <v>0</v>
      </c>
      <c r="AA25" s="2">
        <f>IF(M25=Einstellungen!A$43,I25,IF(M25=Einstellungen!A$45,I25,0))</f>
        <v>0</v>
      </c>
      <c r="AB25" s="2">
        <f>IF(M25=Einstellungen!A$44,I25,IF(M25=Einstellungen!A$45,I25,0))</f>
        <v>0</v>
      </c>
      <c r="AC25" s="661">
        <f t="shared" si="60"/>
        <v>0</v>
      </c>
      <c r="AD25" s="2">
        <f t="shared" si="5"/>
        <v>0</v>
      </c>
      <c r="AE25" s="2">
        <f t="shared" si="23"/>
        <v>0</v>
      </c>
      <c r="AF25" s="2">
        <f t="shared" si="23"/>
        <v>0</v>
      </c>
      <c r="AG25" s="325">
        <f t="shared" si="6"/>
        <v>0</v>
      </c>
      <c r="AH25" s="325">
        <f t="shared" si="7"/>
        <v>0</v>
      </c>
      <c r="AI25" s="325">
        <f t="shared" si="24"/>
        <v>0</v>
      </c>
      <c r="AJ25" s="325">
        <f t="shared" si="25"/>
        <v>0</v>
      </c>
      <c r="AK25" s="2">
        <f t="shared" si="26"/>
        <v>6</v>
      </c>
      <c r="AL25" s="14">
        <f t="shared" si="27"/>
        <v>0</v>
      </c>
      <c r="AM25" s="11">
        <f t="shared" si="28"/>
        <v>0</v>
      </c>
      <c r="AN25" s="11">
        <f t="shared" si="29"/>
        <v>0</v>
      </c>
      <c r="AO25" s="11">
        <f t="shared" si="30"/>
        <v>8</v>
      </c>
      <c r="AP25" s="11">
        <f t="shared" si="31"/>
        <v>8</v>
      </c>
      <c r="AQ25" s="204">
        <f t="shared" si="32"/>
        <v>8</v>
      </c>
      <c r="AR25" s="2">
        <f t="shared" si="33"/>
        <v>1</v>
      </c>
      <c r="AS25" s="2">
        <f t="shared" si="34"/>
        <v>1</v>
      </c>
      <c r="AT25" s="11" t="str">
        <f t="shared" si="58"/>
        <v/>
      </c>
      <c r="AU25" s="11" t="str">
        <f t="shared" si="59"/>
        <v/>
      </c>
      <c r="AV25" s="11">
        <f t="shared" si="37"/>
        <v>-8</v>
      </c>
      <c r="AW25" s="11">
        <f>SUM($AV$3:AV25)</f>
        <v>-136</v>
      </c>
      <c r="AX25" s="390">
        <f t="shared" si="38"/>
        <v>0</v>
      </c>
      <c r="AY25" s="390">
        <f t="shared" si="38"/>
        <v>0</v>
      </c>
      <c r="AZ25" s="390">
        <f t="shared" si="38"/>
        <v>0</v>
      </c>
      <c r="BA25" s="390">
        <f t="shared" si="38"/>
        <v>0</v>
      </c>
      <c r="BB25" s="390">
        <f t="shared" si="38"/>
        <v>0</v>
      </c>
      <c r="BD25" s="368">
        <f t="shared" si="39"/>
        <v>0</v>
      </c>
      <c r="BE25" s="368">
        <f t="shared" si="39"/>
        <v>0</v>
      </c>
      <c r="BF25" s="368">
        <f t="shared" si="39"/>
        <v>0</v>
      </c>
      <c r="BG25" s="368">
        <f t="shared" si="39"/>
        <v>0</v>
      </c>
      <c r="BH25" s="372">
        <f t="shared" si="40"/>
        <v>18</v>
      </c>
      <c r="BI25" s="372">
        <f t="shared" si="9"/>
        <v>1.5</v>
      </c>
      <c r="BJ25" s="372">
        <f t="shared" si="41"/>
        <v>22</v>
      </c>
      <c r="BK25" s="372">
        <f t="shared" si="10"/>
        <v>2</v>
      </c>
      <c r="BL25" s="372">
        <f t="shared" si="42"/>
        <v>6</v>
      </c>
      <c r="BM25" s="372">
        <f t="shared" si="11"/>
        <v>2</v>
      </c>
      <c r="BN25" s="564">
        <f t="shared" si="12"/>
        <v>0</v>
      </c>
      <c r="BO25" s="565">
        <f t="shared" si="13"/>
        <v>0</v>
      </c>
      <c r="BP25" s="570">
        <f t="shared" si="14"/>
        <v>0</v>
      </c>
      <c r="BQ25" s="564">
        <f t="shared" si="15"/>
        <v>0</v>
      </c>
      <c r="BR25" s="565">
        <f t="shared" si="16"/>
        <v>0</v>
      </c>
      <c r="BS25" s="570">
        <f t="shared" si="17"/>
        <v>0</v>
      </c>
      <c r="BT25" s="568">
        <f t="shared" si="43"/>
        <v>0</v>
      </c>
      <c r="BU25" s="564">
        <f t="shared" si="44"/>
        <v>0</v>
      </c>
      <c r="BV25" s="582">
        <f t="shared" si="45"/>
        <v>0</v>
      </c>
      <c r="BW25" s="576">
        <f t="shared" si="46"/>
        <v>0</v>
      </c>
      <c r="BX25" s="577">
        <f t="shared" si="47"/>
        <v>0</v>
      </c>
      <c r="BY25" s="578">
        <f t="shared" si="18"/>
        <v>0</v>
      </c>
      <c r="BZ25" s="576">
        <f t="shared" si="48"/>
        <v>0</v>
      </c>
      <c r="CA25" s="577">
        <f t="shared" si="49"/>
        <v>0</v>
      </c>
      <c r="CB25" s="578">
        <f t="shared" si="19"/>
        <v>0</v>
      </c>
      <c r="CC25" s="579">
        <f t="shared" si="50"/>
        <v>0</v>
      </c>
      <c r="CD25" s="576">
        <f t="shared" si="51"/>
        <v>0</v>
      </c>
      <c r="CE25" s="560">
        <f t="shared" si="52"/>
        <v>-6</v>
      </c>
      <c r="CF25" s="560">
        <f t="shared" si="53"/>
        <v>-6</v>
      </c>
      <c r="CG25" s="560">
        <f t="shared" si="54"/>
        <v>0</v>
      </c>
      <c r="CH25" s="560">
        <f t="shared" si="55"/>
        <v>0</v>
      </c>
      <c r="CL25" s="11" t="str">
        <f t="shared" si="56"/>
        <v/>
      </c>
    </row>
    <row r="26" spans="1:90" ht="12.75" x14ac:dyDescent="0.2">
      <c r="A26" s="242">
        <f t="shared" si="20"/>
        <v>7</v>
      </c>
      <c r="B26" s="243">
        <f t="shared" si="57"/>
        <v>46046</v>
      </c>
      <c r="C26" s="600">
        <f t="shared" si="21"/>
        <v>4</v>
      </c>
      <c r="D26" s="307"/>
      <c r="E26" s="307"/>
      <c r="F26" s="308"/>
      <c r="G26" s="308"/>
      <c r="H26" s="547"/>
      <c r="I26" s="232">
        <f t="shared" si="0"/>
        <v>0</v>
      </c>
      <c r="J26" s="229" t="str">
        <f t="shared" si="1"/>
        <v/>
      </c>
      <c r="K26" s="209"/>
      <c r="L26" s="328"/>
      <c r="M26" s="202"/>
      <c r="N26" s="381"/>
      <c r="O26" s="382"/>
      <c r="P26" s="382"/>
      <c r="Q26" s="382"/>
      <c r="R26" s="260" t="str">
        <f>IF(I$36=0,"",IF(Einstellungen!I$39=1,R25+AV26,CL26))</f>
        <v/>
      </c>
      <c r="S26" s="231">
        <f>SUM(AP$3:AP26)</f>
        <v>136</v>
      </c>
      <c r="T26" s="228">
        <f>SUM(I$3:I26)</f>
        <v>0</v>
      </c>
      <c r="U26" s="373" t="str">
        <f t="shared" si="22"/>
        <v/>
      </c>
      <c r="V26" s="689"/>
      <c r="W26" s="609"/>
      <c r="X26" s="609"/>
      <c r="Y26" s="15">
        <f t="shared" si="2"/>
        <v>46046</v>
      </c>
      <c r="Z26" s="20" t="b">
        <f t="shared" si="3"/>
        <v>0</v>
      </c>
      <c r="AA26" s="2">
        <f>IF(M26=Einstellungen!A$43,I26,IF(M26=Einstellungen!A$45,I26,0))</f>
        <v>0</v>
      </c>
      <c r="AB26" s="2">
        <f>IF(M26=Einstellungen!A$44,I26,IF(M26=Einstellungen!A$45,I26,0))</f>
        <v>0</v>
      </c>
      <c r="AC26" s="661">
        <f t="shared" si="60"/>
        <v>0</v>
      </c>
      <c r="AD26" s="2" t="b">
        <f t="shared" si="5"/>
        <v>0</v>
      </c>
      <c r="AE26" s="2">
        <f t="shared" si="23"/>
        <v>0</v>
      </c>
      <c r="AF26" s="2">
        <f t="shared" si="23"/>
        <v>0</v>
      </c>
      <c r="AG26" s="325" t="b">
        <f t="shared" si="6"/>
        <v>0</v>
      </c>
      <c r="AH26" s="325" t="b">
        <f t="shared" si="7"/>
        <v>0</v>
      </c>
      <c r="AI26" s="325" t="b">
        <f t="shared" si="24"/>
        <v>0</v>
      </c>
      <c r="AJ26" s="325" t="b">
        <f t="shared" si="25"/>
        <v>0</v>
      </c>
      <c r="AK26" s="2">
        <f t="shared" si="26"/>
        <v>7</v>
      </c>
      <c r="AL26" s="14">
        <f t="shared" si="27"/>
        <v>0</v>
      </c>
      <c r="AM26" s="11">
        <f t="shared" si="28"/>
        <v>0</v>
      </c>
      <c r="AN26" s="11">
        <f t="shared" si="29"/>
        <v>0</v>
      </c>
      <c r="AO26" s="11">
        <f t="shared" si="30"/>
        <v>0</v>
      </c>
      <c r="AP26" s="11">
        <f t="shared" si="31"/>
        <v>0</v>
      </c>
      <c r="AQ26" s="204">
        <f t="shared" si="32"/>
        <v>0</v>
      </c>
      <c r="AR26" s="2" t="str">
        <f t="shared" si="33"/>
        <v/>
      </c>
      <c r="AS26" s="2" t="str">
        <f t="shared" si="34"/>
        <v/>
      </c>
      <c r="AT26" s="11" t="str">
        <f t="shared" si="58"/>
        <v/>
      </c>
      <c r="AU26" s="11" t="b">
        <f t="shared" si="59"/>
        <v>0</v>
      </c>
      <c r="AV26" s="11">
        <f t="shared" si="37"/>
        <v>0</v>
      </c>
      <c r="AW26" s="11">
        <f>SUM($AV$3:AV26)</f>
        <v>-136</v>
      </c>
      <c r="AX26" s="390">
        <f t="shared" si="38"/>
        <v>0</v>
      </c>
      <c r="AY26" s="390">
        <f t="shared" si="38"/>
        <v>0</v>
      </c>
      <c r="AZ26" s="390">
        <f t="shared" si="38"/>
        <v>0</v>
      </c>
      <c r="BA26" s="390">
        <f t="shared" si="38"/>
        <v>0</v>
      </c>
      <c r="BB26" s="390">
        <f t="shared" si="38"/>
        <v>0</v>
      </c>
      <c r="BD26" s="368">
        <f t="shared" si="39"/>
        <v>0</v>
      </c>
      <c r="BE26" s="368">
        <f t="shared" si="39"/>
        <v>0</v>
      </c>
      <c r="BF26" s="368">
        <f t="shared" si="39"/>
        <v>0</v>
      </c>
      <c r="BG26" s="368">
        <f t="shared" si="39"/>
        <v>0</v>
      </c>
      <c r="BH26" s="372">
        <f t="shared" si="40"/>
        <v>18</v>
      </c>
      <c r="BI26" s="372">
        <f t="shared" si="9"/>
        <v>1.5</v>
      </c>
      <c r="BJ26" s="372">
        <f t="shared" si="41"/>
        <v>22</v>
      </c>
      <c r="BK26" s="372">
        <f t="shared" si="10"/>
        <v>2</v>
      </c>
      <c r="BL26" s="372">
        <f t="shared" si="42"/>
        <v>6</v>
      </c>
      <c r="BM26" s="372">
        <f t="shared" si="11"/>
        <v>2</v>
      </c>
      <c r="BN26" s="564">
        <f t="shared" si="12"/>
        <v>0</v>
      </c>
      <c r="BO26" s="565">
        <f t="shared" si="13"/>
        <v>0</v>
      </c>
      <c r="BP26" s="570">
        <f t="shared" si="14"/>
        <v>0</v>
      </c>
      <c r="BQ26" s="564">
        <f t="shared" si="15"/>
        <v>0</v>
      </c>
      <c r="BR26" s="565">
        <f t="shared" si="16"/>
        <v>0</v>
      </c>
      <c r="BS26" s="570">
        <f t="shared" si="17"/>
        <v>0</v>
      </c>
      <c r="BT26" s="568">
        <f t="shared" si="43"/>
        <v>0</v>
      </c>
      <c r="BU26" s="564">
        <f t="shared" si="44"/>
        <v>0</v>
      </c>
      <c r="BV26" s="582">
        <f t="shared" si="45"/>
        <v>0</v>
      </c>
      <c r="BW26" s="576">
        <f t="shared" si="46"/>
        <v>0</v>
      </c>
      <c r="BX26" s="577">
        <f t="shared" si="47"/>
        <v>0</v>
      </c>
      <c r="BY26" s="578">
        <f t="shared" si="18"/>
        <v>0</v>
      </c>
      <c r="BZ26" s="576">
        <f t="shared" si="48"/>
        <v>0</v>
      </c>
      <c r="CA26" s="577">
        <f t="shared" si="49"/>
        <v>0</v>
      </c>
      <c r="CB26" s="578">
        <f t="shared" si="19"/>
        <v>0</v>
      </c>
      <c r="CC26" s="579">
        <f t="shared" si="50"/>
        <v>0</v>
      </c>
      <c r="CD26" s="576">
        <f t="shared" si="51"/>
        <v>0</v>
      </c>
      <c r="CE26" s="560">
        <f t="shared" si="52"/>
        <v>-6</v>
      </c>
      <c r="CF26" s="560">
        <f t="shared" si="53"/>
        <v>-6</v>
      </c>
      <c r="CG26" s="560">
        <f t="shared" si="54"/>
        <v>0</v>
      </c>
      <c r="CH26" s="560">
        <f t="shared" si="55"/>
        <v>0</v>
      </c>
      <c r="CL26" s="11" t="str">
        <f t="shared" si="56"/>
        <v/>
      </c>
    </row>
    <row r="27" spans="1:90" ht="12.75" x14ac:dyDescent="0.2">
      <c r="A27" s="242">
        <f t="shared" si="20"/>
        <v>1</v>
      </c>
      <c r="B27" s="243">
        <f t="shared" si="57"/>
        <v>46047</v>
      </c>
      <c r="C27" s="600">
        <f t="shared" si="21"/>
        <v>4</v>
      </c>
      <c r="D27" s="307"/>
      <c r="E27" s="307"/>
      <c r="F27" s="308"/>
      <c r="G27" s="308"/>
      <c r="H27" s="547"/>
      <c r="I27" s="232">
        <f t="shared" si="0"/>
        <v>0</v>
      </c>
      <c r="J27" s="229" t="str">
        <f t="shared" si="1"/>
        <v/>
      </c>
      <c r="K27" s="209"/>
      <c r="L27" s="328"/>
      <c r="M27" s="202"/>
      <c r="N27" s="381"/>
      <c r="O27" s="382"/>
      <c r="P27" s="382"/>
      <c r="Q27" s="382"/>
      <c r="R27" s="260" t="str">
        <f>IF(I$36=0,"",IF(Einstellungen!I$39=1,R26+AV27,CL27))</f>
        <v/>
      </c>
      <c r="S27" s="231">
        <f>SUM(AP$3:AP27)</f>
        <v>136</v>
      </c>
      <c r="T27" s="228">
        <f>SUM(I$3:I27)</f>
        <v>0</v>
      </c>
      <c r="U27" s="373" t="str">
        <f t="shared" si="22"/>
        <v/>
      </c>
      <c r="V27" s="689" t="s">
        <v>324</v>
      </c>
      <c r="W27" s="609"/>
      <c r="X27" s="609"/>
      <c r="Y27" s="15">
        <f t="shared" si="2"/>
        <v>46047</v>
      </c>
      <c r="Z27" s="20" t="b">
        <f t="shared" si="3"/>
        <v>0</v>
      </c>
      <c r="AA27" s="2">
        <f>IF(M27=Einstellungen!A$43,I27,IF(M27=Einstellungen!A$45,I27,0))</f>
        <v>0</v>
      </c>
      <c r="AB27" s="2">
        <f>IF(M27=Einstellungen!A$44,I27,IF(M27=Einstellungen!A$45,I27,0))</f>
        <v>0</v>
      </c>
      <c r="AC27" s="661">
        <f t="shared" si="60"/>
        <v>0</v>
      </c>
      <c r="AD27" s="2" t="b">
        <f t="shared" si="5"/>
        <v>0</v>
      </c>
      <c r="AE27" s="2">
        <f t="shared" si="23"/>
        <v>0</v>
      </c>
      <c r="AF27" s="2">
        <f t="shared" si="23"/>
        <v>0</v>
      </c>
      <c r="AG27" s="325" t="b">
        <f t="shared" si="6"/>
        <v>0</v>
      </c>
      <c r="AH27" s="325" t="b">
        <f t="shared" si="7"/>
        <v>0</v>
      </c>
      <c r="AI27" s="325" t="b">
        <f t="shared" si="24"/>
        <v>0</v>
      </c>
      <c r="AJ27" s="325" t="b">
        <f t="shared" si="25"/>
        <v>0</v>
      </c>
      <c r="AK27" s="2">
        <f t="shared" si="26"/>
        <v>1</v>
      </c>
      <c r="AL27" s="14">
        <f t="shared" si="27"/>
        <v>0</v>
      </c>
      <c r="AM27" s="11">
        <f t="shared" si="28"/>
        <v>0</v>
      </c>
      <c r="AN27" s="11">
        <f t="shared" si="29"/>
        <v>0</v>
      </c>
      <c r="AO27" s="11">
        <f t="shared" si="30"/>
        <v>0</v>
      </c>
      <c r="AP27" s="11">
        <f t="shared" si="31"/>
        <v>0</v>
      </c>
      <c r="AQ27" s="204">
        <f t="shared" si="32"/>
        <v>0</v>
      </c>
      <c r="AR27" s="2" t="str">
        <f t="shared" si="33"/>
        <v/>
      </c>
      <c r="AS27" s="2" t="str">
        <f t="shared" si="34"/>
        <v/>
      </c>
      <c r="AT27" s="11" t="str">
        <f t="shared" si="58"/>
        <v/>
      </c>
      <c r="AU27" s="11" t="b">
        <f t="shared" si="59"/>
        <v>0</v>
      </c>
      <c r="AV27" s="11">
        <f t="shared" si="37"/>
        <v>0</v>
      </c>
      <c r="AW27" s="11">
        <f>SUM($AV$3:AV27)</f>
        <v>-136</v>
      </c>
      <c r="AX27" s="390">
        <f t="shared" si="38"/>
        <v>0</v>
      </c>
      <c r="AY27" s="390">
        <f t="shared" si="38"/>
        <v>0</v>
      </c>
      <c r="AZ27" s="390">
        <f t="shared" si="38"/>
        <v>0</v>
      </c>
      <c r="BA27" s="390">
        <f t="shared" si="38"/>
        <v>0</v>
      </c>
      <c r="BB27" s="390">
        <f t="shared" si="38"/>
        <v>0</v>
      </c>
      <c r="BD27" s="368">
        <f t="shared" si="39"/>
        <v>0</v>
      </c>
      <c r="BE27" s="368">
        <f t="shared" si="39"/>
        <v>0</v>
      </c>
      <c r="BF27" s="368">
        <f t="shared" si="39"/>
        <v>0</v>
      </c>
      <c r="BG27" s="368">
        <f t="shared" si="39"/>
        <v>0</v>
      </c>
      <c r="BH27" s="372">
        <f t="shared" si="40"/>
        <v>8</v>
      </c>
      <c r="BI27" s="372">
        <f t="shared" si="9"/>
        <v>2</v>
      </c>
      <c r="BJ27" s="372">
        <f t="shared" si="41"/>
        <v>22</v>
      </c>
      <c r="BK27" s="372">
        <f t="shared" si="10"/>
        <v>3</v>
      </c>
      <c r="BL27" s="372">
        <f t="shared" si="42"/>
        <v>6</v>
      </c>
      <c r="BM27" s="372">
        <f t="shared" si="11"/>
        <v>3</v>
      </c>
      <c r="BN27" s="564">
        <f t="shared" si="12"/>
        <v>0</v>
      </c>
      <c r="BO27" s="565">
        <f t="shared" si="13"/>
        <v>0</v>
      </c>
      <c r="BP27" s="570">
        <f t="shared" si="14"/>
        <v>0</v>
      </c>
      <c r="BQ27" s="564">
        <f t="shared" si="15"/>
        <v>0</v>
      </c>
      <c r="BR27" s="565">
        <f t="shared" si="16"/>
        <v>0</v>
      </c>
      <c r="BS27" s="570">
        <f t="shared" si="17"/>
        <v>0</v>
      </c>
      <c r="BT27" s="568">
        <f t="shared" si="43"/>
        <v>0</v>
      </c>
      <c r="BU27" s="564">
        <f t="shared" si="44"/>
        <v>0</v>
      </c>
      <c r="BV27" s="582">
        <f t="shared" si="45"/>
        <v>0</v>
      </c>
      <c r="BW27" s="576">
        <f t="shared" si="46"/>
        <v>0</v>
      </c>
      <c r="BX27" s="577">
        <f t="shared" si="47"/>
        <v>0</v>
      </c>
      <c r="BY27" s="578">
        <f t="shared" si="18"/>
        <v>0</v>
      </c>
      <c r="BZ27" s="576">
        <f t="shared" ref="BZ27:BZ34" si="61">IF(BO27&lt;BQ27,0,BO27-BQ27)</f>
        <v>0</v>
      </c>
      <c r="CA27" s="577">
        <f t="shared" ref="CA27:CA34" si="62">IF(BP27&lt;BQ27,0,BP27-BQ27)</f>
        <v>0</v>
      </c>
      <c r="CB27" s="578">
        <f t="shared" si="19"/>
        <v>0</v>
      </c>
      <c r="CC27" s="579">
        <f t="shared" si="50"/>
        <v>0</v>
      </c>
      <c r="CD27" s="576">
        <f t="shared" si="51"/>
        <v>0</v>
      </c>
      <c r="CE27" s="560">
        <f t="shared" si="52"/>
        <v>-6</v>
      </c>
      <c r="CF27" s="560">
        <f t="shared" si="53"/>
        <v>-6</v>
      </c>
      <c r="CG27" s="560">
        <f t="shared" si="54"/>
        <v>0</v>
      </c>
      <c r="CH27" s="560">
        <f t="shared" si="55"/>
        <v>0</v>
      </c>
      <c r="CL27" s="11" t="str">
        <f t="shared" si="56"/>
        <v/>
      </c>
    </row>
    <row r="28" spans="1:90" ht="12.75" x14ac:dyDescent="0.2">
      <c r="A28" s="242">
        <f t="shared" si="20"/>
        <v>2</v>
      </c>
      <c r="B28" s="243">
        <f t="shared" si="57"/>
        <v>46048</v>
      </c>
      <c r="C28" s="600">
        <f t="shared" si="21"/>
        <v>5</v>
      </c>
      <c r="D28" s="307"/>
      <c r="E28" s="307"/>
      <c r="F28" s="308"/>
      <c r="G28" s="308"/>
      <c r="H28" s="547"/>
      <c r="I28" s="232">
        <f t="shared" si="0"/>
        <v>0</v>
      </c>
      <c r="J28" s="229">
        <f t="shared" si="1"/>
        <v>1</v>
      </c>
      <c r="K28" s="209"/>
      <c r="L28" s="328"/>
      <c r="M28" s="202"/>
      <c r="N28" s="381"/>
      <c r="O28" s="382"/>
      <c r="P28" s="382"/>
      <c r="Q28" s="382"/>
      <c r="R28" s="260" t="str">
        <f>IF(I$36=0,"",IF(Einstellungen!I$39=1,R27+AV28,CL28))</f>
        <v/>
      </c>
      <c r="S28" s="231">
        <f>SUM(AP$3:AP28)</f>
        <v>144</v>
      </c>
      <c r="T28" s="228">
        <f>SUM(I$3:I28)</f>
        <v>0</v>
      </c>
      <c r="U28" s="373" t="str">
        <f t="shared" si="22"/>
        <v/>
      </c>
      <c r="V28" s="689"/>
      <c r="W28" s="609"/>
      <c r="X28" s="609"/>
      <c r="Y28" s="15">
        <f t="shared" si="2"/>
        <v>46048</v>
      </c>
      <c r="Z28" s="20">
        <f t="shared" si="3"/>
        <v>0</v>
      </c>
      <c r="AA28" s="2">
        <f>IF(M28=Einstellungen!A$43,I28,IF(M28=Einstellungen!A$45,I28,0))</f>
        <v>0</v>
      </c>
      <c r="AB28" s="2">
        <f>IF(M28=Einstellungen!A$44,I28,IF(M28=Einstellungen!A$45,I28,0))</f>
        <v>0</v>
      </c>
      <c r="AC28" s="661">
        <f t="shared" si="60"/>
        <v>0</v>
      </c>
      <c r="AD28" s="2">
        <f t="shared" si="5"/>
        <v>0</v>
      </c>
      <c r="AE28" s="2">
        <f t="shared" si="23"/>
        <v>0</v>
      </c>
      <c r="AF28" s="2">
        <f t="shared" si="23"/>
        <v>0</v>
      </c>
      <c r="AG28" s="325">
        <f t="shared" si="6"/>
        <v>0</v>
      </c>
      <c r="AH28" s="325">
        <f t="shared" si="7"/>
        <v>0</v>
      </c>
      <c r="AI28" s="325">
        <f t="shared" si="24"/>
        <v>0</v>
      </c>
      <c r="AJ28" s="325">
        <f t="shared" si="25"/>
        <v>0</v>
      </c>
      <c r="AK28" s="2">
        <f t="shared" si="26"/>
        <v>2</v>
      </c>
      <c r="AL28" s="14">
        <f t="shared" si="27"/>
        <v>0</v>
      </c>
      <c r="AM28" s="11">
        <f t="shared" si="28"/>
        <v>0</v>
      </c>
      <c r="AN28" s="11">
        <f t="shared" si="29"/>
        <v>0</v>
      </c>
      <c r="AO28" s="11">
        <f t="shared" si="30"/>
        <v>8</v>
      </c>
      <c r="AP28" s="11">
        <f t="shared" si="31"/>
        <v>8</v>
      </c>
      <c r="AQ28" s="204">
        <f t="shared" si="32"/>
        <v>8</v>
      </c>
      <c r="AR28" s="2">
        <f t="shared" si="33"/>
        <v>1</v>
      </c>
      <c r="AS28" s="2">
        <f t="shared" si="34"/>
        <v>1</v>
      </c>
      <c r="AT28" s="11" t="str">
        <f t="shared" si="58"/>
        <v/>
      </c>
      <c r="AU28" s="11" t="str">
        <f t="shared" si="59"/>
        <v/>
      </c>
      <c r="AV28" s="11">
        <f t="shared" si="37"/>
        <v>-8</v>
      </c>
      <c r="AW28" s="11">
        <f>SUM($AV$3:AV28)</f>
        <v>-144</v>
      </c>
      <c r="AX28" s="390">
        <f t="shared" si="38"/>
        <v>0</v>
      </c>
      <c r="AY28" s="390">
        <f t="shared" si="38"/>
        <v>0</v>
      </c>
      <c r="AZ28" s="390">
        <f t="shared" si="38"/>
        <v>0</v>
      </c>
      <c r="BA28" s="390">
        <f t="shared" si="38"/>
        <v>0</v>
      </c>
      <c r="BB28" s="390">
        <f t="shared" si="38"/>
        <v>0</v>
      </c>
      <c r="BD28" s="368">
        <f t="shared" si="39"/>
        <v>0</v>
      </c>
      <c r="BE28" s="368">
        <f t="shared" si="39"/>
        <v>0</v>
      </c>
      <c r="BF28" s="368">
        <f t="shared" si="39"/>
        <v>0</v>
      </c>
      <c r="BG28" s="368">
        <f t="shared" si="39"/>
        <v>0</v>
      </c>
      <c r="BH28" s="372">
        <f t="shared" si="40"/>
        <v>18</v>
      </c>
      <c r="BI28" s="372">
        <f t="shared" si="9"/>
        <v>1.5</v>
      </c>
      <c r="BJ28" s="372">
        <f t="shared" si="41"/>
        <v>22</v>
      </c>
      <c r="BK28" s="372">
        <f t="shared" si="10"/>
        <v>2</v>
      </c>
      <c r="BL28" s="372">
        <f t="shared" si="42"/>
        <v>6</v>
      </c>
      <c r="BM28" s="372">
        <f t="shared" si="11"/>
        <v>2</v>
      </c>
      <c r="BN28" s="564">
        <f t="shared" si="12"/>
        <v>0</v>
      </c>
      <c r="BO28" s="565">
        <f t="shared" si="13"/>
        <v>0</v>
      </c>
      <c r="BP28" s="570">
        <f t="shared" si="14"/>
        <v>0</v>
      </c>
      <c r="BQ28" s="564">
        <f t="shared" si="15"/>
        <v>0</v>
      </c>
      <c r="BR28" s="565">
        <f t="shared" si="16"/>
        <v>0</v>
      </c>
      <c r="BS28" s="570">
        <f t="shared" si="17"/>
        <v>0</v>
      </c>
      <c r="BT28" s="568">
        <f t="shared" si="43"/>
        <v>0</v>
      </c>
      <c r="BU28" s="564">
        <f t="shared" si="44"/>
        <v>0</v>
      </c>
      <c r="BV28" s="582">
        <f t="shared" si="45"/>
        <v>0</v>
      </c>
      <c r="BW28" s="576">
        <f t="shared" si="46"/>
        <v>0</v>
      </c>
      <c r="BX28" s="577">
        <f t="shared" si="47"/>
        <v>0</v>
      </c>
      <c r="BY28" s="578">
        <f t="shared" si="18"/>
        <v>0</v>
      </c>
      <c r="BZ28" s="576">
        <f t="shared" si="61"/>
        <v>0</v>
      </c>
      <c r="CA28" s="577">
        <f t="shared" si="62"/>
        <v>0</v>
      </c>
      <c r="CB28" s="578">
        <f t="shared" si="19"/>
        <v>0</v>
      </c>
      <c r="CC28" s="579">
        <f t="shared" si="50"/>
        <v>0</v>
      </c>
      <c r="CD28" s="576">
        <f t="shared" si="51"/>
        <v>0</v>
      </c>
      <c r="CE28" s="560">
        <f t="shared" si="52"/>
        <v>-6</v>
      </c>
      <c r="CF28" s="560">
        <f t="shared" si="53"/>
        <v>-6</v>
      </c>
      <c r="CG28" s="560">
        <f t="shared" si="54"/>
        <v>0</v>
      </c>
      <c r="CH28" s="560">
        <f t="shared" si="55"/>
        <v>0</v>
      </c>
      <c r="CL28" s="11" t="str">
        <f t="shared" si="56"/>
        <v/>
      </c>
    </row>
    <row r="29" spans="1:90" ht="12.75" x14ac:dyDescent="0.2">
      <c r="A29" s="242">
        <f t="shared" si="20"/>
        <v>3</v>
      </c>
      <c r="B29" s="243">
        <f t="shared" si="57"/>
        <v>46049</v>
      </c>
      <c r="C29" s="600">
        <f t="shared" si="21"/>
        <v>5</v>
      </c>
      <c r="D29" s="307"/>
      <c r="E29" s="307"/>
      <c r="F29" s="308"/>
      <c r="G29" s="308"/>
      <c r="H29" s="547"/>
      <c r="I29" s="232">
        <f t="shared" si="0"/>
        <v>0</v>
      </c>
      <c r="J29" s="229">
        <f t="shared" si="1"/>
        <v>1</v>
      </c>
      <c r="K29" s="209"/>
      <c r="L29" s="328"/>
      <c r="M29" s="202"/>
      <c r="N29" s="381"/>
      <c r="O29" s="382"/>
      <c r="P29" s="382"/>
      <c r="Q29" s="382"/>
      <c r="R29" s="260" t="str">
        <f>IF(I$36=0,"",IF(Einstellungen!I$39=1,R28+AV29,CL29))</f>
        <v/>
      </c>
      <c r="S29" s="231">
        <f>SUM(AP$3:AP29)</f>
        <v>152</v>
      </c>
      <c r="T29" s="228">
        <f>SUM(I$3:I29)</f>
        <v>0</v>
      </c>
      <c r="U29" s="373" t="str">
        <f t="shared" si="22"/>
        <v/>
      </c>
      <c r="V29" s="689"/>
      <c r="W29" s="609"/>
      <c r="X29" s="609"/>
      <c r="Y29" s="15">
        <f t="shared" si="2"/>
        <v>46049</v>
      </c>
      <c r="Z29" s="20">
        <f t="shared" si="3"/>
        <v>0</v>
      </c>
      <c r="AA29" s="2">
        <f>IF(M29=Einstellungen!A$43,I29,IF(M29=Einstellungen!A$45,I29,0))</f>
        <v>0</v>
      </c>
      <c r="AB29" s="2">
        <f>IF(M29=Einstellungen!A$44,I29,IF(M29=Einstellungen!A$45,I29,0))</f>
        <v>0</v>
      </c>
      <c r="AC29" s="661">
        <f t="shared" si="60"/>
        <v>0</v>
      </c>
      <c r="AD29" s="2">
        <f t="shared" si="5"/>
        <v>0</v>
      </c>
      <c r="AE29" s="2">
        <f t="shared" si="23"/>
        <v>0</v>
      </c>
      <c r="AF29" s="2">
        <f t="shared" si="23"/>
        <v>0</v>
      </c>
      <c r="AG29" s="325">
        <f t="shared" si="6"/>
        <v>0</v>
      </c>
      <c r="AH29" s="325">
        <f t="shared" si="7"/>
        <v>0</v>
      </c>
      <c r="AI29" s="325">
        <f t="shared" si="24"/>
        <v>0</v>
      </c>
      <c r="AJ29" s="325">
        <f t="shared" si="25"/>
        <v>0</v>
      </c>
      <c r="AK29" s="2">
        <f t="shared" si="26"/>
        <v>3</v>
      </c>
      <c r="AL29" s="14">
        <f t="shared" si="27"/>
        <v>0</v>
      </c>
      <c r="AM29" s="11">
        <f t="shared" si="28"/>
        <v>0</v>
      </c>
      <c r="AN29" s="11">
        <f t="shared" si="29"/>
        <v>0</v>
      </c>
      <c r="AO29" s="11">
        <f t="shared" si="30"/>
        <v>8</v>
      </c>
      <c r="AP29" s="11">
        <f t="shared" si="31"/>
        <v>8</v>
      </c>
      <c r="AQ29" s="204">
        <f t="shared" si="32"/>
        <v>8</v>
      </c>
      <c r="AR29" s="2">
        <f t="shared" si="33"/>
        <v>1</v>
      </c>
      <c r="AS29" s="2">
        <f t="shared" si="34"/>
        <v>1</v>
      </c>
      <c r="AT29" s="11" t="str">
        <f t="shared" si="58"/>
        <v/>
      </c>
      <c r="AU29" s="11" t="str">
        <f t="shared" si="59"/>
        <v/>
      </c>
      <c r="AV29" s="11">
        <f t="shared" si="37"/>
        <v>-8</v>
      </c>
      <c r="AW29" s="11">
        <f>SUM($AV$3:AV29)</f>
        <v>-152</v>
      </c>
      <c r="AX29" s="390">
        <f t="shared" si="38"/>
        <v>0</v>
      </c>
      <c r="AY29" s="390">
        <f t="shared" si="38"/>
        <v>0</v>
      </c>
      <c r="AZ29" s="390">
        <f t="shared" si="38"/>
        <v>0</v>
      </c>
      <c r="BA29" s="390">
        <f t="shared" si="38"/>
        <v>0</v>
      </c>
      <c r="BB29" s="390">
        <f t="shared" si="38"/>
        <v>0</v>
      </c>
      <c r="BD29" s="368">
        <f t="shared" si="39"/>
        <v>0</v>
      </c>
      <c r="BE29" s="368">
        <f t="shared" si="39"/>
        <v>0</v>
      </c>
      <c r="BF29" s="368">
        <f t="shared" si="39"/>
        <v>0</v>
      </c>
      <c r="BG29" s="368">
        <f t="shared" si="39"/>
        <v>0</v>
      </c>
      <c r="BH29" s="372">
        <f t="shared" si="40"/>
        <v>18</v>
      </c>
      <c r="BI29" s="372">
        <f t="shared" si="9"/>
        <v>1.5</v>
      </c>
      <c r="BJ29" s="372">
        <f t="shared" si="41"/>
        <v>22</v>
      </c>
      <c r="BK29" s="372">
        <f t="shared" si="10"/>
        <v>2</v>
      </c>
      <c r="BL29" s="372">
        <f t="shared" si="42"/>
        <v>6</v>
      </c>
      <c r="BM29" s="372">
        <f t="shared" si="11"/>
        <v>2</v>
      </c>
      <c r="BN29" s="564">
        <f t="shared" si="12"/>
        <v>0</v>
      </c>
      <c r="BO29" s="565">
        <f t="shared" si="13"/>
        <v>0</v>
      </c>
      <c r="BP29" s="570">
        <f t="shared" si="14"/>
        <v>0</v>
      </c>
      <c r="BQ29" s="564">
        <f t="shared" si="15"/>
        <v>0</v>
      </c>
      <c r="BR29" s="565">
        <f t="shared" si="16"/>
        <v>0</v>
      </c>
      <c r="BS29" s="570">
        <f t="shared" si="17"/>
        <v>0</v>
      </c>
      <c r="BT29" s="568">
        <f t="shared" si="43"/>
        <v>0</v>
      </c>
      <c r="BU29" s="564">
        <f t="shared" si="44"/>
        <v>0</v>
      </c>
      <c r="BV29" s="582">
        <f t="shared" si="45"/>
        <v>0</v>
      </c>
      <c r="BW29" s="576">
        <f t="shared" si="46"/>
        <v>0</v>
      </c>
      <c r="BX29" s="577">
        <f t="shared" si="47"/>
        <v>0</v>
      </c>
      <c r="BY29" s="578">
        <f t="shared" si="18"/>
        <v>0</v>
      </c>
      <c r="BZ29" s="576">
        <f t="shared" si="61"/>
        <v>0</v>
      </c>
      <c r="CA29" s="577">
        <f t="shared" si="62"/>
        <v>0</v>
      </c>
      <c r="CB29" s="578">
        <f t="shared" si="19"/>
        <v>0</v>
      </c>
      <c r="CC29" s="579">
        <f t="shared" si="50"/>
        <v>0</v>
      </c>
      <c r="CD29" s="576">
        <f t="shared" si="51"/>
        <v>0</v>
      </c>
      <c r="CE29" s="560">
        <f t="shared" si="52"/>
        <v>-6</v>
      </c>
      <c r="CF29" s="560">
        <f t="shared" si="53"/>
        <v>-6</v>
      </c>
      <c r="CG29" s="560">
        <f t="shared" si="54"/>
        <v>0</v>
      </c>
      <c r="CH29" s="560">
        <f t="shared" si="55"/>
        <v>0</v>
      </c>
      <c r="CL29" s="11" t="str">
        <f t="shared" si="56"/>
        <v/>
      </c>
    </row>
    <row r="30" spans="1:90" ht="12.75" x14ac:dyDescent="0.2">
      <c r="A30" s="242">
        <f t="shared" si="20"/>
        <v>4</v>
      </c>
      <c r="B30" s="243">
        <f t="shared" si="57"/>
        <v>46050</v>
      </c>
      <c r="C30" s="600">
        <f t="shared" si="21"/>
        <v>5</v>
      </c>
      <c r="D30" s="307"/>
      <c r="E30" s="307"/>
      <c r="F30" s="308"/>
      <c r="G30" s="308"/>
      <c r="H30" s="547"/>
      <c r="I30" s="232">
        <f t="shared" si="0"/>
        <v>0</v>
      </c>
      <c r="J30" s="229">
        <f t="shared" si="1"/>
        <v>1</v>
      </c>
      <c r="K30" s="209"/>
      <c r="L30" s="328"/>
      <c r="M30" s="202"/>
      <c r="N30" s="381"/>
      <c r="O30" s="382"/>
      <c r="P30" s="382"/>
      <c r="Q30" s="382"/>
      <c r="R30" s="260" t="str">
        <f>IF(I$36=0,"",IF(Einstellungen!I$39=1,R29+AV30,CL30))</f>
        <v/>
      </c>
      <c r="S30" s="231">
        <f>SUM(AP$3:AP30)</f>
        <v>160</v>
      </c>
      <c r="T30" s="228">
        <f>SUM(I$3:I30)</f>
        <v>0</v>
      </c>
      <c r="U30" s="373" t="str">
        <f t="shared" si="22"/>
        <v/>
      </c>
      <c r="V30" s="689"/>
      <c r="W30" s="609"/>
      <c r="X30" s="609"/>
      <c r="Y30" s="15">
        <f t="shared" si="2"/>
        <v>46050</v>
      </c>
      <c r="Z30" s="20">
        <f t="shared" si="3"/>
        <v>0</v>
      </c>
      <c r="AA30" s="2">
        <f>IF(M30=Einstellungen!A$43,I30,IF(M30=Einstellungen!A$45,I30,0))</f>
        <v>0</v>
      </c>
      <c r="AB30" s="2">
        <f>IF(M30=Einstellungen!A$44,I30,IF(M30=Einstellungen!A$45,I30,0))</f>
        <v>0</v>
      </c>
      <c r="AC30" s="661">
        <f t="shared" si="60"/>
        <v>0</v>
      </c>
      <c r="AD30" s="2">
        <f t="shared" si="5"/>
        <v>0</v>
      </c>
      <c r="AE30" s="2">
        <f t="shared" si="23"/>
        <v>0</v>
      </c>
      <c r="AF30" s="2">
        <f t="shared" si="23"/>
        <v>0</v>
      </c>
      <c r="AG30" s="325">
        <f t="shared" si="6"/>
        <v>0</v>
      </c>
      <c r="AH30" s="325">
        <f t="shared" si="7"/>
        <v>0</v>
      </c>
      <c r="AI30" s="325">
        <f t="shared" si="24"/>
        <v>0</v>
      </c>
      <c r="AJ30" s="325">
        <f t="shared" si="25"/>
        <v>0</v>
      </c>
      <c r="AK30" s="2">
        <f t="shared" si="26"/>
        <v>4</v>
      </c>
      <c r="AL30" s="14">
        <f t="shared" si="27"/>
        <v>0</v>
      </c>
      <c r="AM30" s="11">
        <f t="shared" si="28"/>
        <v>0</v>
      </c>
      <c r="AN30" s="11">
        <f t="shared" si="29"/>
        <v>0</v>
      </c>
      <c r="AO30" s="11">
        <f t="shared" si="30"/>
        <v>8</v>
      </c>
      <c r="AP30" s="11">
        <f t="shared" si="31"/>
        <v>8</v>
      </c>
      <c r="AQ30" s="204">
        <f t="shared" si="32"/>
        <v>8</v>
      </c>
      <c r="AR30" s="2">
        <f t="shared" si="33"/>
        <v>1</v>
      </c>
      <c r="AS30" s="2">
        <f t="shared" si="34"/>
        <v>1</v>
      </c>
      <c r="AT30" s="11" t="str">
        <f t="shared" si="58"/>
        <v/>
      </c>
      <c r="AU30" s="11" t="str">
        <f t="shared" si="59"/>
        <v/>
      </c>
      <c r="AV30" s="11">
        <f t="shared" si="37"/>
        <v>-8</v>
      </c>
      <c r="AW30" s="11">
        <f>SUM($AV$3:AV30)</f>
        <v>-160</v>
      </c>
      <c r="AX30" s="390">
        <f t="shared" si="38"/>
        <v>0</v>
      </c>
      <c r="AY30" s="390">
        <f t="shared" si="38"/>
        <v>0</v>
      </c>
      <c r="AZ30" s="390">
        <f t="shared" si="38"/>
        <v>0</v>
      </c>
      <c r="BA30" s="390">
        <f t="shared" si="38"/>
        <v>0</v>
      </c>
      <c r="BB30" s="390">
        <f t="shared" si="38"/>
        <v>0</v>
      </c>
      <c r="BD30" s="368">
        <f t="shared" si="39"/>
        <v>0</v>
      </c>
      <c r="BE30" s="368">
        <f t="shared" si="39"/>
        <v>0</v>
      </c>
      <c r="BF30" s="368">
        <f t="shared" si="39"/>
        <v>0</v>
      </c>
      <c r="BG30" s="368">
        <f t="shared" si="39"/>
        <v>0</v>
      </c>
      <c r="BH30" s="372">
        <f t="shared" si="40"/>
        <v>18</v>
      </c>
      <c r="BI30" s="372">
        <f t="shared" si="9"/>
        <v>1.5</v>
      </c>
      <c r="BJ30" s="372">
        <f t="shared" si="41"/>
        <v>22</v>
      </c>
      <c r="BK30" s="372">
        <f t="shared" si="10"/>
        <v>2</v>
      </c>
      <c r="BL30" s="372">
        <f t="shared" si="42"/>
        <v>6</v>
      </c>
      <c r="BM30" s="372">
        <f t="shared" si="11"/>
        <v>2</v>
      </c>
      <c r="BN30" s="564">
        <f t="shared" si="12"/>
        <v>0</v>
      </c>
      <c r="BO30" s="565">
        <f t="shared" si="13"/>
        <v>0</v>
      </c>
      <c r="BP30" s="570">
        <f t="shared" si="14"/>
        <v>0</v>
      </c>
      <c r="BQ30" s="564">
        <f t="shared" si="15"/>
        <v>0</v>
      </c>
      <c r="BR30" s="565">
        <f t="shared" si="16"/>
        <v>0</v>
      </c>
      <c r="BS30" s="570">
        <f t="shared" si="17"/>
        <v>0</v>
      </c>
      <c r="BT30" s="568">
        <f t="shared" si="43"/>
        <v>0</v>
      </c>
      <c r="BU30" s="564">
        <f t="shared" si="44"/>
        <v>0</v>
      </c>
      <c r="BV30" s="582">
        <f t="shared" si="45"/>
        <v>0</v>
      </c>
      <c r="BW30" s="576">
        <f t="shared" si="46"/>
        <v>0</v>
      </c>
      <c r="BX30" s="577">
        <f t="shared" si="47"/>
        <v>0</v>
      </c>
      <c r="BY30" s="578">
        <f t="shared" si="18"/>
        <v>0</v>
      </c>
      <c r="BZ30" s="576">
        <f t="shared" si="61"/>
        <v>0</v>
      </c>
      <c r="CA30" s="577">
        <f t="shared" si="62"/>
        <v>0</v>
      </c>
      <c r="CB30" s="578">
        <f t="shared" si="19"/>
        <v>0</v>
      </c>
      <c r="CC30" s="579">
        <f t="shared" si="50"/>
        <v>0</v>
      </c>
      <c r="CD30" s="576">
        <f t="shared" si="51"/>
        <v>0</v>
      </c>
      <c r="CE30" s="560">
        <f t="shared" si="52"/>
        <v>-6</v>
      </c>
      <c r="CF30" s="560">
        <f t="shared" si="53"/>
        <v>-6</v>
      </c>
      <c r="CG30" s="560">
        <f t="shared" si="54"/>
        <v>0</v>
      </c>
      <c r="CH30" s="560">
        <f t="shared" si="55"/>
        <v>0</v>
      </c>
      <c r="CL30" s="11" t="str">
        <f t="shared" si="56"/>
        <v/>
      </c>
    </row>
    <row r="31" spans="1:90" ht="12.75" x14ac:dyDescent="0.2">
      <c r="A31" s="242">
        <f t="shared" si="20"/>
        <v>5</v>
      </c>
      <c r="B31" s="243">
        <f t="shared" si="57"/>
        <v>46051</v>
      </c>
      <c r="C31" s="600">
        <f t="shared" si="21"/>
        <v>5</v>
      </c>
      <c r="D31" s="307"/>
      <c r="E31" s="307"/>
      <c r="F31" s="308"/>
      <c r="G31" s="308"/>
      <c r="H31" s="547"/>
      <c r="I31" s="232">
        <f t="shared" si="0"/>
        <v>0</v>
      </c>
      <c r="J31" s="229">
        <f t="shared" si="1"/>
        <v>1</v>
      </c>
      <c r="K31" s="209"/>
      <c r="L31" s="328"/>
      <c r="M31" s="202"/>
      <c r="N31" s="381"/>
      <c r="O31" s="382"/>
      <c r="P31" s="382"/>
      <c r="Q31" s="382"/>
      <c r="R31" s="260" t="str">
        <f>IF(I$36=0,"",IF(Einstellungen!I$39=1,R30+AV31,CL31))</f>
        <v/>
      </c>
      <c r="S31" s="231">
        <f>SUM(AP$3:AP31)</f>
        <v>168</v>
      </c>
      <c r="T31" s="228">
        <f>SUM(I$3:I31)</f>
        <v>0</v>
      </c>
      <c r="U31" s="373" t="str">
        <f t="shared" si="22"/>
        <v/>
      </c>
      <c r="V31" s="689"/>
      <c r="W31" s="609"/>
      <c r="X31" s="609"/>
      <c r="Y31" s="15">
        <f t="shared" si="2"/>
        <v>46051</v>
      </c>
      <c r="Z31" s="20">
        <f t="shared" si="3"/>
        <v>0</v>
      </c>
      <c r="AA31" s="2">
        <f>IF(M31=Einstellungen!A$43,I31,IF(M31=Einstellungen!A$45,I31,0))</f>
        <v>0</v>
      </c>
      <c r="AB31" s="2">
        <f>IF(M31=Einstellungen!A$44,I31,IF(M31=Einstellungen!A$45,I31,0))</f>
        <v>0</v>
      </c>
      <c r="AC31" s="661">
        <f t="shared" si="60"/>
        <v>0</v>
      </c>
      <c r="AD31" s="2">
        <f>IF(AS31=1,IF(K31="gz",1,IF(K31="G/F",0.5,0)))</f>
        <v>0</v>
      </c>
      <c r="AE31" s="2">
        <f t="shared" si="23"/>
        <v>0</v>
      </c>
      <c r="AF31" s="2">
        <f t="shared" si="23"/>
        <v>0</v>
      </c>
      <c r="AG31" s="325">
        <f t="shared" si="6"/>
        <v>0</v>
      </c>
      <c r="AH31" s="325">
        <f t="shared" si="7"/>
        <v>0</v>
      </c>
      <c r="AI31" s="325">
        <f t="shared" si="24"/>
        <v>0</v>
      </c>
      <c r="AJ31" s="325">
        <f t="shared" si="25"/>
        <v>0</v>
      </c>
      <c r="AK31" s="2">
        <f t="shared" si="26"/>
        <v>5</v>
      </c>
      <c r="AL31" s="14">
        <f t="shared" si="27"/>
        <v>0</v>
      </c>
      <c r="AM31" s="11">
        <f t="shared" si="28"/>
        <v>0</v>
      </c>
      <c r="AN31" s="11">
        <f t="shared" si="29"/>
        <v>0</v>
      </c>
      <c r="AO31" s="11">
        <f t="shared" si="30"/>
        <v>8</v>
      </c>
      <c r="AP31" s="11">
        <f t="shared" si="31"/>
        <v>8</v>
      </c>
      <c r="AQ31" s="204">
        <f t="shared" si="32"/>
        <v>8</v>
      </c>
      <c r="AR31" s="2">
        <f t="shared" si="33"/>
        <v>1</v>
      </c>
      <c r="AS31" s="2">
        <f t="shared" si="34"/>
        <v>1</v>
      </c>
      <c r="AT31" s="11" t="str">
        <f t="shared" si="58"/>
        <v/>
      </c>
      <c r="AU31" s="11" t="str">
        <f t="shared" si="59"/>
        <v/>
      </c>
      <c r="AV31" s="11">
        <f t="shared" si="37"/>
        <v>-8</v>
      </c>
      <c r="AW31" s="11">
        <f>SUM($AV$3:AV31)</f>
        <v>-168</v>
      </c>
      <c r="AX31" s="390">
        <f t="shared" si="38"/>
        <v>0</v>
      </c>
      <c r="AY31" s="390">
        <f t="shared" si="38"/>
        <v>0</v>
      </c>
      <c r="AZ31" s="390">
        <f t="shared" si="38"/>
        <v>0</v>
      </c>
      <c r="BA31" s="390">
        <f t="shared" si="38"/>
        <v>0</v>
      </c>
      <c r="BB31" s="390">
        <f t="shared" si="38"/>
        <v>0</v>
      </c>
      <c r="BD31" s="368">
        <f t="shared" si="39"/>
        <v>0</v>
      </c>
      <c r="BE31" s="368">
        <f t="shared" si="39"/>
        <v>0</v>
      </c>
      <c r="BF31" s="368">
        <f t="shared" si="39"/>
        <v>0</v>
      </c>
      <c r="BG31" s="368">
        <f t="shared" si="39"/>
        <v>0</v>
      </c>
      <c r="BH31" s="372">
        <f t="shared" si="40"/>
        <v>18</v>
      </c>
      <c r="BI31" s="372">
        <f t="shared" si="9"/>
        <v>1.5</v>
      </c>
      <c r="BJ31" s="372">
        <f t="shared" si="41"/>
        <v>22</v>
      </c>
      <c r="BK31" s="372">
        <f t="shared" si="10"/>
        <v>2</v>
      </c>
      <c r="BL31" s="372">
        <f t="shared" si="42"/>
        <v>6</v>
      </c>
      <c r="BM31" s="372">
        <f t="shared" si="11"/>
        <v>2</v>
      </c>
      <c r="BN31" s="564">
        <f t="shared" si="12"/>
        <v>0</v>
      </c>
      <c r="BO31" s="565">
        <f t="shared" si="13"/>
        <v>0</v>
      </c>
      <c r="BP31" s="570">
        <f t="shared" si="14"/>
        <v>0</v>
      </c>
      <c r="BQ31" s="564">
        <f t="shared" si="15"/>
        <v>0</v>
      </c>
      <c r="BR31" s="565">
        <f t="shared" si="16"/>
        <v>0</v>
      </c>
      <c r="BS31" s="570">
        <f t="shared" si="17"/>
        <v>0</v>
      </c>
      <c r="BT31" s="568">
        <f t="shared" si="43"/>
        <v>0</v>
      </c>
      <c r="BU31" s="564">
        <f t="shared" si="44"/>
        <v>0</v>
      </c>
      <c r="BV31" s="582">
        <f t="shared" si="45"/>
        <v>0</v>
      </c>
      <c r="BW31" s="576">
        <f t="shared" si="46"/>
        <v>0</v>
      </c>
      <c r="BX31" s="577">
        <f t="shared" si="47"/>
        <v>0</v>
      </c>
      <c r="BY31" s="578">
        <f t="shared" si="18"/>
        <v>0</v>
      </c>
      <c r="BZ31" s="576">
        <f t="shared" si="61"/>
        <v>0</v>
      </c>
      <c r="CA31" s="577">
        <f t="shared" si="62"/>
        <v>0</v>
      </c>
      <c r="CB31" s="578">
        <f t="shared" si="19"/>
        <v>0</v>
      </c>
      <c r="CC31" s="579">
        <f t="shared" si="50"/>
        <v>0</v>
      </c>
      <c r="CD31" s="576">
        <f t="shared" si="51"/>
        <v>0</v>
      </c>
      <c r="CE31" s="560">
        <f t="shared" si="52"/>
        <v>-6</v>
      </c>
      <c r="CF31" s="560">
        <f t="shared" si="53"/>
        <v>-6</v>
      </c>
      <c r="CG31" s="560">
        <f t="shared" si="54"/>
        <v>0</v>
      </c>
      <c r="CH31" s="560">
        <f t="shared" si="55"/>
        <v>0</v>
      </c>
      <c r="CL31" s="11" t="str">
        <f t="shared" si="56"/>
        <v/>
      </c>
    </row>
    <row r="32" spans="1:90" ht="12.75" x14ac:dyDescent="0.2">
      <c r="A32" s="242">
        <f t="shared" si="20"/>
        <v>6</v>
      </c>
      <c r="B32" s="243">
        <f t="shared" si="57"/>
        <v>46052</v>
      </c>
      <c r="C32" s="600">
        <f t="shared" si="21"/>
        <v>5</v>
      </c>
      <c r="D32" s="307"/>
      <c r="E32" s="307"/>
      <c r="F32" s="308"/>
      <c r="G32" s="308"/>
      <c r="H32" s="547"/>
      <c r="I32" s="232">
        <f t="shared" si="0"/>
        <v>0</v>
      </c>
      <c r="J32" s="229">
        <f t="shared" si="1"/>
        <v>1</v>
      </c>
      <c r="K32" s="209"/>
      <c r="L32" s="328"/>
      <c r="M32" s="202"/>
      <c r="N32" s="381"/>
      <c r="O32" s="382"/>
      <c r="P32" s="382"/>
      <c r="Q32" s="382"/>
      <c r="R32" s="260" t="str">
        <f>IF(I$36=0,"",IF(Einstellungen!I$39=1,R31+AV32,CL32))</f>
        <v/>
      </c>
      <c r="S32" s="231">
        <f>SUM(AP$3:AP32)</f>
        <v>176</v>
      </c>
      <c r="T32" s="228">
        <f>SUM(I$3:I32)</f>
        <v>0</v>
      </c>
      <c r="U32" s="373" t="str">
        <f t="shared" si="22"/>
        <v/>
      </c>
      <c r="V32" s="689"/>
      <c r="W32" s="609"/>
      <c r="X32" s="609"/>
      <c r="Y32" s="15">
        <f t="shared" si="2"/>
        <v>46052</v>
      </c>
      <c r="Z32" s="20">
        <f t="shared" si="3"/>
        <v>0</v>
      </c>
      <c r="AA32" s="2">
        <f>IF(M32=Einstellungen!A$43,I32,IF(M32=Einstellungen!A$45,I32,0))</f>
        <v>0</v>
      </c>
      <c r="AB32" s="2">
        <f>IF(M32=Einstellungen!A$44,I32,IF(M32=Einstellungen!A$45,I32,0))</f>
        <v>0</v>
      </c>
      <c r="AC32" s="661">
        <f t="shared" si="60"/>
        <v>0</v>
      </c>
      <c r="AD32" s="2">
        <f t="shared" si="5"/>
        <v>0</v>
      </c>
      <c r="AE32" s="2">
        <f t="shared" si="23"/>
        <v>0</v>
      </c>
      <c r="AF32" s="2">
        <f t="shared" si="23"/>
        <v>0</v>
      </c>
      <c r="AG32" s="325">
        <f t="shared" si="6"/>
        <v>0</v>
      </c>
      <c r="AH32" s="325">
        <f t="shared" si="7"/>
        <v>0</v>
      </c>
      <c r="AI32" s="325">
        <f t="shared" si="24"/>
        <v>0</v>
      </c>
      <c r="AJ32" s="325">
        <f t="shared" si="25"/>
        <v>0</v>
      </c>
      <c r="AK32" s="2">
        <f t="shared" si="26"/>
        <v>6</v>
      </c>
      <c r="AL32" s="14">
        <f t="shared" si="27"/>
        <v>0</v>
      </c>
      <c r="AM32" s="11">
        <f t="shared" si="28"/>
        <v>0</v>
      </c>
      <c r="AN32" s="11">
        <f t="shared" si="29"/>
        <v>0</v>
      </c>
      <c r="AO32" s="11">
        <f t="shared" si="30"/>
        <v>8</v>
      </c>
      <c r="AP32" s="11">
        <f t="shared" si="31"/>
        <v>8</v>
      </c>
      <c r="AQ32" s="204">
        <f t="shared" si="32"/>
        <v>8</v>
      </c>
      <c r="AR32" s="2">
        <f t="shared" si="33"/>
        <v>1</v>
      </c>
      <c r="AS32" s="2">
        <f t="shared" si="34"/>
        <v>1</v>
      </c>
      <c r="AT32" s="11" t="str">
        <f t="shared" si="58"/>
        <v/>
      </c>
      <c r="AU32" s="11" t="str">
        <f t="shared" si="59"/>
        <v/>
      </c>
      <c r="AV32" s="11">
        <f t="shared" si="37"/>
        <v>-8</v>
      </c>
      <c r="AW32" s="11">
        <f>SUM($AV$3:AV32)</f>
        <v>-176</v>
      </c>
      <c r="AX32" s="390">
        <f t="shared" si="38"/>
        <v>0</v>
      </c>
      <c r="AY32" s="390">
        <f t="shared" si="38"/>
        <v>0</v>
      </c>
      <c r="AZ32" s="390">
        <f t="shared" si="38"/>
        <v>0</v>
      </c>
      <c r="BA32" s="390">
        <f t="shared" si="38"/>
        <v>0</v>
      </c>
      <c r="BB32" s="390">
        <f t="shared" si="38"/>
        <v>0</v>
      </c>
      <c r="BD32" s="368">
        <f t="shared" si="39"/>
        <v>0</v>
      </c>
      <c r="BE32" s="368">
        <f t="shared" si="39"/>
        <v>0</v>
      </c>
      <c r="BF32" s="368">
        <f t="shared" si="39"/>
        <v>0</v>
      </c>
      <c r="BG32" s="368">
        <f t="shared" si="39"/>
        <v>0</v>
      </c>
      <c r="BH32" s="372">
        <f t="shared" si="40"/>
        <v>18</v>
      </c>
      <c r="BI32" s="372">
        <f t="shared" si="9"/>
        <v>1.5</v>
      </c>
      <c r="BJ32" s="372">
        <f t="shared" si="41"/>
        <v>22</v>
      </c>
      <c r="BK32" s="372">
        <f t="shared" si="10"/>
        <v>2</v>
      </c>
      <c r="BL32" s="372">
        <f t="shared" si="42"/>
        <v>6</v>
      </c>
      <c r="BM32" s="372">
        <f t="shared" si="11"/>
        <v>2</v>
      </c>
      <c r="BN32" s="564">
        <f t="shared" si="12"/>
        <v>0</v>
      </c>
      <c r="BO32" s="565">
        <f t="shared" si="13"/>
        <v>0</v>
      </c>
      <c r="BP32" s="570">
        <f t="shared" si="14"/>
        <v>0</v>
      </c>
      <c r="BQ32" s="564">
        <f t="shared" si="15"/>
        <v>0</v>
      </c>
      <c r="BR32" s="565">
        <f t="shared" si="16"/>
        <v>0</v>
      </c>
      <c r="BS32" s="570">
        <f t="shared" si="17"/>
        <v>0</v>
      </c>
      <c r="BT32" s="568">
        <f t="shared" si="43"/>
        <v>0</v>
      </c>
      <c r="BU32" s="564">
        <f t="shared" si="44"/>
        <v>0</v>
      </c>
      <c r="BV32" s="582">
        <f t="shared" si="45"/>
        <v>0</v>
      </c>
      <c r="BW32" s="576">
        <f t="shared" si="46"/>
        <v>0</v>
      </c>
      <c r="BX32" s="577">
        <f t="shared" si="47"/>
        <v>0</v>
      </c>
      <c r="BY32" s="578">
        <f t="shared" si="18"/>
        <v>0</v>
      </c>
      <c r="BZ32" s="576">
        <f t="shared" si="61"/>
        <v>0</v>
      </c>
      <c r="CA32" s="577">
        <f t="shared" si="62"/>
        <v>0</v>
      </c>
      <c r="CB32" s="578">
        <f t="shared" si="19"/>
        <v>0</v>
      </c>
      <c r="CC32" s="579">
        <f t="shared" si="50"/>
        <v>0</v>
      </c>
      <c r="CD32" s="576">
        <f t="shared" si="51"/>
        <v>0</v>
      </c>
      <c r="CE32" s="560">
        <f t="shared" si="52"/>
        <v>-6</v>
      </c>
      <c r="CF32" s="560">
        <f t="shared" si="53"/>
        <v>-6</v>
      </c>
      <c r="CG32" s="560">
        <f t="shared" si="54"/>
        <v>0</v>
      </c>
      <c r="CH32" s="560">
        <f t="shared" si="55"/>
        <v>0</v>
      </c>
      <c r="CL32" s="11" t="str">
        <f t="shared" si="56"/>
        <v/>
      </c>
    </row>
    <row r="33" spans="1:96" ht="12.75" x14ac:dyDescent="0.2">
      <c r="A33" s="242">
        <f t="shared" si="20"/>
        <v>7</v>
      </c>
      <c r="B33" s="243">
        <f t="shared" si="57"/>
        <v>46053</v>
      </c>
      <c r="C33" s="600">
        <f t="shared" si="21"/>
        <v>5</v>
      </c>
      <c r="D33" s="307"/>
      <c r="E33" s="307"/>
      <c r="F33" s="308"/>
      <c r="G33" s="308"/>
      <c r="H33" s="547">
        <f>IF(AK33=6,Einstellungen!$E$11,IF(AK33=7,Einstellungen!$E$12,IF(AK33=1,Einstellungen!$E$13,IF(AK33=2,Einstellungen!$E$7,IF(AK33=3,Einstellungen!$E$8,IF(AK33=4,Einstellungen!$E$9,IF(AK33=5,Einstellungen!$E$10)))))))</f>
        <v>0</v>
      </c>
      <c r="I33" s="232">
        <f t="shared" si="0"/>
        <v>0</v>
      </c>
      <c r="J33" s="229" t="str">
        <f t="shared" si="1"/>
        <v/>
      </c>
      <c r="K33" s="209" t="s">
        <v>208</v>
      </c>
      <c r="L33" s="328"/>
      <c r="M33" s="202"/>
      <c r="N33" s="381"/>
      <c r="O33" s="382"/>
      <c r="P33" s="382"/>
      <c r="Q33" s="382"/>
      <c r="R33" s="260" t="str">
        <f>IF(I$36=0,"",IF(Einstellungen!I$39=1,R32+AV33,CL33))</f>
        <v/>
      </c>
      <c r="S33" s="231">
        <f>SUM(AP$3:AP33)</f>
        <v>176</v>
      </c>
      <c r="T33" s="228">
        <f>SUM(I$3:I33)</f>
        <v>0</v>
      </c>
      <c r="U33" s="373" t="str">
        <f t="shared" si="22"/>
        <v/>
      </c>
      <c r="V33" s="689" t="s">
        <v>269</v>
      </c>
      <c r="W33" s="609"/>
      <c r="X33" s="609"/>
      <c r="Y33" s="15">
        <f t="shared" si="2"/>
        <v>46053</v>
      </c>
      <c r="Z33" s="20" t="b">
        <f t="shared" si="3"/>
        <v>0</v>
      </c>
      <c r="AA33" s="2">
        <f>IF(M33=Einstellungen!A$43,I33,IF(M33=Einstellungen!A$45,I33,0))</f>
        <v>0</v>
      </c>
      <c r="AB33" s="2">
        <f>IF(M33=Einstellungen!A$44,I33,IF(M33=Einstellungen!A$45,I33,0))</f>
        <v>0</v>
      </c>
      <c r="AC33" s="661">
        <f t="shared" si="60"/>
        <v>0</v>
      </c>
      <c r="AD33" s="2" t="b">
        <f t="shared" si="5"/>
        <v>0</v>
      </c>
      <c r="AE33" s="2">
        <f t="shared" si="23"/>
        <v>0</v>
      </c>
      <c r="AF33" s="2">
        <f t="shared" si="23"/>
        <v>0</v>
      </c>
      <c r="AG33" s="325" t="b">
        <f t="shared" si="6"/>
        <v>0</v>
      </c>
      <c r="AH33" s="325" t="b">
        <f t="shared" si="7"/>
        <v>0</v>
      </c>
      <c r="AI33" s="325" t="b">
        <f t="shared" si="24"/>
        <v>0</v>
      </c>
      <c r="AJ33" s="325" t="b">
        <f t="shared" si="25"/>
        <v>0</v>
      </c>
      <c r="AK33" s="2">
        <f t="shared" si="26"/>
        <v>7</v>
      </c>
      <c r="AL33" s="14">
        <f t="shared" si="27"/>
        <v>0</v>
      </c>
      <c r="AM33" s="11">
        <f t="shared" si="28"/>
        <v>0</v>
      </c>
      <c r="AN33" s="11">
        <f t="shared" si="29"/>
        <v>0</v>
      </c>
      <c r="AO33" s="11">
        <f t="shared" si="30"/>
        <v>0</v>
      </c>
      <c r="AP33" s="11">
        <f t="shared" si="31"/>
        <v>0</v>
      </c>
      <c r="AQ33" s="204">
        <f t="shared" si="32"/>
        <v>0</v>
      </c>
      <c r="AR33" s="2" t="str">
        <f t="shared" si="33"/>
        <v/>
      </c>
      <c r="AS33" s="2" t="str">
        <f t="shared" si="34"/>
        <v/>
      </c>
      <c r="AT33" s="11" t="str">
        <f t="shared" si="58"/>
        <v/>
      </c>
      <c r="AU33" s="11" t="b">
        <f t="shared" si="59"/>
        <v>0</v>
      </c>
      <c r="AV33" s="11">
        <f t="shared" si="37"/>
        <v>0</v>
      </c>
      <c r="AW33" s="11">
        <f>SUM($AV$3:AV33)</f>
        <v>-176</v>
      </c>
      <c r="AX33" s="390">
        <f t="shared" si="38"/>
        <v>0</v>
      </c>
      <c r="AY33" s="390">
        <f t="shared" si="38"/>
        <v>0</v>
      </c>
      <c r="AZ33" s="390">
        <f t="shared" si="38"/>
        <v>0</v>
      </c>
      <c r="BA33" s="390">
        <f t="shared" si="38"/>
        <v>0</v>
      </c>
      <c r="BB33" s="390">
        <f t="shared" si="38"/>
        <v>0</v>
      </c>
      <c r="BD33" s="368">
        <f t="shared" si="39"/>
        <v>0</v>
      </c>
      <c r="BE33" s="368">
        <f t="shared" si="39"/>
        <v>0</v>
      </c>
      <c r="BF33" s="368">
        <f t="shared" si="39"/>
        <v>0</v>
      </c>
      <c r="BG33" s="368">
        <f t="shared" si="39"/>
        <v>0</v>
      </c>
      <c r="BH33" s="372">
        <f t="shared" si="40"/>
        <v>18</v>
      </c>
      <c r="BI33" s="372">
        <f t="shared" si="9"/>
        <v>1.5</v>
      </c>
      <c r="BJ33" s="372">
        <f t="shared" si="41"/>
        <v>22</v>
      </c>
      <c r="BK33" s="372">
        <f t="shared" si="10"/>
        <v>2</v>
      </c>
      <c r="BL33" s="372">
        <f t="shared" si="42"/>
        <v>6</v>
      </c>
      <c r="BM33" s="372">
        <f t="shared" si="11"/>
        <v>2</v>
      </c>
      <c r="BN33" s="564">
        <f t="shared" si="12"/>
        <v>0</v>
      </c>
      <c r="BO33" s="565">
        <f t="shared" si="13"/>
        <v>0</v>
      </c>
      <c r="BP33" s="570">
        <f t="shared" si="14"/>
        <v>0</v>
      </c>
      <c r="BQ33" s="564">
        <f t="shared" si="15"/>
        <v>0</v>
      </c>
      <c r="BR33" s="565">
        <f t="shared" si="16"/>
        <v>0</v>
      </c>
      <c r="BS33" s="570">
        <f t="shared" si="17"/>
        <v>0</v>
      </c>
      <c r="BT33" s="568">
        <f t="shared" si="43"/>
        <v>0</v>
      </c>
      <c r="BU33" s="564">
        <f t="shared" si="44"/>
        <v>0</v>
      </c>
      <c r="BV33" s="582">
        <f t="shared" si="45"/>
        <v>0</v>
      </c>
      <c r="BW33" s="576">
        <f t="shared" si="46"/>
        <v>0</v>
      </c>
      <c r="BX33" s="577">
        <f t="shared" si="47"/>
        <v>0</v>
      </c>
      <c r="BY33" s="578">
        <f t="shared" si="18"/>
        <v>0</v>
      </c>
      <c r="BZ33" s="576">
        <f t="shared" si="61"/>
        <v>0</v>
      </c>
      <c r="CA33" s="577">
        <f t="shared" si="62"/>
        <v>0</v>
      </c>
      <c r="CB33" s="578">
        <f t="shared" si="19"/>
        <v>0</v>
      </c>
      <c r="CC33" s="579">
        <f t="shared" si="50"/>
        <v>0</v>
      </c>
      <c r="CD33" s="576">
        <f t="shared" si="51"/>
        <v>0</v>
      </c>
      <c r="CE33" s="560">
        <f t="shared" si="52"/>
        <v>-6</v>
      </c>
      <c r="CF33" s="560">
        <f t="shared" si="53"/>
        <v>-6</v>
      </c>
      <c r="CG33" s="560">
        <f t="shared" si="54"/>
        <v>0</v>
      </c>
      <c r="CH33" s="560">
        <f t="shared" si="55"/>
        <v>0</v>
      </c>
      <c r="CL33" s="11" t="str">
        <f t="shared" si="56"/>
        <v/>
      </c>
    </row>
    <row r="34" spans="1:96" ht="12.75" customHeight="1" x14ac:dyDescent="0.2">
      <c r="A34" s="16"/>
      <c r="B34" s="10"/>
      <c r="C34" s="10"/>
      <c r="D34" s="14"/>
      <c r="E34" s="14"/>
      <c r="F34" s="14"/>
      <c r="G34" s="891" t="s">
        <v>26</v>
      </c>
      <c r="H34" s="892"/>
      <c r="I34" s="418">
        <f>IF(H65="ja",D76,0)</f>
        <v>0</v>
      </c>
      <c r="J34" s="212">
        <f>SUM(J3:J33)</f>
        <v>22</v>
      </c>
      <c r="K34" s="20"/>
      <c r="L34" s="7"/>
      <c r="M34" s="7"/>
      <c r="N34" s="65"/>
      <c r="O34" s="203" t="str">
        <f>IF(SUM(O3:O33)=0,"",SUM(O3:O33))</f>
        <v/>
      </c>
      <c r="P34" s="203" t="str">
        <f>IF(SUM(P3:P33)=0,"",SUM(P3:P33))</f>
        <v/>
      </c>
      <c r="Q34" s="203" t="str">
        <f>IF(SUM(Q3:Q33)=0,"",SUM(Q3:Q33))</f>
        <v/>
      </c>
      <c r="R34" s="18"/>
      <c r="S34" s="17"/>
      <c r="T34" s="18"/>
      <c r="U34" s="18"/>
      <c r="V34" s="66"/>
      <c r="W34" s="17">
        <f>SUM(W3:W33)</f>
        <v>0</v>
      </c>
      <c r="X34" s="18">
        <f>SUM(X3:X33)</f>
        <v>0</v>
      </c>
      <c r="Y34" s="7"/>
      <c r="Z34" s="203">
        <f t="shared" ref="Z34:AJ34" si="63">SUM(Z3:Z33)</f>
        <v>0</v>
      </c>
      <c r="AA34" s="11">
        <f t="shared" si="63"/>
        <v>0</v>
      </c>
      <c r="AB34" s="11">
        <f t="shared" si="63"/>
        <v>0</v>
      </c>
      <c r="AC34" s="661">
        <f>SUM(AC3:AC33)</f>
        <v>0</v>
      </c>
      <c r="AD34" s="2">
        <f>SUM(AD3:AD33)</f>
        <v>0</v>
      </c>
      <c r="AE34" s="2">
        <f>SUM(AE3:AE33)</f>
        <v>0</v>
      </c>
      <c r="AF34" s="2">
        <f>SUM(AF3:AF33)</f>
        <v>0</v>
      </c>
      <c r="AG34" s="7">
        <f t="shared" si="63"/>
        <v>0</v>
      </c>
      <c r="AH34" s="11">
        <f t="shared" si="63"/>
        <v>0</v>
      </c>
      <c r="AI34" s="7">
        <f t="shared" si="63"/>
        <v>0</v>
      </c>
      <c r="AJ34" s="7">
        <f t="shared" si="63"/>
        <v>0</v>
      </c>
      <c r="AK34" s="14"/>
      <c r="AL34" s="2"/>
      <c r="AM34" s="11"/>
      <c r="AN34" s="2"/>
      <c r="AO34" s="11"/>
      <c r="AP34" s="11"/>
      <c r="AQ34" s="11"/>
      <c r="AR34" s="2">
        <f>SUM(AR3:AR33)</f>
        <v>22</v>
      </c>
      <c r="AS34" s="2">
        <f>SUM(AS3:AS33)</f>
        <v>22</v>
      </c>
      <c r="AT34" s="7">
        <f>SUM(AT3:AT33)</f>
        <v>0</v>
      </c>
      <c r="AU34" s="11">
        <f>SUM(AU3:AU33)</f>
        <v>0</v>
      </c>
      <c r="AV34" s="2">
        <f>AN34-AQ34</f>
        <v>0</v>
      </c>
      <c r="AW34" s="2"/>
      <c r="BD34" s="366"/>
      <c r="BE34" s="366"/>
      <c r="BF34" s="366"/>
      <c r="BG34" s="366"/>
      <c r="BH34" s="372" t="b">
        <f>IF($AK34=6,V$70,IF($AK34=7,V$71,IF($AK34=1,V$72,IF($AK34=2,V$66,IF($AK34=3,V$67,IF($AK34=4,V$68,IF($AK34=5,V$69)))))))</f>
        <v>0</v>
      </c>
      <c r="BI34" s="372"/>
      <c r="BJ34" s="372" t="b">
        <f>IF($AK34=6,W$70,IF($AK34=7,W$71,IF($AK34=1,W$72,IF($AK34=2,W$66,IF($AK34=3,W$67,IF($AK34=4,W$68,IF($AK34=5,W$69)))))))</f>
        <v>0</v>
      </c>
      <c r="BK34" s="372"/>
      <c r="BL34" s="372" t="b">
        <f>IF($AK34=6,X$70,IF($AK34=7,X$71,IF($AK34=1,X$72,IF($AK34=2,X$66,IF($AK34=3,X$67,IF($AK34=4,X$68,IF($AK34=5,X$69)))))))</f>
        <v>0</v>
      </c>
      <c r="BM34" s="372"/>
      <c r="BN34" s="564">
        <f t="shared" si="12"/>
        <v>0</v>
      </c>
      <c r="BO34" s="565">
        <f t="shared" si="13"/>
        <v>0</v>
      </c>
      <c r="BP34" s="570">
        <f t="shared" si="14"/>
        <v>0</v>
      </c>
      <c r="BQ34" s="564">
        <f t="shared" si="15"/>
        <v>0</v>
      </c>
      <c r="BR34" s="565">
        <f t="shared" si="16"/>
        <v>0</v>
      </c>
      <c r="BS34" s="570">
        <f t="shared" si="17"/>
        <v>0</v>
      </c>
      <c r="BT34" s="568">
        <f t="shared" si="43"/>
        <v>0</v>
      </c>
      <c r="BU34" s="564">
        <f t="shared" si="44"/>
        <v>0</v>
      </c>
      <c r="BV34" s="582">
        <f t="shared" si="45"/>
        <v>0</v>
      </c>
      <c r="BW34" s="576">
        <f>IF(BM34&lt;BQ34,0,BM34-BQ34)</f>
        <v>0</v>
      </c>
      <c r="BX34" s="577">
        <f>IF(BN34&lt;BQ34,0,BN34-BQ34)</f>
        <v>0</v>
      </c>
      <c r="BY34" s="578">
        <f t="shared" si="18"/>
        <v>0</v>
      </c>
      <c r="BZ34" s="576">
        <f t="shared" si="61"/>
        <v>0</v>
      </c>
      <c r="CA34" s="577">
        <f t="shared" si="62"/>
        <v>0</v>
      </c>
      <c r="CB34" s="578">
        <f t="shared" si="19"/>
        <v>0</v>
      </c>
      <c r="CC34" s="579">
        <f t="shared" si="50"/>
        <v>0</v>
      </c>
      <c r="CD34" s="576">
        <f t="shared" si="51"/>
        <v>0</v>
      </c>
      <c r="CE34" s="560">
        <f t="shared" si="52"/>
        <v>0</v>
      </c>
      <c r="CF34" s="560">
        <f t="shared" si="53"/>
        <v>0</v>
      </c>
      <c r="CG34" s="560">
        <f t="shared" si="54"/>
        <v>0</v>
      </c>
      <c r="CH34" s="560">
        <f t="shared" si="55"/>
        <v>0</v>
      </c>
    </row>
    <row r="35" spans="1:96" ht="13.5" thickBot="1" x14ac:dyDescent="0.25">
      <c r="A35" s="16"/>
      <c r="B35" s="21" t="str">
        <f>IF(AND(F35&lt;900,F35&gt;1),"Ü-Stunden gedeckelt auf:","")</f>
        <v>Ü-Stunden gedeckelt auf:</v>
      </c>
      <c r="C35" s="207"/>
      <c r="D35" s="7"/>
      <c r="E35" s="788">
        <f>IF(Einstellungen!I39=1,F35,"")</f>
        <v>35</v>
      </c>
      <c r="F35" s="759">
        <f>Einstellungen!F39</f>
        <v>35</v>
      </c>
      <c r="G35" s="10" t="str">
        <f>IF(AND(F35&lt;900,F35&gt;1),"Ü-Stunden mit Deckel in diesem Monat:","")</f>
        <v>Ü-Stunden mit Deckel in diesem Monat:</v>
      </c>
      <c r="J35" s="10"/>
      <c r="K35" s="11"/>
      <c r="O35" s="2"/>
      <c r="Q35" s="1"/>
      <c r="R35" s="787" t="str">
        <f>IF(Einstellungen!I39=1,I39,"")</f>
        <v/>
      </c>
      <c r="S35" s="12"/>
      <c r="T35" s="11"/>
      <c r="U35" s="11"/>
      <c r="V35" s="10"/>
      <c r="Y35" s="10"/>
      <c r="Z35" s="7"/>
      <c r="AA35" s="7"/>
      <c r="AB35" s="7"/>
      <c r="AC35" s="2"/>
      <c r="AG35" s="2"/>
      <c r="AH35" s="2"/>
      <c r="AI35" s="2"/>
      <c r="AJ35" s="2"/>
      <c r="AK35" s="2"/>
      <c r="AL35" s="2"/>
      <c r="AM35" s="11"/>
      <c r="AN35" s="2"/>
      <c r="AO35" s="11"/>
      <c r="AP35" s="11"/>
      <c r="AV35" s="2"/>
      <c r="AW35" s="2"/>
      <c r="BD35" s="366"/>
      <c r="BE35" s="366"/>
      <c r="BF35" s="366"/>
      <c r="BG35" s="366"/>
      <c r="BN35" s="565"/>
      <c r="BO35" s="565"/>
      <c r="BP35" s="569"/>
      <c r="BQ35" s="565"/>
      <c r="BR35" s="565"/>
      <c r="BS35" s="569"/>
      <c r="BT35" s="565"/>
      <c r="BU35" s="564">
        <f t="shared" si="44"/>
        <v>0</v>
      </c>
      <c r="BV35" s="582">
        <f>SUM(BV3:BV34)</f>
        <v>0</v>
      </c>
      <c r="BW35" s="577"/>
      <c r="BX35" s="577"/>
      <c r="BY35" s="580"/>
      <c r="BZ35" s="577"/>
      <c r="CA35" s="577"/>
      <c r="CB35" s="580"/>
      <c r="CC35" s="577"/>
      <c r="CD35" s="577">
        <f>SUM(CD3:CD34)</f>
        <v>0</v>
      </c>
      <c r="CE35" s="560">
        <f t="shared" si="52"/>
        <v>0</v>
      </c>
      <c r="CF35" s="560">
        <f t="shared" si="53"/>
        <v>0</v>
      </c>
      <c r="CG35" s="560">
        <f t="shared" si="54"/>
        <v>0</v>
      </c>
      <c r="CH35" s="588">
        <f>SUM(CH3:CH34)</f>
        <v>0</v>
      </c>
      <c r="CI35" s="11">
        <f>IF(BE35&gt;18,BE35-18,0)</f>
        <v>0</v>
      </c>
      <c r="CJ35" s="11">
        <f>IF(BF35&gt;18,BG35-BF35,IF(BG35&lt;18,0,IF(BF35=0,0,BG35-18)))</f>
        <v>0</v>
      </c>
      <c r="CK35" s="11"/>
      <c r="CL35" s="11"/>
      <c r="CM35" s="11"/>
      <c r="CN35" s="11"/>
      <c r="CP35" s="11"/>
      <c r="CQ35" s="11"/>
      <c r="CR35" s="11"/>
    </row>
    <row r="36" spans="1:96" ht="12.75" x14ac:dyDescent="0.2">
      <c r="A36" s="22" t="s">
        <v>27</v>
      </c>
      <c r="B36" s="210">
        <f>AS34</f>
        <v>22</v>
      </c>
      <c r="C36" s="210"/>
      <c r="D36" s="23" t="s">
        <v>28</v>
      </c>
      <c r="E36" s="383"/>
      <c r="F36" s="383"/>
      <c r="G36" s="383"/>
      <c r="H36" s="23" t="s">
        <v>29</v>
      </c>
      <c r="I36" s="24">
        <f>SUM(I3:I33)+I34</f>
        <v>0</v>
      </c>
      <c r="J36" s="24"/>
      <c r="K36" s="25"/>
      <c r="L36" s="882" t="str">
        <f>IF(Einstellungen!B40="ja","Ü-Stunden incl","")</f>
        <v>Ü-Stunden incl</v>
      </c>
      <c r="M36" s="883"/>
      <c r="N36" s="883"/>
      <c r="O36" s="883"/>
      <c r="P36" s="883"/>
      <c r="Q36" s="883"/>
      <c r="R36" s="884"/>
      <c r="S36" s="861" t="s">
        <v>30</v>
      </c>
      <c r="T36" s="862"/>
      <c r="U36" s="642" t="s">
        <v>190</v>
      </c>
      <c r="W36" s="21"/>
      <c r="Z36" s="2"/>
      <c r="AA36" s="7"/>
      <c r="AB36" s="7"/>
      <c r="AC36" s="2"/>
      <c r="AG36" s="2"/>
      <c r="AH36" s="2"/>
      <c r="AI36" s="2"/>
      <c r="AJ36" s="2"/>
      <c r="AK36" s="2"/>
      <c r="AL36" s="2"/>
      <c r="AM36" s="11">
        <f t="shared" ref="AM36:AM41" si="64">AL36*24</f>
        <v>0</v>
      </c>
      <c r="AN36" s="2"/>
      <c r="AO36" s="11"/>
      <c r="AP36" s="11"/>
      <c r="AU36" s="11"/>
      <c r="AV36" s="2"/>
      <c r="AW36" s="2"/>
    </row>
    <row r="37" spans="1:96" ht="12.75" x14ac:dyDescent="0.2">
      <c r="A37" s="28" t="str">
        <f>IF(Einstellungen!F31="s","Urlaubsstd.",IF(Einstellungen!F31="t","Urlaubstage"))</f>
        <v>Urlaubstage</v>
      </c>
      <c r="B37" s="197">
        <f>IF(Einstellungen!F31="s",AH34,IF(Einstellungen!F31="t",AG34))</f>
        <v>0</v>
      </c>
      <c r="C37" s="197"/>
      <c r="D37" s="83" t="s">
        <v>31</v>
      </c>
      <c r="E37" s="30" t="s">
        <v>32</v>
      </c>
      <c r="F37" s="31" t="s">
        <v>4</v>
      </c>
      <c r="G37" s="1" t="s">
        <v>33</v>
      </c>
      <c r="H37" s="32" t="s">
        <v>32</v>
      </c>
      <c r="I37" s="33">
        <f>S33</f>
        <v>176</v>
      </c>
      <c r="J37" s="33"/>
      <c r="K37" s="34"/>
      <c r="L37" s="627"/>
      <c r="M37" s="385"/>
      <c r="O37" s="2"/>
      <c r="Q37" s="27"/>
      <c r="R37" s="75"/>
      <c r="S37" s="35" t="s">
        <v>34</v>
      </c>
      <c r="T37" s="624">
        <f>IF(Einstellungen!K$38=1,0,Einstellungen!F18)</f>
        <v>8</v>
      </c>
      <c r="U37" s="643">
        <f>IF(T37="","",Einstellungen!G18)</f>
        <v>1</v>
      </c>
      <c r="W37" s="21"/>
      <c r="Z37" s="2"/>
      <c r="AA37" s="7"/>
      <c r="AB37" s="7"/>
      <c r="AC37" s="2"/>
      <c r="AG37" s="2"/>
      <c r="AH37" s="2"/>
      <c r="AI37" s="2"/>
      <c r="AJ37" s="2"/>
      <c r="AK37" s="2"/>
      <c r="AL37" s="2"/>
      <c r="AM37" s="11">
        <f t="shared" si="64"/>
        <v>0</v>
      </c>
      <c r="AN37" s="2"/>
      <c r="AO37" s="2"/>
      <c r="AP37" s="2"/>
      <c r="AU37" s="11"/>
      <c r="AV37" s="2"/>
      <c r="AW37" s="2"/>
    </row>
    <row r="38" spans="1:96" ht="12.75" customHeight="1" x14ac:dyDescent="0.2">
      <c r="A38" s="28" t="s">
        <v>35</v>
      </c>
      <c r="B38" s="197">
        <f>AI34</f>
        <v>0</v>
      </c>
      <c r="C38" s="197"/>
      <c r="D38" s="36">
        <f>IF(Einstellungen!$E$30="0",Juni!A625,Mai!A633)</f>
        <v>46026</v>
      </c>
      <c r="E38" s="27">
        <f>IF(Einstellungen!$E$30="0",Juni!D625,Mai!D633)</f>
        <v>40</v>
      </c>
      <c r="F38" s="27">
        <f>IF(Einstellungen!$E$30="0",Juni!B625,Mai!B633)</f>
        <v>0</v>
      </c>
      <c r="G38" s="37">
        <f>F38-E38</f>
        <v>-40</v>
      </c>
      <c r="H38" s="76" t="s">
        <v>33</v>
      </c>
      <c r="I38" s="38">
        <f>I36-I37</f>
        <v>-176</v>
      </c>
      <c r="J38" s="38"/>
      <c r="K38" s="39"/>
      <c r="L38" s="868">
        <f>IF(Einstellungen!B$40="ja",V38,"")</f>
        <v>-40</v>
      </c>
      <c r="M38" s="869"/>
      <c r="N38" s="633"/>
      <c r="O38" s="633"/>
      <c r="P38" s="633"/>
      <c r="Q38" s="634"/>
      <c r="R38" s="635"/>
      <c r="S38" s="35" t="s">
        <v>36</v>
      </c>
      <c r="T38" s="625">
        <f>IF(Einstellungen!K$38=1,0,Einstellungen!F19)</f>
        <v>8</v>
      </c>
      <c r="U38" s="643">
        <f>IF(T38="","",Einstellungen!G19)</f>
        <v>1</v>
      </c>
      <c r="V38" s="57">
        <f>IF(G38&lt;Einstellungen!E$40,G38,G38-Einstellungen!E$40)</f>
        <v>-40</v>
      </c>
      <c r="W38" s="21"/>
      <c r="Z38" s="2"/>
      <c r="AA38" s="7"/>
      <c r="AB38" s="7"/>
      <c r="AC38" s="2"/>
      <c r="AG38" s="2"/>
      <c r="AH38" s="2"/>
      <c r="AI38" s="2"/>
      <c r="AJ38" s="2"/>
      <c r="AK38" s="2"/>
      <c r="AL38" s="2"/>
      <c r="AM38" s="11">
        <f t="shared" si="64"/>
        <v>0</v>
      </c>
      <c r="AN38" s="2"/>
      <c r="AO38" s="2"/>
      <c r="AP38" s="2"/>
      <c r="AU38" s="11"/>
      <c r="AV38" s="2"/>
      <c r="AW38" s="2"/>
    </row>
    <row r="39" spans="1:96" ht="12.75" customHeight="1" x14ac:dyDescent="0.2">
      <c r="A39" s="28" t="s">
        <v>37</v>
      </c>
      <c r="B39" s="197">
        <f>AJ34</f>
        <v>0</v>
      </c>
      <c r="C39" s="197"/>
      <c r="D39" s="36">
        <f>IF(Einstellungen!$E$30="0",Juni!A626,Mai!A634)</f>
        <v>46033</v>
      </c>
      <c r="E39" s="27">
        <f>IF(Einstellungen!$E$30="0",Juni!D626,Mai!D634)</f>
        <v>40</v>
      </c>
      <c r="F39" s="27">
        <f>IF(Einstellungen!$E$30="0",Juni!B626,Mai!B634)</f>
        <v>0</v>
      </c>
      <c r="G39" s="37">
        <f>F39-E39</f>
        <v>-40</v>
      </c>
      <c r="H39" s="54" t="s">
        <v>38</v>
      </c>
      <c r="I39" s="40" t="str">
        <f>IF(R33="","",IF(R33&gt;E35,E35,R33))</f>
        <v/>
      </c>
      <c r="J39" s="286"/>
      <c r="K39" s="386"/>
      <c r="L39" s="868">
        <f>IF(Einstellungen!B$40="ja",V39,"")</f>
        <v>-40</v>
      </c>
      <c r="M39" s="869"/>
      <c r="N39" s="633"/>
      <c r="O39" s="633"/>
      <c r="P39" s="633"/>
      <c r="Q39" s="634"/>
      <c r="R39" s="635"/>
      <c r="S39" s="35" t="s">
        <v>39</v>
      </c>
      <c r="T39" s="625">
        <f>IF(Einstellungen!K$38=1,0,Einstellungen!F20)</f>
        <v>8</v>
      </c>
      <c r="U39" s="643">
        <f>IF(T39="","",Einstellungen!G20)</f>
        <v>1</v>
      </c>
      <c r="V39" s="57">
        <f>IF(G39&lt;Einstellungen!E$40,G39,G39-Einstellungen!E$40)</f>
        <v>-40</v>
      </c>
      <c r="W39" s="21"/>
      <c r="Z39" s="2"/>
      <c r="AA39" s="7"/>
      <c r="AB39" s="7"/>
      <c r="AC39" s="2"/>
      <c r="AG39" s="2"/>
      <c r="AH39" s="2"/>
      <c r="AI39" s="2"/>
      <c r="AJ39" s="2"/>
      <c r="AK39" s="2"/>
      <c r="AL39" s="2"/>
      <c r="AM39" s="11">
        <f t="shared" si="64"/>
        <v>0</v>
      </c>
      <c r="AN39" s="2"/>
      <c r="AO39" s="2"/>
      <c r="AP39" s="2"/>
      <c r="AU39" s="11"/>
      <c r="AV39" s="2"/>
      <c r="AW39" s="2"/>
    </row>
    <row r="40" spans="1:96" ht="12.75" customHeight="1" x14ac:dyDescent="0.2">
      <c r="A40" s="856" t="s">
        <v>40</v>
      </c>
      <c r="B40" s="205">
        <f>B36-AG34-B39</f>
        <v>22</v>
      </c>
      <c r="C40" s="205"/>
      <c r="D40" s="36">
        <f>IF(Einstellungen!$E$30="0",Juni!A627,Mai!A635)</f>
        <v>46040</v>
      </c>
      <c r="E40" s="27">
        <f>IF(Einstellungen!$E$30="0",Juni!D627,Mai!D635)</f>
        <v>40</v>
      </c>
      <c r="F40" s="27">
        <f>IF(Einstellungen!$E$30="0",Juni!B627,Mai!B635)</f>
        <v>0</v>
      </c>
      <c r="G40" s="37">
        <f>F40-E40</f>
        <v>-40</v>
      </c>
      <c r="H40" s="426">
        <f>AC34</f>
        <v>0</v>
      </c>
      <c r="I40" s="11" t="s">
        <v>41</v>
      </c>
      <c r="J40" s="872" t="s">
        <v>225</v>
      </c>
      <c r="K40" s="873"/>
      <c r="L40" s="868">
        <f>IF(Einstellungen!B$40="ja",V40,"")</f>
        <v>-40</v>
      </c>
      <c r="M40" s="869"/>
      <c r="N40" s="633"/>
      <c r="O40" s="633"/>
      <c r="P40" s="633"/>
      <c r="Q40" s="634"/>
      <c r="R40" s="635"/>
      <c r="S40" s="35" t="s">
        <v>42</v>
      </c>
      <c r="T40" s="625">
        <f>IF(Einstellungen!K$38=1,0,Einstellungen!F21)</f>
        <v>8</v>
      </c>
      <c r="U40" s="643">
        <f>IF(T40="","",Einstellungen!G21)</f>
        <v>1</v>
      </c>
      <c r="V40" s="57">
        <f>IF(G40&lt;Einstellungen!E$40,G40,G40-Einstellungen!E$40)</f>
        <v>-40</v>
      </c>
      <c r="W40" s="21"/>
      <c r="Z40" s="2"/>
      <c r="AA40" s="7"/>
      <c r="AB40" s="7"/>
      <c r="AC40" s="2"/>
      <c r="AG40" s="2"/>
      <c r="AH40" s="2"/>
      <c r="AI40" s="2"/>
      <c r="AJ40" s="2"/>
      <c r="AK40" s="2"/>
      <c r="AL40" s="2"/>
      <c r="AM40" s="11">
        <f t="shared" si="64"/>
        <v>0</v>
      </c>
      <c r="AN40" s="2"/>
      <c r="AO40" s="2"/>
      <c r="AP40" s="2"/>
      <c r="AU40" s="11"/>
      <c r="AV40" s="2"/>
      <c r="AW40" s="2"/>
    </row>
    <row r="41" spans="1:96" ht="12.75" customHeight="1" x14ac:dyDescent="0.2">
      <c r="A41" s="857"/>
      <c r="D41" s="36">
        <f>IF(Einstellungen!$E$30="0",Juni!A628,Mai!A636)</f>
        <v>46047</v>
      </c>
      <c r="E41" s="27">
        <f>IF(Einstellungen!$E$30="0",Juni!D628,Mai!D636)</f>
        <v>40</v>
      </c>
      <c r="F41" s="27">
        <f>IF(Einstellungen!$E$30="0",Juni!B628,Mai!B636)</f>
        <v>0</v>
      </c>
      <c r="G41" s="37">
        <f>F41-E41</f>
        <v>-40</v>
      </c>
      <c r="H41" s="426">
        <f>AA34</f>
        <v>0</v>
      </c>
      <c r="I41" s="11" t="s">
        <v>41</v>
      </c>
      <c r="J41" s="874" t="str">
        <f>Einstellungen!A43</f>
        <v>HO</v>
      </c>
      <c r="K41" s="875"/>
      <c r="L41" s="868">
        <f>IF(Einstellungen!B$40="ja",V41,"")</f>
        <v>-40</v>
      </c>
      <c r="M41" s="869"/>
      <c r="N41" s="633"/>
      <c r="O41" s="633"/>
      <c r="P41" s="633"/>
      <c r="Q41" s="634"/>
      <c r="R41" s="635"/>
      <c r="S41" s="35" t="s">
        <v>43</v>
      </c>
      <c r="T41" s="625">
        <f>IF(Einstellungen!K$38=1,0,Einstellungen!F22)</f>
        <v>8</v>
      </c>
      <c r="U41" s="643">
        <f>IF(T41="","",Einstellungen!G22)</f>
        <v>1</v>
      </c>
      <c r="V41" s="57">
        <f>IF(G41&lt;Einstellungen!E$40,G41,G41-Einstellungen!E$40)</f>
        <v>-40</v>
      </c>
      <c r="W41" s="21"/>
      <c r="Z41" s="2"/>
      <c r="AA41" s="7"/>
      <c r="AB41" s="7"/>
      <c r="AC41" s="2"/>
      <c r="AG41" s="2"/>
      <c r="AH41" s="2"/>
      <c r="AI41" s="2"/>
      <c r="AJ41" s="2"/>
      <c r="AK41" s="2"/>
      <c r="AL41" s="2"/>
      <c r="AM41" s="11">
        <f t="shared" si="64"/>
        <v>0</v>
      </c>
      <c r="AN41" s="2"/>
      <c r="AO41" s="2"/>
      <c r="AP41" s="2"/>
      <c r="AU41" s="11"/>
      <c r="AV41" s="2"/>
      <c r="AW41" s="2"/>
    </row>
    <row r="42" spans="1:96" ht="12.75" customHeight="1" x14ac:dyDescent="0.2">
      <c r="A42" s="41" t="s">
        <v>44</v>
      </c>
      <c r="B42" s="42">
        <f>IF(Einstellungen!B16=1,Einstellungen!$E$3,"unterschiedl.")</f>
        <v>5</v>
      </c>
      <c r="C42" s="42"/>
      <c r="D42" s="36" t="str">
        <f>IF(Einstellungen!$E$30="0",Juni!A629,Mai!A637)</f>
        <v/>
      </c>
      <c r="E42" s="27">
        <f>IF(Einstellungen!$E$30="0",Juni!D629,Mai!D637)</f>
        <v>0</v>
      </c>
      <c r="F42" s="27">
        <f>IF(Einstellungen!$E$30="0",Juni!B629,Mai!B637)</f>
        <v>0</v>
      </c>
      <c r="G42" s="37">
        <f>F42-E42</f>
        <v>0</v>
      </c>
      <c r="H42" s="426">
        <f>AB34</f>
        <v>0</v>
      </c>
      <c r="I42" s="11" t="s">
        <v>41</v>
      </c>
      <c r="J42" s="874" t="str">
        <f>Einstellungen!A44</f>
        <v>y</v>
      </c>
      <c r="K42" s="875"/>
      <c r="L42" s="868">
        <f>IF(Einstellungen!B$40="ja",V42,"")</f>
        <v>0</v>
      </c>
      <c r="M42" s="869"/>
      <c r="N42" s="633"/>
      <c r="O42" s="633"/>
      <c r="P42" s="633"/>
      <c r="Q42" s="634"/>
      <c r="R42" s="635"/>
      <c r="S42" s="35" t="s">
        <v>45</v>
      </c>
      <c r="T42" s="625">
        <f>IF(Einstellungen!K$38=1,0,Einstellungen!F23)</f>
        <v>0</v>
      </c>
      <c r="U42" s="643" t="str">
        <f>IF(T42="","",Einstellungen!G23)</f>
        <v/>
      </c>
      <c r="V42" s="57">
        <f>IF(G42&lt;Einstellungen!E$40,G42,G42-Einstellungen!E$40)</f>
        <v>0</v>
      </c>
      <c r="W42" s="21"/>
      <c r="Z42" s="2"/>
      <c r="AA42" s="7"/>
      <c r="AB42" s="7"/>
      <c r="AC42" s="2"/>
      <c r="AG42" s="2"/>
      <c r="AH42" s="2"/>
      <c r="AI42" s="2"/>
      <c r="AJ42" s="2"/>
      <c r="AK42" s="2"/>
      <c r="AL42" s="2"/>
      <c r="AM42" s="2"/>
      <c r="AN42" s="2"/>
      <c r="AO42" s="2"/>
      <c r="AP42" s="2"/>
      <c r="AU42" s="11"/>
      <c r="AV42" s="2"/>
      <c r="AW42" s="2"/>
    </row>
    <row r="43" spans="1:96" ht="12.75" customHeight="1" thickBot="1" x14ac:dyDescent="0.25">
      <c r="A43" s="43" t="s">
        <v>46</v>
      </c>
      <c r="B43" s="44">
        <f>Einstellungen!G25</f>
        <v>5</v>
      </c>
      <c r="C43" s="44"/>
      <c r="D43" s="45"/>
      <c r="E43" s="46">
        <f>SUM(E38:E42)</f>
        <v>160</v>
      </c>
      <c r="F43" s="46">
        <f>SUM(F38:F42)</f>
        <v>0</v>
      </c>
      <c r="G43" s="48">
        <f>SUM(G38:G42)</f>
        <v>-160</v>
      </c>
      <c r="H43" s="427"/>
      <c r="I43" s="387"/>
      <c r="J43" s="876"/>
      <c r="K43" s="877"/>
      <c r="L43" s="628"/>
      <c r="M43" s="629"/>
      <c r="N43" s="630"/>
      <c r="O43" s="630"/>
      <c r="P43" s="630"/>
      <c r="Q43" s="631"/>
      <c r="R43" s="632"/>
      <c r="S43" s="49" t="s">
        <v>47</v>
      </c>
      <c r="T43" s="626">
        <f>IF(Einstellungen!K$38=1,0,Einstellungen!F24)</f>
        <v>0</v>
      </c>
      <c r="U43" s="644" t="str">
        <f>IF(T43="","",Einstellungen!G24)</f>
        <v/>
      </c>
      <c r="W43" s="21"/>
      <c r="Z43" s="2"/>
      <c r="AA43" s="7"/>
      <c r="AB43" s="7"/>
      <c r="AC43" s="2"/>
      <c r="AG43" s="2"/>
      <c r="AH43" s="2"/>
      <c r="AI43" s="2"/>
      <c r="AJ43" s="2"/>
      <c r="AK43" s="2"/>
      <c r="AL43" s="2"/>
      <c r="AM43" s="2"/>
      <c r="AN43" s="2"/>
      <c r="AO43" s="2"/>
      <c r="AP43" s="2"/>
      <c r="AU43" s="11"/>
      <c r="AV43" s="2"/>
      <c r="AW43" s="2"/>
    </row>
    <row r="44" spans="1:96" ht="12.75" x14ac:dyDescent="0.2">
      <c r="A44" s="16"/>
      <c r="B44" s="10"/>
      <c r="C44" s="10"/>
      <c r="D44" s="14"/>
      <c r="E44" s="14"/>
      <c r="F44" s="7"/>
      <c r="G44" s="7"/>
      <c r="H44" s="7"/>
      <c r="I44" s="14"/>
      <c r="J44" s="208"/>
      <c r="K44" s="14"/>
      <c r="L44" s="10"/>
      <c r="M44" s="10"/>
      <c r="N44" s="10"/>
      <c r="O44" s="2"/>
      <c r="Q44" s="27"/>
      <c r="S44" s="392"/>
      <c r="T44" s="27"/>
      <c r="U44" s="391">
        <f>SUM(U37:U43)</f>
        <v>5</v>
      </c>
      <c r="W44" s="21"/>
      <c r="Z44" s="7"/>
      <c r="AA44" s="7"/>
      <c r="AB44" s="7"/>
      <c r="AC44" s="2"/>
      <c r="AG44" s="2"/>
      <c r="AH44" s="2"/>
      <c r="AI44" s="2"/>
      <c r="AJ44" s="2"/>
      <c r="AK44" s="2"/>
      <c r="AL44" s="2"/>
      <c r="AM44" s="2"/>
      <c r="AN44" s="2"/>
      <c r="AO44" s="2"/>
      <c r="AP44" s="2"/>
      <c r="AU44" s="11"/>
      <c r="AV44" s="2"/>
      <c r="AW44" s="2"/>
    </row>
    <row r="45" spans="1:96" ht="12.75" x14ac:dyDescent="0.2">
      <c r="A45" s="50"/>
      <c r="B45" s="51" t="s">
        <v>32</v>
      </c>
      <c r="C45" s="51"/>
      <c r="D45" s="51" t="s">
        <v>4</v>
      </c>
      <c r="E45" s="51" t="s">
        <v>33</v>
      </c>
      <c r="F45" s="51" t="s">
        <v>48</v>
      </c>
      <c r="G45" s="52" t="s">
        <v>6</v>
      </c>
      <c r="H45" s="52" t="s">
        <v>7</v>
      </c>
      <c r="I45" s="52" t="s">
        <v>8</v>
      </c>
      <c r="J45" s="340" t="s">
        <v>16</v>
      </c>
      <c r="K45" s="331" t="s">
        <v>225</v>
      </c>
      <c r="L45" s="330" t="str">
        <f>Einstellungen!A43</f>
        <v>HO</v>
      </c>
      <c r="M45" s="330" t="str">
        <f>Einstellungen!A44</f>
        <v>y</v>
      </c>
      <c r="N45" s="865" t="str">
        <f>J42</f>
        <v>y</v>
      </c>
      <c r="O45" s="865"/>
      <c r="P45" s="865">
        <f>J43</f>
        <v>0</v>
      </c>
      <c r="Q45" s="865"/>
      <c r="R45" s="590" t="s">
        <v>38</v>
      </c>
      <c r="S45" s="12"/>
      <c r="T45" s="11"/>
      <c r="U45" s="11"/>
      <c r="Z45" s="2"/>
      <c r="AA45" s="2"/>
      <c r="AB45" s="2"/>
      <c r="AC45" s="2"/>
      <c r="AG45" s="2"/>
      <c r="AH45" s="2"/>
      <c r="AI45" s="2"/>
      <c r="AJ45" s="2"/>
      <c r="AK45" s="2"/>
      <c r="AL45" s="2"/>
      <c r="AM45" s="2"/>
      <c r="AN45" s="2"/>
      <c r="AO45" s="2"/>
      <c r="AP45" s="2"/>
      <c r="AU45" s="11"/>
      <c r="AV45" s="2"/>
      <c r="AW45" s="2"/>
    </row>
    <row r="46" spans="1:96" ht="12.75" x14ac:dyDescent="0.2">
      <c r="A46" s="53" t="s">
        <v>49</v>
      </c>
      <c r="B46" s="251"/>
      <c r="C46" s="251"/>
      <c r="D46" s="251"/>
      <c r="E46" s="253">
        <f>Einstellungen!E26</f>
        <v>0</v>
      </c>
      <c r="F46" s="88"/>
      <c r="G46" s="88"/>
      <c r="H46" s="88"/>
      <c r="I46" s="268"/>
      <c r="J46" s="329"/>
      <c r="K46" s="329"/>
      <c r="L46" s="329"/>
      <c r="M46" s="329"/>
      <c r="N46" s="893"/>
      <c r="O46" s="893"/>
      <c r="P46" s="894"/>
      <c r="Q46" s="895"/>
      <c r="R46" s="11"/>
      <c r="S46" s="12"/>
      <c r="T46" s="11"/>
      <c r="U46" s="11"/>
      <c r="W46" s="55"/>
      <c r="X46" s="55"/>
      <c r="Y46" s="55"/>
      <c r="Z46" s="2"/>
      <c r="AA46" s="2"/>
      <c r="AB46" s="2"/>
      <c r="AC46" s="2"/>
      <c r="AG46" s="2"/>
      <c r="AH46" s="2"/>
      <c r="AI46" s="2"/>
      <c r="AJ46" s="2"/>
      <c r="AK46" s="2"/>
      <c r="AL46" s="2"/>
      <c r="AM46" s="2"/>
      <c r="AN46" s="2"/>
      <c r="AO46" s="2"/>
      <c r="AP46" s="2"/>
      <c r="AU46" s="11"/>
      <c r="AV46" s="2"/>
      <c r="AW46" s="2"/>
    </row>
    <row r="47" spans="1:96" ht="12.75" x14ac:dyDescent="0.2">
      <c r="A47" s="254">
        <f>Zusammen!A4</f>
        <v>46023</v>
      </c>
      <c r="B47" s="317">
        <f>Zusammen!B4</f>
        <v>168</v>
      </c>
      <c r="C47" s="315"/>
      <c r="D47" s="255">
        <f>Zusammen!C4</f>
        <v>0</v>
      </c>
      <c r="E47" s="255">
        <f>Zusammen!D4</f>
        <v>-168</v>
      </c>
      <c r="F47" s="264">
        <f>Zusammen!E4</f>
        <v>21</v>
      </c>
      <c r="G47" s="335">
        <f>Zusammen!F4</f>
        <v>0</v>
      </c>
      <c r="H47" s="335">
        <f>Zusammen!G4</f>
        <v>1</v>
      </c>
      <c r="I47" s="335">
        <f>Zusammen!H4</f>
        <v>0</v>
      </c>
      <c r="J47" s="336">
        <f>Zusammen!I4</f>
        <v>0</v>
      </c>
      <c r="K47" s="333">
        <f>Zusammen!L4</f>
        <v>0</v>
      </c>
      <c r="L47" s="333">
        <f>Zusammen!J4</f>
        <v>0</v>
      </c>
      <c r="M47" s="333">
        <f>Zusammen!K4</f>
        <v>0</v>
      </c>
      <c r="N47" s="854">
        <f>Zusammen!K4</f>
        <v>0</v>
      </c>
      <c r="O47" s="871"/>
      <c r="P47" s="854">
        <f>Zusammen!L4</f>
        <v>0</v>
      </c>
      <c r="Q47" s="855"/>
      <c r="R47" s="595">
        <f>Zusammen!M4</f>
        <v>0</v>
      </c>
      <c r="S47" s="12"/>
      <c r="T47" s="11"/>
      <c r="U47" s="11"/>
      <c r="W47" s="55"/>
      <c r="X47" s="55"/>
      <c r="Y47" s="55"/>
      <c r="Z47" s="2"/>
      <c r="AA47" s="2"/>
      <c r="AB47" s="2"/>
      <c r="AC47" s="2"/>
      <c r="AG47" s="2"/>
      <c r="AH47" s="2"/>
      <c r="AI47" s="2"/>
      <c r="AJ47" s="2"/>
      <c r="AK47" s="2"/>
      <c r="AL47" s="2"/>
      <c r="AM47" s="2"/>
      <c r="AN47" s="2"/>
      <c r="AO47" s="2"/>
      <c r="AP47" s="2"/>
      <c r="AU47" s="11"/>
      <c r="AV47" s="2"/>
      <c r="AW47" s="2"/>
    </row>
    <row r="48" spans="1:96" ht="12.75" x14ac:dyDescent="0.2">
      <c r="A48" s="254">
        <f>Zusammen!A5</f>
        <v>46054</v>
      </c>
      <c r="B48" s="317">
        <f>Zusammen!B5</f>
        <v>160</v>
      </c>
      <c r="C48" s="315"/>
      <c r="D48" s="255">
        <f>Zusammen!C5</f>
        <v>0</v>
      </c>
      <c r="E48" s="255">
        <f>Zusammen!D5</f>
        <v>-160</v>
      </c>
      <c r="F48" s="264">
        <f>Zusammen!E5</f>
        <v>20</v>
      </c>
      <c r="G48" s="335">
        <f>Zusammen!F5</f>
        <v>0</v>
      </c>
      <c r="H48" s="335">
        <f>Zusammen!G5</f>
        <v>0</v>
      </c>
      <c r="I48" s="335">
        <f>Zusammen!H5</f>
        <v>0</v>
      </c>
      <c r="J48" s="336">
        <f>Zusammen!I5</f>
        <v>0</v>
      </c>
      <c r="K48" s="616">
        <f>Zusammen!L5</f>
        <v>0</v>
      </c>
      <c r="L48" s="333">
        <f>Zusammen!J5</f>
        <v>0</v>
      </c>
      <c r="M48" s="333">
        <f>Zusammen!K5</f>
        <v>0</v>
      </c>
      <c r="N48" s="854">
        <f>Zusammen!K5</f>
        <v>0</v>
      </c>
      <c r="O48" s="871"/>
      <c r="P48" s="854">
        <f>Zusammen!L5</f>
        <v>0</v>
      </c>
      <c r="Q48" s="855"/>
      <c r="R48" s="595">
        <f>Zusammen!M5</f>
        <v>0</v>
      </c>
      <c r="S48" s="12"/>
      <c r="T48" s="11"/>
      <c r="U48" s="11"/>
      <c r="W48" s="55"/>
      <c r="X48" s="55"/>
      <c r="Y48" s="55"/>
      <c r="Z48" s="2"/>
      <c r="AA48" s="2"/>
      <c r="AB48" s="2"/>
      <c r="AC48" s="2"/>
      <c r="AG48" s="2"/>
      <c r="AH48" s="2"/>
      <c r="AI48" s="2"/>
      <c r="AJ48" s="2"/>
      <c r="AK48" s="2"/>
      <c r="AL48" s="2"/>
      <c r="AM48" s="2"/>
      <c r="AN48" s="2"/>
      <c r="AO48" s="2"/>
      <c r="AP48" s="2"/>
      <c r="AU48" s="11"/>
      <c r="AV48" s="2"/>
      <c r="AW48" s="2"/>
    </row>
    <row r="49" spans="1:49" ht="12.75" x14ac:dyDescent="0.2">
      <c r="A49" s="254">
        <f>Zusammen!A6</f>
        <v>46082</v>
      </c>
      <c r="B49" s="317">
        <f>Zusammen!B6</f>
        <v>176</v>
      </c>
      <c r="C49" s="315"/>
      <c r="D49" s="255">
        <f>Zusammen!C6</f>
        <v>0</v>
      </c>
      <c r="E49" s="255">
        <f>Zusammen!D6</f>
        <v>-176</v>
      </c>
      <c r="F49" s="264">
        <f>Zusammen!E6</f>
        <v>22</v>
      </c>
      <c r="G49" s="335">
        <f>Zusammen!F6</f>
        <v>0</v>
      </c>
      <c r="H49" s="335">
        <f>Zusammen!G6</f>
        <v>0</v>
      </c>
      <c r="I49" s="335">
        <f>Zusammen!H6</f>
        <v>0</v>
      </c>
      <c r="J49" s="336">
        <f>Zusammen!I6</f>
        <v>0</v>
      </c>
      <c r="K49" s="616">
        <f>Zusammen!L6</f>
        <v>0</v>
      </c>
      <c r="L49" s="333">
        <f>Zusammen!J6</f>
        <v>0</v>
      </c>
      <c r="M49" s="333">
        <f>Zusammen!K6</f>
        <v>0</v>
      </c>
      <c r="N49" s="854">
        <f>Zusammen!K6</f>
        <v>0</v>
      </c>
      <c r="O49" s="871"/>
      <c r="P49" s="854">
        <f>Zusammen!L6</f>
        <v>0</v>
      </c>
      <c r="Q49" s="855"/>
      <c r="R49" s="595">
        <f>Zusammen!M6</f>
        <v>0</v>
      </c>
      <c r="S49" s="12"/>
      <c r="T49" s="11"/>
      <c r="U49" s="11"/>
      <c r="V49" s="54"/>
      <c r="W49" s="55"/>
      <c r="X49" s="55"/>
      <c r="Y49" s="55"/>
      <c r="Z49" s="2"/>
      <c r="AA49" s="2"/>
      <c r="AB49" s="2"/>
      <c r="AC49" s="2"/>
      <c r="AG49" s="2"/>
      <c r="AH49" s="2"/>
      <c r="AI49" s="2"/>
      <c r="AJ49" s="2"/>
      <c r="AK49" s="2"/>
      <c r="AL49" s="2"/>
      <c r="AM49" s="2"/>
      <c r="AN49" s="2"/>
      <c r="AO49" s="2"/>
      <c r="AP49" s="2"/>
      <c r="AU49" s="11"/>
      <c r="AV49" s="2"/>
      <c r="AW49" s="2"/>
    </row>
    <row r="50" spans="1:49" ht="12.75" x14ac:dyDescent="0.2">
      <c r="A50" s="254">
        <f>Zusammen!A7</f>
        <v>46113</v>
      </c>
      <c r="B50" s="317">
        <f>Zusammen!B7</f>
        <v>152</v>
      </c>
      <c r="C50" s="315"/>
      <c r="D50" s="255">
        <f>Zusammen!C7</f>
        <v>0</v>
      </c>
      <c r="E50" s="255">
        <f>Zusammen!D7</f>
        <v>-152</v>
      </c>
      <c r="F50" s="264">
        <f>Zusammen!E7</f>
        <v>19</v>
      </c>
      <c r="G50" s="335">
        <f>Zusammen!F7</f>
        <v>0</v>
      </c>
      <c r="H50" s="335">
        <f>Zusammen!G7</f>
        <v>3</v>
      </c>
      <c r="I50" s="335">
        <f>Zusammen!H7</f>
        <v>0</v>
      </c>
      <c r="J50" s="336">
        <f>Zusammen!I7</f>
        <v>0</v>
      </c>
      <c r="K50" s="616">
        <f>Zusammen!L7</f>
        <v>0</v>
      </c>
      <c r="L50" s="333">
        <f>Zusammen!J7</f>
        <v>0</v>
      </c>
      <c r="M50" s="333">
        <f>Zusammen!K7</f>
        <v>0</v>
      </c>
      <c r="N50" s="854">
        <f>Zusammen!K7</f>
        <v>0</v>
      </c>
      <c r="O50" s="871"/>
      <c r="P50" s="854">
        <f>Zusammen!L7</f>
        <v>0</v>
      </c>
      <c r="Q50" s="855"/>
      <c r="R50" s="595">
        <f>Zusammen!M7</f>
        <v>0</v>
      </c>
      <c r="S50" s="12"/>
      <c r="T50" s="11"/>
      <c r="U50" s="11"/>
      <c r="V50" s="54"/>
      <c r="W50" s="55"/>
      <c r="X50" s="55"/>
      <c r="Y50" s="55"/>
      <c r="Z50" s="2"/>
      <c r="AA50" s="2"/>
      <c r="AB50" s="2"/>
      <c r="AC50" s="2"/>
      <c r="AG50" s="2"/>
      <c r="AH50" s="2"/>
      <c r="AI50" s="2"/>
      <c r="AJ50" s="2"/>
      <c r="AK50" s="2"/>
      <c r="AL50" s="2"/>
      <c r="AM50" s="2"/>
      <c r="AN50" s="2"/>
      <c r="AO50" s="2"/>
      <c r="AP50" s="2"/>
      <c r="AU50" s="11"/>
      <c r="AV50" s="2"/>
      <c r="AW50" s="2"/>
    </row>
    <row r="51" spans="1:49" ht="12.75" x14ac:dyDescent="0.2">
      <c r="A51" s="254">
        <f>Zusammen!A8</f>
        <v>46143</v>
      </c>
      <c r="B51" s="317">
        <f>Zusammen!B8</f>
        <v>144</v>
      </c>
      <c r="C51" s="315"/>
      <c r="D51" s="255">
        <f>Zusammen!C8</f>
        <v>0</v>
      </c>
      <c r="E51" s="255">
        <f>Zusammen!D8</f>
        <v>-144</v>
      </c>
      <c r="F51" s="264">
        <f>Zusammen!E8</f>
        <v>18</v>
      </c>
      <c r="G51" s="335">
        <f>Zusammen!F8</f>
        <v>0</v>
      </c>
      <c r="H51" s="335">
        <f>Zusammen!G8</f>
        <v>3</v>
      </c>
      <c r="I51" s="335">
        <f>Zusammen!H8</f>
        <v>0</v>
      </c>
      <c r="J51" s="336">
        <f>Zusammen!I8</f>
        <v>0</v>
      </c>
      <c r="K51" s="616">
        <f>Zusammen!L8</f>
        <v>0</v>
      </c>
      <c r="L51" s="333">
        <f>Zusammen!J8</f>
        <v>0</v>
      </c>
      <c r="M51" s="333">
        <f>Zusammen!K8</f>
        <v>0</v>
      </c>
      <c r="N51" s="854">
        <f>Zusammen!K8</f>
        <v>0</v>
      </c>
      <c r="O51" s="871"/>
      <c r="P51" s="854">
        <f>Zusammen!L8</f>
        <v>0</v>
      </c>
      <c r="Q51" s="855"/>
      <c r="R51" s="595">
        <f>Zusammen!M8</f>
        <v>0</v>
      </c>
      <c r="S51" s="12"/>
      <c r="T51" s="11"/>
      <c r="V51" s="54"/>
      <c r="W51" s="55"/>
      <c r="X51" s="55"/>
      <c r="Y51" s="55"/>
      <c r="Z51" s="2"/>
      <c r="AA51" s="2"/>
      <c r="AB51" s="2"/>
      <c r="AC51" s="2"/>
      <c r="AG51" s="2"/>
      <c r="AH51" s="2"/>
      <c r="AI51" s="2"/>
      <c r="AJ51" s="2"/>
      <c r="AK51" s="2"/>
      <c r="AL51" s="2"/>
      <c r="AM51" s="2"/>
      <c r="AN51" s="2"/>
      <c r="AO51" s="2"/>
      <c r="AP51" s="2"/>
      <c r="AU51" s="11"/>
      <c r="AV51" s="2"/>
      <c r="AW51" s="2"/>
    </row>
    <row r="52" spans="1:49" ht="12.75" x14ac:dyDescent="0.2">
      <c r="A52" s="254">
        <f>Zusammen!A9</f>
        <v>46023</v>
      </c>
      <c r="B52" s="317">
        <f>Zusammen!B9</f>
        <v>176</v>
      </c>
      <c r="C52" s="315"/>
      <c r="D52" s="255">
        <f>Zusammen!C9</f>
        <v>0</v>
      </c>
      <c r="E52" s="255">
        <f>Zusammen!D9</f>
        <v>-176</v>
      </c>
      <c r="F52" s="264">
        <f>Zusammen!E9</f>
        <v>22</v>
      </c>
      <c r="G52" s="335">
        <f>Zusammen!F9</f>
        <v>0</v>
      </c>
      <c r="H52" s="335">
        <f>Zusammen!G9</f>
        <v>0</v>
      </c>
      <c r="I52" s="335">
        <f>Zusammen!H9</f>
        <v>0</v>
      </c>
      <c r="J52" s="336">
        <f>Zusammen!I9</f>
        <v>0</v>
      </c>
      <c r="K52" s="616">
        <f>Zusammen!L9</f>
        <v>0</v>
      </c>
      <c r="L52" s="333">
        <f>Zusammen!J9</f>
        <v>0</v>
      </c>
      <c r="M52" s="333">
        <f>Zusammen!K9</f>
        <v>0</v>
      </c>
      <c r="N52" s="854">
        <f>Zusammen!K9</f>
        <v>0</v>
      </c>
      <c r="O52" s="871"/>
      <c r="P52" s="854">
        <f>Zusammen!L9</f>
        <v>0</v>
      </c>
      <c r="Q52" s="855"/>
      <c r="R52" s="595">
        <f>Zusammen!M9</f>
        <v>0</v>
      </c>
      <c r="S52" s="12"/>
      <c r="T52" s="11"/>
      <c r="V52" s="54"/>
      <c r="W52" s="55"/>
      <c r="X52" s="55"/>
      <c r="Y52" s="55"/>
      <c r="Z52" s="2"/>
      <c r="AA52" s="2"/>
      <c r="AB52" s="2"/>
      <c r="AC52" s="2"/>
      <c r="AG52" s="2"/>
      <c r="AH52" s="2"/>
      <c r="AI52" s="2"/>
      <c r="AJ52" s="2"/>
      <c r="AK52" s="2"/>
      <c r="AL52" s="2"/>
      <c r="AM52" s="2"/>
      <c r="AN52" s="2"/>
      <c r="AO52" s="2"/>
      <c r="AP52" s="2"/>
      <c r="AU52" s="11"/>
    </row>
    <row r="53" spans="1:49" ht="12.75" x14ac:dyDescent="0.2">
      <c r="A53" s="254">
        <f>Zusammen!A10</f>
        <v>46023</v>
      </c>
      <c r="B53" s="317">
        <f>Zusammen!B10</f>
        <v>176</v>
      </c>
      <c r="C53" s="315"/>
      <c r="D53" s="255">
        <f>Zusammen!C10</f>
        <v>0</v>
      </c>
      <c r="E53" s="255">
        <f>Zusammen!D10</f>
        <v>-176</v>
      </c>
      <c r="F53" s="264">
        <f>Zusammen!E10</f>
        <v>22</v>
      </c>
      <c r="G53" s="335">
        <f>Zusammen!F10</f>
        <v>0</v>
      </c>
      <c r="H53" s="335">
        <f>Zusammen!G10</f>
        <v>0</v>
      </c>
      <c r="I53" s="335">
        <f>Zusammen!H10</f>
        <v>0</v>
      </c>
      <c r="J53" s="336">
        <f>Zusammen!I10</f>
        <v>0</v>
      </c>
      <c r="K53" s="616">
        <f>Zusammen!L10</f>
        <v>0</v>
      </c>
      <c r="L53" s="333">
        <f>Zusammen!J10</f>
        <v>0</v>
      </c>
      <c r="M53" s="333">
        <f>Zusammen!K10</f>
        <v>0</v>
      </c>
      <c r="N53" s="854">
        <f>Zusammen!K10</f>
        <v>0</v>
      </c>
      <c r="O53" s="871"/>
      <c r="P53" s="854">
        <f>Zusammen!L10</f>
        <v>0</v>
      </c>
      <c r="Q53" s="855"/>
      <c r="R53" s="595">
        <f>Zusammen!M10</f>
        <v>0</v>
      </c>
      <c r="S53" s="12"/>
      <c r="T53" s="11"/>
      <c r="V53" s="79"/>
      <c r="W53" s="55"/>
      <c r="X53" s="55"/>
      <c r="Y53" s="55"/>
      <c r="Z53" s="2"/>
      <c r="AA53" s="2"/>
      <c r="AB53" s="2"/>
      <c r="AC53" s="2"/>
      <c r="AG53" s="2"/>
      <c r="AH53" s="2"/>
      <c r="AI53" s="2"/>
      <c r="AJ53" s="2"/>
      <c r="AK53" s="2"/>
      <c r="AL53" s="2"/>
      <c r="AM53" s="2"/>
      <c r="AN53" s="2"/>
      <c r="AO53" s="2"/>
      <c r="AP53" s="2"/>
      <c r="AU53" s="11"/>
    </row>
    <row r="54" spans="1:49" ht="12.75" x14ac:dyDescent="0.2">
      <c r="A54" s="254">
        <f>Zusammen!A11</f>
        <v>46023</v>
      </c>
      <c r="B54" s="317">
        <f>Zusammen!B11</f>
        <v>176</v>
      </c>
      <c r="C54" s="315"/>
      <c r="D54" s="255">
        <f>Zusammen!C11</f>
        <v>0</v>
      </c>
      <c r="E54" s="255">
        <f>Zusammen!D11</f>
        <v>-176</v>
      </c>
      <c r="F54" s="264">
        <f>Zusammen!E11</f>
        <v>22</v>
      </c>
      <c r="G54" s="335">
        <f>Zusammen!F11</f>
        <v>0</v>
      </c>
      <c r="H54" s="335">
        <f>Zusammen!G11</f>
        <v>0</v>
      </c>
      <c r="I54" s="335">
        <f>Zusammen!H11</f>
        <v>0</v>
      </c>
      <c r="J54" s="336">
        <f>Zusammen!I11</f>
        <v>0</v>
      </c>
      <c r="K54" s="616">
        <f>Zusammen!L11</f>
        <v>0</v>
      </c>
      <c r="L54" s="333">
        <f>Zusammen!J11</f>
        <v>0</v>
      </c>
      <c r="M54" s="333">
        <f>Zusammen!K11</f>
        <v>0</v>
      </c>
      <c r="N54" s="854">
        <f>Zusammen!K11</f>
        <v>0</v>
      </c>
      <c r="O54" s="871"/>
      <c r="P54" s="854">
        <f>Zusammen!L11</f>
        <v>0</v>
      </c>
      <c r="Q54" s="855"/>
      <c r="R54" s="595">
        <f>Zusammen!M11</f>
        <v>0</v>
      </c>
      <c r="S54" s="12"/>
      <c r="T54" s="11"/>
      <c r="V54" s="79"/>
      <c r="W54" s="55"/>
      <c r="X54" s="55"/>
      <c r="Y54" s="55"/>
      <c r="Z54" s="2"/>
      <c r="AA54" s="2"/>
      <c r="AB54" s="2"/>
      <c r="AC54" s="2"/>
      <c r="AG54" s="2"/>
      <c r="AH54" s="2"/>
      <c r="AI54" s="2"/>
      <c r="AJ54" s="2"/>
      <c r="AK54" s="2"/>
      <c r="AL54" s="2"/>
      <c r="AM54" s="2"/>
      <c r="AN54" s="2"/>
      <c r="AO54" s="2"/>
      <c r="AP54" s="2"/>
      <c r="AU54" s="11"/>
    </row>
    <row r="55" spans="1:49" ht="12.75" x14ac:dyDescent="0.2">
      <c r="A55" s="254">
        <f>Zusammen!A12</f>
        <v>46023</v>
      </c>
      <c r="B55" s="317">
        <f>Zusammen!B12</f>
        <v>176</v>
      </c>
      <c r="C55" s="315"/>
      <c r="D55" s="255">
        <f>Zusammen!C12</f>
        <v>0</v>
      </c>
      <c r="E55" s="255">
        <f>Zusammen!D12</f>
        <v>-176</v>
      </c>
      <c r="F55" s="264">
        <f>Zusammen!E12</f>
        <v>22</v>
      </c>
      <c r="G55" s="335">
        <f>Zusammen!F12</f>
        <v>0</v>
      </c>
      <c r="H55" s="335">
        <f>Zusammen!G12</f>
        <v>0</v>
      </c>
      <c r="I55" s="335">
        <f>Zusammen!H12</f>
        <v>0</v>
      </c>
      <c r="J55" s="336">
        <f>Zusammen!I12</f>
        <v>0</v>
      </c>
      <c r="K55" s="616">
        <f>Zusammen!L12</f>
        <v>0</v>
      </c>
      <c r="L55" s="333">
        <f>Zusammen!J12</f>
        <v>0</v>
      </c>
      <c r="M55" s="333">
        <f>Zusammen!K12</f>
        <v>0</v>
      </c>
      <c r="N55" s="854">
        <f>Zusammen!K12</f>
        <v>0</v>
      </c>
      <c r="O55" s="871"/>
      <c r="P55" s="854">
        <f>Zusammen!L12</f>
        <v>0</v>
      </c>
      <c r="Q55" s="855"/>
      <c r="R55" s="595">
        <f>Zusammen!M12</f>
        <v>0</v>
      </c>
      <c r="S55" s="12"/>
      <c r="T55" s="11"/>
      <c r="V55" s="79"/>
      <c r="W55" s="55"/>
      <c r="X55" s="55"/>
      <c r="Y55" s="55"/>
      <c r="Z55" s="2"/>
      <c r="AA55" s="2"/>
      <c r="AB55" s="2"/>
      <c r="AC55" s="2"/>
      <c r="AG55" s="2"/>
      <c r="AH55" s="2"/>
      <c r="AI55" s="2"/>
      <c r="AJ55" s="2"/>
      <c r="AK55" s="2"/>
      <c r="AL55" s="2"/>
      <c r="AM55" s="2"/>
      <c r="AN55" s="2"/>
      <c r="AO55" s="2"/>
      <c r="AP55" s="2"/>
      <c r="AU55" s="11"/>
    </row>
    <row r="56" spans="1:49" ht="12.75" x14ac:dyDescent="0.2">
      <c r="A56" s="254">
        <f>Zusammen!A13</f>
        <v>46023</v>
      </c>
      <c r="B56" s="317">
        <f>Zusammen!B13</f>
        <v>176</v>
      </c>
      <c r="C56" s="315"/>
      <c r="D56" s="255">
        <f>Zusammen!C13</f>
        <v>0</v>
      </c>
      <c r="E56" s="255">
        <f>Zusammen!D13</f>
        <v>-176</v>
      </c>
      <c r="F56" s="264">
        <f>Zusammen!E13</f>
        <v>22</v>
      </c>
      <c r="G56" s="335">
        <f>Zusammen!F13</f>
        <v>0</v>
      </c>
      <c r="H56" s="335">
        <f>Zusammen!G13</f>
        <v>0</v>
      </c>
      <c r="I56" s="335">
        <f>Zusammen!H13</f>
        <v>0</v>
      </c>
      <c r="J56" s="336">
        <f>Zusammen!I13</f>
        <v>0</v>
      </c>
      <c r="K56" s="616">
        <f>Zusammen!L13</f>
        <v>0</v>
      </c>
      <c r="L56" s="333">
        <f>Zusammen!J13</f>
        <v>0</v>
      </c>
      <c r="M56" s="333">
        <f>Zusammen!K13</f>
        <v>0</v>
      </c>
      <c r="N56" s="854">
        <f>Zusammen!K13</f>
        <v>0</v>
      </c>
      <c r="O56" s="871"/>
      <c r="P56" s="854">
        <f>Zusammen!L13</f>
        <v>0</v>
      </c>
      <c r="Q56" s="855"/>
      <c r="R56" s="595">
        <f>Zusammen!M13</f>
        <v>0</v>
      </c>
      <c r="S56" s="12"/>
      <c r="T56" s="11"/>
      <c r="V56" s="79"/>
      <c r="W56" s="55"/>
      <c r="X56" s="55"/>
      <c r="Y56" s="55"/>
      <c r="Z56" s="2"/>
      <c r="AA56" s="2"/>
      <c r="AB56" s="2"/>
      <c r="AC56" s="2"/>
      <c r="AG56" s="2"/>
      <c r="AH56" s="2"/>
      <c r="AI56" s="2"/>
      <c r="AJ56" s="2"/>
      <c r="AK56" s="2"/>
      <c r="AL56" s="2"/>
      <c r="AM56" s="2"/>
      <c r="AN56" s="2"/>
      <c r="AO56" s="2"/>
      <c r="AP56" s="2"/>
      <c r="AU56" s="11"/>
    </row>
    <row r="57" spans="1:49" ht="12.75" x14ac:dyDescent="0.2">
      <c r="A57" s="257" t="s">
        <v>50</v>
      </c>
      <c r="B57" s="318">
        <f>SUM(B47:B56)</f>
        <v>1680</v>
      </c>
      <c r="C57" s="645"/>
      <c r="D57" s="258">
        <f>SUM(D47:D56)</f>
        <v>0</v>
      </c>
      <c r="E57" s="258">
        <f>SUM(E47:E56)+E46</f>
        <v>-1680</v>
      </c>
      <c r="F57" s="266">
        <f t="shared" ref="F57:N57" si="65">SUM(F47:F56)</f>
        <v>210</v>
      </c>
      <c r="G57" s="352">
        <f t="shared" si="65"/>
        <v>0</v>
      </c>
      <c r="H57" s="352">
        <f t="shared" si="65"/>
        <v>7</v>
      </c>
      <c r="I57" s="352">
        <f t="shared" si="65"/>
        <v>0</v>
      </c>
      <c r="J57" s="352">
        <f t="shared" si="65"/>
        <v>0</v>
      </c>
      <c r="K57" s="266">
        <f t="shared" si="65"/>
        <v>0</v>
      </c>
      <c r="L57" s="266">
        <f t="shared" si="65"/>
        <v>0</v>
      </c>
      <c r="M57" s="266">
        <f t="shared" si="65"/>
        <v>0</v>
      </c>
      <c r="N57" s="852">
        <f t="shared" si="65"/>
        <v>0</v>
      </c>
      <c r="O57" s="852"/>
      <c r="P57" s="852">
        <f>SUM(P47:P56)</f>
        <v>0</v>
      </c>
      <c r="Q57" s="853"/>
      <c r="R57" s="594">
        <f>SUM(R47:R56)</f>
        <v>0</v>
      </c>
      <c r="S57" s="12"/>
      <c r="T57" s="11"/>
      <c r="V57" s="54"/>
      <c r="Z57" s="2"/>
      <c r="AA57" s="2"/>
      <c r="AB57" s="2"/>
      <c r="AC57" s="2"/>
      <c r="AG57" s="2"/>
      <c r="AH57" s="2"/>
      <c r="AI57" s="2"/>
      <c r="AJ57" s="2"/>
      <c r="AK57" s="2"/>
      <c r="AL57" s="2"/>
      <c r="AM57" s="2"/>
      <c r="AN57" s="2"/>
      <c r="AO57" s="2"/>
      <c r="AP57" s="2"/>
      <c r="AU57" s="11"/>
    </row>
    <row r="58" spans="1:49" ht="12.75" x14ac:dyDescent="0.2">
      <c r="A58" s="754" t="str">
        <f>IF(E35&gt;0,"Zusammen bei gedeckelten Ü-Stunden:","")</f>
        <v>Zusammen bei gedeckelten Ü-Stunden:</v>
      </c>
      <c r="E58" s="67">
        <f>IF(E35&gt;E35,E35,E35)</f>
        <v>35</v>
      </c>
      <c r="O58" s="2"/>
      <c r="Q58" s="2"/>
      <c r="R58" s="11"/>
      <c r="S58" s="12"/>
      <c r="T58" s="11"/>
      <c r="V58" s="54"/>
      <c r="Z58" s="2"/>
      <c r="AA58" s="2"/>
      <c r="AB58" s="2"/>
      <c r="AC58" s="2"/>
      <c r="AG58" s="2"/>
      <c r="AH58" s="2"/>
      <c r="AI58" s="2"/>
      <c r="AJ58" s="2"/>
      <c r="AK58" s="2"/>
      <c r="AL58" s="2"/>
      <c r="AM58" s="2"/>
      <c r="AN58" s="2"/>
      <c r="AO58" s="2"/>
      <c r="AP58" s="2"/>
      <c r="AU58" s="11"/>
    </row>
    <row r="59" spans="1:49" ht="12.75" hidden="1" x14ac:dyDescent="0.2">
      <c r="O59" s="2"/>
      <c r="Q59" s="27"/>
      <c r="R59" s="11"/>
      <c r="S59" s="12"/>
      <c r="T59" s="11"/>
      <c r="V59" s="54"/>
      <c r="Z59" s="2"/>
      <c r="AA59" s="2"/>
      <c r="AB59" s="2"/>
      <c r="AC59" s="2"/>
      <c r="AG59" s="2"/>
      <c r="AH59" s="2"/>
      <c r="AI59" s="2"/>
      <c r="AJ59" s="2"/>
      <c r="AK59" s="2"/>
      <c r="AL59" s="2"/>
      <c r="AM59" s="2"/>
      <c r="AN59" s="2"/>
      <c r="AO59" s="2"/>
      <c r="AP59" s="2"/>
      <c r="AU59" s="11"/>
    </row>
    <row r="60" spans="1:49" hidden="1" x14ac:dyDescent="0.2">
      <c r="AU60" s="11"/>
    </row>
    <row r="61" spans="1:49" hidden="1" x14ac:dyDescent="0.2">
      <c r="AU61" s="11"/>
    </row>
    <row r="62" spans="1:49" hidden="1" x14ac:dyDescent="0.2">
      <c r="AU62" s="11"/>
    </row>
    <row r="63" spans="1:49" hidden="1" x14ac:dyDescent="0.2">
      <c r="AU63" s="11"/>
    </row>
    <row r="64" spans="1:49" ht="12.75" thickBot="1" x14ac:dyDescent="0.25">
      <c r="A64" s="2" t="s">
        <v>51</v>
      </c>
      <c r="B64" s="2">
        <f>IF(Einstellungen!$F$31="s",Einstellungen!$G$32-G$57,IF(Einstellungen!$F$31="t",Einstellungen!E$32-G$55))</f>
        <v>0</v>
      </c>
      <c r="D64" s="2" t="str">
        <f>IF(Einstellungen!$F$31="s","Stunden Urlaub verfügbar.",IF(Einstellungen!$F$31="t","Tage Urlaub verfügbar"))</f>
        <v>Tage Urlaub verfügbar</v>
      </c>
      <c r="AU64" s="11"/>
    </row>
    <row r="65" spans="1:47" ht="13.5" thickBot="1" x14ac:dyDescent="0.25">
      <c r="A65" s="393" t="s">
        <v>234</v>
      </c>
      <c r="B65" s="105"/>
      <c r="C65" s="105"/>
      <c r="D65" s="105"/>
      <c r="E65" s="105"/>
      <c r="F65" s="105"/>
      <c r="G65" s="386"/>
      <c r="H65" s="417" t="str">
        <f>Einstellungen!G47</f>
        <v>nein</v>
      </c>
      <c r="I65" s="105"/>
      <c r="J65" s="105"/>
      <c r="K65" s="105"/>
      <c r="O65" s="2"/>
      <c r="Q65" s="1"/>
      <c r="W65" s="21"/>
      <c r="AU65" s="11"/>
    </row>
    <row r="66" spans="1:47" ht="12.75" x14ac:dyDescent="0.2">
      <c r="B66" s="394"/>
      <c r="C66" s="394"/>
      <c r="D66" s="395" t="s">
        <v>226</v>
      </c>
      <c r="E66" s="394"/>
      <c r="F66" s="2" t="s">
        <v>227</v>
      </c>
      <c r="H66" s="2" t="s">
        <v>228</v>
      </c>
      <c r="J66" s="88"/>
      <c r="O66" s="2"/>
      <c r="Q66" s="1"/>
      <c r="W66" s="21"/>
      <c r="AU66" s="11"/>
    </row>
    <row r="67" spans="1:47" ht="12.75" x14ac:dyDescent="0.2">
      <c r="C67" s="105"/>
      <c r="D67" s="396" t="s">
        <v>231</v>
      </c>
      <c r="E67" s="396" t="s">
        <v>237</v>
      </c>
      <c r="F67" s="396" t="s">
        <v>231</v>
      </c>
      <c r="G67" s="396" t="s">
        <v>237</v>
      </c>
      <c r="H67" s="396" t="s">
        <v>233</v>
      </c>
      <c r="I67" s="396" t="s">
        <v>237</v>
      </c>
      <c r="J67" s="88"/>
      <c r="O67" s="2"/>
      <c r="Q67" s="1"/>
      <c r="W67" s="21"/>
      <c r="AU67" s="11"/>
    </row>
    <row r="68" spans="1:47" ht="12.75" x14ac:dyDescent="0.2">
      <c r="A68" s="851" t="s">
        <v>34</v>
      </c>
      <c r="B68" s="851"/>
      <c r="C68" s="105"/>
      <c r="D68" s="415">
        <f>Einstellungen!E49</f>
        <v>1800</v>
      </c>
      <c r="E68" s="416">
        <f>Einstellungen!F49</f>
        <v>1.5</v>
      </c>
      <c r="F68" s="415">
        <f>Einstellungen!G49</f>
        <v>2200</v>
      </c>
      <c r="G68" s="416">
        <f>Einstellungen!H49</f>
        <v>2</v>
      </c>
      <c r="H68" s="415">
        <f>Einstellungen!I49</f>
        <v>600</v>
      </c>
      <c r="I68" s="416">
        <f>Einstellungen!J49</f>
        <v>2</v>
      </c>
      <c r="J68" s="88"/>
      <c r="O68" s="2"/>
      <c r="Q68" s="1"/>
      <c r="R68" s="397">
        <f t="shared" ref="R68:R74" si="66">(INT(H68/100)+(H68-100*INT(H68/100))/60)/24</f>
        <v>0.25</v>
      </c>
      <c r="S68" s="397">
        <f>(INT(D68/100)+(D68-100*INT(D68/100))/60)/24</f>
        <v>0.75</v>
      </c>
      <c r="T68" s="397">
        <f>(INT(F68/100)+(F68-100*INT(F68/100))/60)/24</f>
        <v>0.91666666666666663</v>
      </c>
      <c r="U68" s="397"/>
      <c r="V68" s="84">
        <f>S68*24</f>
        <v>18</v>
      </c>
      <c r="W68" s="84">
        <f t="shared" ref="W68:W74" si="67">T68*24</f>
        <v>22</v>
      </c>
      <c r="X68" s="84">
        <f t="shared" ref="X68:X74" si="68">R68*24</f>
        <v>6</v>
      </c>
      <c r="AU68" s="11"/>
    </row>
    <row r="69" spans="1:47" ht="12.75" x14ac:dyDescent="0.2">
      <c r="A69" s="851" t="s">
        <v>36</v>
      </c>
      <c r="B69" s="851"/>
      <c r="C69" s="105"/>
      <c r="D69" s="415">
        <f>Einstellungen!E50</f>
        <v>1800</v>
      </c>
      <c r="E69" s="416">
        <f>Einstellungen!F50</f>
        <v>1.5</v>
      </c>
      <c r="F69" s="415">
        <f>Einstellungen!G50</f>
        <v>2200</v>
      </c>
      <c r="G69" s="416">
        <f>Einstellungen!H50</f>
        <v>2</v>
      </c>
      <c r="H69" s="415">
        <f>Einstellungen!I50</f>
        <v>600</v>
      </c>
      <c r="I69" s="416">
        <f>Einstellungen!J50</f>
        <v>2</v>
      </c>
      <c r="J69" s="88"/>
      <c r="O69" s="2"/>
      <c r="Q69" s="1"/>
      <c r="R69" s="397">
        <f t="shared" si="66"/>
        <v>0.25</v>
      </c>
      <c r="S69" s="397">
        <f t="shared" ref="S69:S74" si="69">(INT(D69/100)+(D69-100*INT(D69/100))/60)/24</f>
        <v>0.75</v>
      </c>
      <c r="T69" s="397">
        <f t="shared" ref="T69:T74" si="70">(INT(F69/100)+(F69-100*INT(F69/100))/60)/24</f>
        <v>0.91666666666666663</v>
      </c>
      <c r="U69" s="397"/>
      <c r="V69" s="84">
        <f t="shared" ref="V69:V74" si="71">S69*24</f>
        <v>18</v>
      </c>
      <c r="W69" s="84">
        <f t="shared" si="67"/>
        <v>22</v>
      </c>
      <c r="X69" s="84">
        <f t="shared" si="68"/>
        <v>6</v>
      </c>
      <c r="AU69" s="11"/>
    </row>
    <row r="70" spans="1:47" ht="12.75" x14ac:dyDescent="0.2">
      <c r="A70" s="851" t="s">
        <v>39</v>
      </c>
      <c r="B70" s="851"/>
      <c r="C70" s="105"/>
      <c r="D70" s="415">
        <f>Einstellungen!E51</f>
        <v>1800</v>
      </c>
      <c r="E70" s="416">
        <f>Einstellungen!F51</f>
        <v>1.5</v>
      </c>
      <c r="F70" s="415">
        <f>Einstellungen!G51</f>
        <v>2200</v>
      </c>
      <c r="G70" s="416">
        <f>Einstellungen!H51</f>
        <v>2</v>
      </c>
      <c r="H70" s="415">
        <f>Einstellungen!I51</f>
        <v>600</v>
      </c>
      <c r="I70" s="416">
        <f>Einstellungen!J51</f>
        <v>2</v>
      </c>
      <c r="J70" s="88"/>
      <c r="O70" s="2"/>
      <c r="Q70" s="1"/>
      <c r="R70" s="397">
        <f t="shared" si="66"/>
        <v>0.25</v>
      </c>
      <c r="S70" s="397">
        <f t="shared" si="69"/>
        <v>0.75</v>
      </c>
      <c r="T70" s="397">
        <f t="shared" si="70"/>
        <v>0.91666666666666663</v>
      </c>
      <c r="U70" s="397"/>
      <c r="V70" s="84">
        <f t="shared" si="71"/>
        <v>18</v>
      </c>
      <c r="W70" s="84">
        <f t="shared" si="67"/>
        <v>22</v>
      </c>
      <c r="X70" s="84">
        <f t="shared" si="68"/>
        <v>6</v>
      </c>
      <c r="AU70" s="11"/>
    </row>
    <row r="71" spans="1:47" ht="12.75" x14ac:dyDescent="0.2">
      <c r="A71" s="851" t="s">
        <v>42</v>
      </c>
      <c r="B71" s="851"/>
      <c r="C71" s="105"/>
      <c r="D71" s="415">
        <f>Einstellungen!E52</f>
        <v>1800</v>
      </c>
      <c r="E71" s="416">
        <f>Einstellungen!F52</f>
        <v>1.5</v>
      </c>
      <c r="F71" s="415">
        <f>Einstellungen!G52</f>
        <v>2200</v>
      </c>
      <c r="G71" s="416">
        <f>Einstellungen!H52</f>
        <v>2</v>
      </c>
      <c r="H71" s="415">
        <f>Einstellungen!I52</f>
        <v>600</v>
      </c>
      <c r="I71" s="416">
        <f>Einstellungen!J52</f>
        <v>2</v>
      </c>
      <c r="J71" s="88"/>
      <c r="O71" s="2"/>
      <c r="Q71" s="1"/>
      <c r="R71" s="397">
        <f t="shared" si="66"/>
        <v>0.25</v>
      </c>
      <c r="S71" s="397">
        <f t="shared" si="69"/>
        <v>0.75</v>
      </c>
      <c r="T71" s="397">
        <f t="shared" si="70"/>
        <v>0.91666666666666663</v>
      </c>
      <c r="U71" s="397"/>
      <c r="V71" s="84">
        <f t="shared" si="71"/>
        <v>18</v>
      </c>
      <c r="W71" s="84">
        <f t="shared" si="67"/>
        <v>22</v>
      </c>
      <c r="X71" s="84">
        <f t="shared" si="68"/>
        <v>6</v>
      </c>
      <c r="AU71" s="11"/>
    </row>
    <row r="72" spans="1:47" ht="12.75" x14ac:dyDescent="0.2">
      <c r="A72" s="851" t="s">
        <v>43</v>
      </c>
      <c r="B72" s="851"/>
      <c r="C72" s="105"/>
      <c r="D72" s="415">
        <f>Einstellungen!E53</f>
        <v>1800</v>
      </c>
      <c r="E72" s="416">
        <f>Einstellungen!F53</f>
        <v>1.5</v>
      </c>
      <c r="F72" s="415">
        <f>Einstellungen!G53</f>
        <v>2200</v>
      </c>
      <c r="G72" s="416">
        <f>Einstellungen!H53</f>
        <v>2</v>
      </c>
      <c r="H72" s="415">
        <f>Einstellungen!I53</f>
        <v>600</v>
      </c>
      <c r="I72" s="416">
        <f>Einstellungen!J53</f>
        <v>2</v>
      </c>
      <c r="J72" s="88"/>
      <c r="O72" s="2"/>
      <c r="Q72" s="1"/>
      <c r="R72" s="397">
        <f t="shared" si="66"/>
        <v>0.25</v>
      </c>
      <c r="S72" s="397">
        <f t="shared" si="69"/>
        <v>0.75</v>
      </c>
      <c r="T72" s="397">
        <f t="shared" si="70"/>
        <v>0.91666666666666663</v>
      </c>
      <c r="U72" s="397"/>
      <c r="V72" s="84">
        <f t="shared" si="71"/>
        <v>18</v>
      </c>
      <c r="W72" s="84">
        <f t="shared" si="67"/>
        <v>22</v>
      </c>
      <c r="X72" s="84">
        <f t="shared" si="68"/>
        <v>6</v>
      </c>
      <c r="AU72" s="11"/>
    </row>
    <row r="73" spans="1:47" ht="12.75" x14ac:dyDescent="0.2">
      <c r="A73" s="851" t="s">
        <v>45</v>
      </c>
      <c r="B73" s="851"/>
      <c r="C73" s="105"/>
      <c r="D73" s="415">
        <f>Einstellungen!E54</f>
        <v>1800</v>
      </c>
      <c r="E73" s="416">
        <f>Einstellungen!F54</f>
        <v>1.5</v>
      </c>
      <c r="F73" s="415">
        <f>Einstellungen!G54</f>
        <v>2200</v>
      </c>
      <c r="G73" s="416">
        <f>Einstellungen!H54</f>
        <v>2</v>
      </c>
      <c r="H73" s="415">
        <f>Einstellungen!I54</f>
        <v>600</v>
      </c>
      <c r="I73" s="416">
        <f>Einstellungen!J54</f>
        <v>2</v>
      </c>
      <c r="J73" s="88"/>
      <c r="O73" s="2"/>
      <c r="Q73" s="1"/>
      <c r="R73" s="397">
        <f t="shared" si="66"/>
        <v>0.25</v>
      </c>
      <c r="S73" s="397">
        <f t="shared" si="69"/>
        <v>0.75</v>
      </c>
      <c r="T73" s="397">
        <f t="shared" si="70"/>
        <v>0.91666666666666663</v>
      </c>
      <c r="U73" s="397"/>
      <c r="V73" s="84">
        <f t="shared" si="71"/>
        <v>18</v>
      </c>
      <c r="W73" s="84">
        <f t="shared" si="67"/>
        <v>22</v>
      </c>
      <c r="X73" s="84">
        <f t="shared" si="68"/>
        <v>6</v>
      </c>
      <c r="AU73" s="11"/>
    </row>
    <row r="74" spans="1:47" ht="12.75" x14ac:dyDescent="0.2">
      <c r="A74" s="858" t="s">
        <v>229</v>
      </c>
      <c r="B74" s="851"/>
      <c r="C74" s="105"/>
      <c r="D74" s="415">
        <f>Einstellungen!E55</f>
        <v>800</v>
      </c>
      <c r="E74" s="416">
        <f>Einstellungen!F55</f>
        <v>2</v>
      </c>
      <c r="F74" s="415">
        <f>Einstellungen!G55</f>
        <v>2200</v>
      </c>
      <c r="G74" s="416">
        <f>Einstellungen!H55</f>
        <v>3</v>
      </c>
      <c r="H74" s="415">
        <f>Einstellungen!I55</f>
        <v>600</v>
      </c>
      <c r="I74" s="416">
        <f>Einstellungen!J55</f>
        <v>3</v>
      </c>
      <c r="J74" s="88"/>
      <c r="O74" s="2"/>
      <c r="Q74" s="1"/>
      <c r="R74" s="397">
        <f t="shared" si="66"/>
        <v>0.25</v>
      </c>
      <c r="S74" s="397">
        <f t="shared" si="69"/>
        <v>0.33333333333333331</v>
      </c>
      <c r="T74" s="397">
        <f t="shared" si="70"/>
        <v>0.91666666666666663</v>
      </c>
      <c r="U74" s="397"/>
      <c r="V74" s="84">
        <f t="shared" si="71"/>
        <v>8</v>
      </c>
      <c r="W74" s="84">
        <f t="shared" si="67"/>
        <v>22</v>
      </c>
      <c r="X74" s="84">
        <f t="shared" si="68"/>
        <v>6</v>
      </c>
      <c r="AU74" s="11"/>
    </row>
    <row r="75" spans="1:47" ht="12.75" thickBot="1" x14ac:dyDescent="0.25">
      <c r="J75" s="88"/>
      <c r="O75" s="2"/>
      <c r="Q75" s="1"/>
      <c r="W75" s="21"/>
      <c r="AU75" s="11"/>
    </row>
    <row r="76" spans="1:47" ht="12.75" thickBot="1" x14ac:dyDescent="0.25">
      <c r="A76" s="2" t="s">
        <v>236</v>
      </c>
      <c r="B76" s="398"/>
      <c r="C76" s="314"/>
      <c r="D76" s="399">
        <f>D78+F78+H78</f>
        <v>0</v>
      </c>
      <c r="E76" s="314"/>
      <c r="F76" s="314"/>
      <c r="G76" s="314"/>
      <c r="H76" s="314"/>
      <c r="I76" s="314"/>
      <c r="J76" s="88"/>
      <c r="O76" s="2"/>
      <c r="Q76" s="1"/>
      <c r="W76" s="21"/>
      <c r="AU76" s="11"/>
    </row>
    <row r="77" spans="1:47" ht="12.75" x14ac:dyDescent="0.2">
      <c r="D77" s="2" t="s">
        <v>226</v>
      </c>
      <c r="F77" s="2" t="s">
        <v>227</v>
      </c>
      <c r="H77" s="400" t="s">
        <v>228</v>
      </c>
      <c r="I77" s="12"/>
      <c r="J77" s="88"/>
      <c r="O77" s="2"/>
      <c r="Q77" s="1"/>
      <c r="W77" s="21"/>
      <c r="AU77" s="11"/>
    </row>
    <row r="78" spans="1:47" ht="12.75" x14ac:dyDescent="0.2">
      <c r="D78" s="583">
        <f>$BV$35</f>
        <v>0</v>
      </c>
      <c r="E78" s="584" t="str">
        <f>"+"</f>
        <v>+</v>
      </c>
      <c r="F78" s="583">
        <f>$CD$35</f>
        <v>0</v>
      </c>
      <c r="G78" s="584" t="str">
        <f>"+"</f>
        <v>+</v>
      </c>
      <c r="H78" s="583">
        <f>$CH$35</f>
        <v>0</v>
      </c>
      <c r="I78" s="401"/>
      <c r="J78" s="88"/>
      <c r="O78" s="2"/>
      <c r="Q78" s="1"/>
      <c r="W78" s="21"/>
      <c r="AU78" s="11"/>
    </row>
    <row r="79" spans="1:47" ht="12.75" thickBot="1" x14ac:dyDescent="0.25">
      <c r="J79" s="88"/>
      <c r="O79" s="2"/>
      <c r="Q79" s="1"/>
      <c r="W79" s="21"/>
      <c r="AU79" s="11"/>
    </row>
    <row r="80" spans="1:47" ht="12.75" x14ac:dyDescent="0.2">
      <c r="B80" s="402" t="s">
        <v>192</v>
      </c>
      <c r="C80" s="403"/>
      <c r="D80" s="403"/>
      <c r="E80" s="404"/>
      <c r="F80" s="404"/>
      <c r="G80" s="405"/>
      <c r="J80" s="88"/>
      <c r="O80" s="2"/>
      <c r="Q80" s="1"/>
      <c r="W80" s="21"/>
      <c r="AU80" s="11"/>
    </row>
    <row r="81" spans="2:47" ht="12.75" x14ac:dyDescent="0.2">
      <c r="B81" s="406" t="s">
        <v>82</v>
      </c>
      <c r="C81" s="215"/>
      <c r="D81" s="215"/>
      <c r="E81" s="215"/>
      <c r="F81" s="215"/>
      <c r="G81" s="216"/>
      <c r="J81" s="88"/>
      <c r="O81" s="2"/>
      <c r="Q81" s="1"/>
      <c r="W81" s="21"/>
      <c r="AU81" s="11"/>
    </row>
    <row r="82" spans="2:47" ht="12.75" x14ac:dyDescent="0.2">
      <c r="B82" s="407" t="s">
        <v>41</v>
      </c>
      <c r="C82" s="215"/>
      <c r="D82" s="215" t="s">
        <v>88</v>
      </c>
      <c r="E82" s="215"/>
      <c r="F82" s="215"/>
      <c r="G82" s="216"/>
      <c r="J82" s="88"/>
      <c r="O82" s="2"/>
      <c r="Q82" s="1"/>
      <c r="W82" s="21"/>
      <c r="AU82" s="11"/>
    </row>
    <row r="83" spans="2:47" ht="12.75" x14ac:dyDescent="0.2">
      <c r="B83" s="217">
        <v>38</v>
      </c>
      <c r="C83" s="410" t="s">
        <v>85</v>
      </c>
      <c r="D83" s="220">
        <v>30</v>
      </c>
      <c r="E83" s="215"/>
      <c r="F83" s="215"/>
      <c r="G83" s="216"/>
      <c r="J83" s="88"/>
      <c r="O83" s="2"/>
      <c r="Q83" s="1"/>
      <c r="W83" s="21"/>
      <c r="AU83" s="11"/>
    </row>
    <row r="84" spans="2:47" ht="12.75" x14ac:dyDescent="0.2">
      <c r="B84" s="407"/>
      <c r="C84" s="222"/>
      <c r="D84" s="374"/>
      <c r="E84" s="215"/>
      <c r="F84" s="215"/>
      <c r="G84" s="216"/>
      <c r="J84" s="88"/>
      <c r="O84" s="2"/>
      <c r="Q84" s="1"/>
      <c r="W84" s="21"/>
      <c r="AU84" s="11"/>
    </row>
    <row r="85" spans="2:47" ht="12.75" x14ac:dyDescent="0.2">
      <c r="B85" s="407"/>
      <c r="C85" s="215"/>
      <c r="D85" s="215"/>
      <c r="E85" s="840" t="s">
        <v>83</v>
      </c>
      <c r="F85" s="841"/>
      <c r="G85" s="842"/>
      <c r="J85" s="88"/>
      <c r="O85" s="2"/>
      <c r="Q85" s="1"/>
      <c r="W85" s="21"/>
      <c r="AU85" s="11"/>
    </row>
    <row r="86" spans="2:47" ht="12.75" x14ac:dyDescent="0.2">
      <c r="B86" s="407"/>
      <c r="C86" s="215"/>
      <c r="D86" s="215"/>
      <c r="E86" s="411">
        <f>D83/60+B83</f>
        <v>38.5</v>
      </c>
      <c r="F86" s="107"/>
      <c r="G86" s="412"/>
      <c r="J86" s="88"/>
      <c r="O86" s="2"/>
      <c r="Q86" s="1"/>
      <c r="W86" s="21"/>
      <c r="AU86" s="11"/>
    </row>
    <row r="87" spans="2:47" ht="12.75" x14ac:dyDescent="0.2">
      <c r="B87" s="407"/>
      <c r="C87" s="215"/>
      <c r="D87" s="215"/>
      <c r="E87" s="215"/>
      <c r="F87" s="215"/>
      <c r="G87" s="216"/>
      <c r="J87" s="88"/>
      <c r="O87" s="2"/>
      <c r="Q87" s="1"/>
      <c r="W87" s="21"/>
      <c r="AU87" s="11"/>
    </row>
    <row r="88" spans="2:47" ht="12.75" x14ac:dyDescent="0.2">
      <c r="B88" s="406" t="s">
        <v>84</v>
      </c>
      <c r="C88" s="215"/>
      <c r="D88" s="215"/>
      <c r="E88" s="215"/>
      <c r="F88" s="215"/>
      <c r="G88" s="216"/>
      <c r="J88" s="88"/>
      <c r="O88" s="2"/>
      <c r="Q88" s="1"/>
      <c r="W88" s="21"/>
      <c r="AU88" s="11"/>
    </row>
    <row r="89" spans="2:47" ht="12.75" x14ac:dyDescent="0.2">
      <c r="B89" s="407" t="s">
        <v>41</v>
      </c>
      <c r="C89" s="215"/>
      <c r="D89" s="215" t="s">
        <v>88</v>
      </c>
      <c r="E89" s="215"/>
      <c r="F89" s="215"/>
      <c r="G89" s="216"/>
      <c r="J89" s="88"/>
      <c r="O89" s="2"/>
      <c r="Q89" s="1"/>
      <c r="W89" s="21"/>
      <c r="AU89" s="11"/>
    </row>
    <row r="90" spans="2:47" ht="12.75" x14ac:dyDescent="0.2">
      <c r="B90" s="219">
        <v>19</v>
      </c>
      <c r="C90" s="410" t="s">
        <v>86</v>
      </c>
      <c r="D90" s="220">
        <v>25</v>
      </c>
      <c r="E90" s="215"/>
      <c r="F90" s="215"/>
      <c r="G90" s="216"/>
      <c r="J90" s="88"/>
      <c r="O90" s="2"/>
      <c r="Q90" s="1"/>
      <c r="W90" s="21"/>
      <c r="AU90" s="11"/>
    </row>
    <row r="91" spans="2:47" ht="12.75" x14ac:dyDescent="0.2">
      <c r="B91" s="407"/>
      <c r="C91" s="215"/>
      <c r="D91" s="215"/>
      <c r="E91" s="215"/>
      <c r="F91" s="215"/>
      <c r="G91" s="216"/>
      <c r="J91" s="88"/>
      <c r="O91" s="2"/>
      <c r="Q91" s="1"/>
      <c r="W91" s="21"/>
      <c r="AU91" s="11"/>
    </row>
    <row r="92" spans="2:47" ht="12.75" x14ac:dyDescent="0.2">
      <c r="B92" s="407"/>
      <c r="C92" s="215"/>
      <c r="D92" s="215"/>
      <c r="E92" s="215" t="s">
        <v>87</v>
      </c>
      <c r="F92" s="215"/>
      <c r="G92" s="216"/>
      <c r="J92" s="88"/>
      <c r="O92" s="2"/>
      <c r="Q92" s="1"/>
      <c r="W92" s="21"/>
      <c r="AU92" s="11"/>
    </row>
    <row r="93" spans="2:47" ht="13.5" thickBot="1" x14ac:dyDescent="0.25">
      <c r="B93" s="408"/>
      <c r="C93" s="409"/>
      <c r="D93" s="409"/>
      <c r="E93" s="413">
        <f>B90</f>
        <v>19</v>
      </c>
      <c r="F93" s="413" t="s">
        <v>85</v>
      </c>
      <c r="G93" s="414">
        <f>60*(D90/100)</f>
        <v>15</v>
      </c>
      <c r="J93" s="88"/>
      <c r="O93" s="2"/>
      <c r="Q93" s="1"/>
      <c r="W93" s="21"/>
      <c r="AU93" s="11"/>
    </row>
    <row r="94" spans="2:47" x14ac:dyDescent="0.2">
      <c r="J94" s="88"/>
      <c r="O94" s="2"/>
      <c r="Q94" s="1"/>
      <c r="W94" s="21"/>
      <c r="AU94" s="11"/>
    </row>
    <row r="95" spans="2:47" x14ac:dyDescent="0.2">
      <c r="AU95" s="11"/>
    </row>
    <row r="96" spans="2:47" x14ac:dyDescent="0.2">
      <c r="AU96" s="11"/>
    </row>
    <row r="97" spans="47:47" x14ac:dyDescent="0.2">
      <c r="AU97" s="11"/>
    </row>
    <row r="98" spans="47:47" x14ac:dyDescent="0.2">
      <c r="AU98" s="11"/>
    </row>
    <row r="99" spans="47:47" x14ac:dyDescent="0.2">
      <c r="AU99" s="11"/>
    </row>
    <row r="100" spans="47:47" x14ac:dyDescent="0.2">
      <c r="AU100" s="11"/>
    </row>
    <row r="101" spans="47:47" x14ac:dyDescent="0.2">
      <c r="AU101" s="11"/>
    </row>
    <row r="102" spans="47:47" x14ac:dyDescent="0.2">
      <c r="AU102" s="11"/>
    </row>
    <row r="103" spans="47:47" x14ac:dyDescent="0.2">
      <c r="AU103" s="11"/>
    </row>
    <row r="104" spans="47:47" x14ac:dyDescent="0.2">
      <c r="AU104" s="11"/>
    </row>
    <row r="105" spans="47:47" x14ac:dyDescent="0.2">
      <c r="AU105" s="11"/>
    </row>
    <row r="106" spans="47:47" x14ac:dyDescent="0.2">
      <c r="AU106" s="11"/>
    </row>
    <row r="107" spans="47:47" x14ac:dyDescent="0.2">
      <c r="AU107" s="11"/>
    </row>
  </sheetData>
  <sheetProtection algorithmName="SHA-512" hashValue="IjdR35hQ4+wnA3JEvzBDOlm+MkEdajomcvla9bBgUWOZ0BCfVDcDnzHLDcPvIwdGw3Iae4Yt/Bfrjgd4aQaIag==" saltValue="18grt9sMVIiN3fBMeYobHQ==" spinCount="100000" sheet="1" formatCells="0" formatColumns="0"/>
  <mergeCells count="49">
    <mergeCell ref="E85:G85"/>
    <mergeCell ref="J42:K42"/>
    <mergeCell ref="J43:K43"/>
    <mergeCell ref="A72:B72"/>
    <mergeCell ref="A73:B73"/>
    <mergeCell ref="A74:B74"/>
    <mergeCell ref="A68:B68"/>
    <mergeCell ref="A69:B69"/>
    <mergeCell ref="A70:B70"/>
    <mergeCell ref="A71:B71"/>
    <mergeCell ref="N56:O56"/>
    <mergeCell ref="P56:Q56"/>
    <mergeCell ref="N57:O57"/>
    <mergeCell ref="P57:Q57"/>
    <mergeCell ref="N54:O54"/>
    <mergeCell ref="P54:Q54"/>
    <mergeCell ref="N55:O55"/>
    <mergeCell ref="P55:Q55"/>
    <mergeCell ref="N52:O52"/>
    <mergeCell ref="P52:Q52"/>
    <mergeCell ref="N53:O53"/>
    <mergeCell ref="P53:Q53"/>
    <mergeCell ref="N50:O50"/>
    <mergeCell ref="P50:Q50"/>
    <mergeCell ref="N51:O51"/>
    <mergeCell ref="P51:Q51"/>
    <mergeCell ref="N48:O48"/>
    <mergeCell ref="P48:Q48"/>
    <mergeCell ref="N49:O49"/>
    <mergeCell ref="P49:Q49"/>
    <mergeCell ref="N46:O46"/>
    <mergeCell ref="P46:Q46"/>
    <mergeCell ref="N47:O47"/>
    <mergeCell ref="P47:Q47"/>
    <mergeCell ref="N45:O45"/>
    <mergeCell ref="P45:Q45"/>
    <mergeCell ref="F1:G1"/>
    <mergeCell ref="G34:H34"/>
    <mergeCell ref="L40:M40"/>
    <mergeCell ref="L41:M41"/>
    <mergeCell ref="L42:M42"/>
    <mergeCell ref="S36:T36"/>
    <mergeCell ref="A40:A41"/>
    <mergeCell ref="J40:K40"/>
    <mergeCell ref="J41:K41"/>
    <mergeCell ref="A1:B1"/>
    <mergeCell ref="L36:R36"/>
    <mergeCell ref="L38:M38"/>
    <mergeCell ref="L39:M39"/>
  </mergeCells>
  <phoneticPr fontId="0" type="noConversion"/>
  <conditionalFormatting sqref="E35">
    <cfRule type="cellIs" dxfId="49" priority="2" operator="lessThan">
      <formula>1</formula>
    </cfRule>
  </conditionalFormatting>
  <conditionalFormatting sqref="H3:H33">
    <cfRule type="cellIs" dxfId="48" priority="8" stopIfTrue="1" operator="equal">
      <formula>0</formula>
    </cfRule>
  </conditionalFormatting>
  <conditionalFormatting sqref="I3:I33 U3:U33 B37:C39 F46:Q57 R47:R57">
    <cfRule type="cellIs" dxfId="47" priority="40" stopIfTrue="1" operator="equal">
      <formula>0</formula>
    </cfRule>
  </conditionalFormatting>
  <conditionalFormatting sqref="K3:K33">
    <cfRule type="cellIs" dxfId="46" priority="34" stopIfTrue="1" operator="between">
      <formula>"u"</formula>
      <formula>"u/2"</formula>
    </cfRule>
    <cfRule type="cellIs" dxfId="45" priority="35" stopIfTrue="1" operator="between">
      <formula>"f"</formula>
      <formula>"f/2"</formula>
    </cfRule>
    <cfRule type="cellIs" dxfId="44" priority="36" stopIfTrue="1" operator="equal">
      <formula>"k"</formula>
    </cfRule>
  </conditionalFormatting>
  <conditionalFormatting sqref="M3:M33">
    <cfRule type="cellIs" dxfId="43" priority="45" stopIfTrue="1" operator="equal">
      <formula>"'EinstellungenA43!"</formula>
    </cfRule>
  </conditionalFormatting>
  <conditionalFormatting sqref="R3:R33 G38:G43 I39 E57">
    <cfRule type="cellIs" dxfId="42" priority="37" stopIfTrue="1" operator="greaterThan">
      <formula>0</formula>
    </cfRule>
    <cfRule type="cellIs" dxfId="41" priority="38" stopIfTrue="1" operator="lessThan">
      <formula>0</formula>
    </cfRule>
    <cfRule type="cellIs" dxfId="40" priority="39" stopIfTrue="1" operator="equal">
      <formula>0</formula>
    </cfRule>
  </conditionalFormatting>
  <conditionalFormatting sqref="R35">
    <cfRule type="cellIs" dxfId="39" priority="1" operator="greaterThan">
      <formula>0</formula>
    </cfRule>
  </conditionalFormatting>
  <conditionalFormatting sqref="BD3:BG33">
    <cfRule type="cellIs" dxfId="38" priority="41" stopIfTrue="1" operator="equal">
      <formula>0</formula>
    </cfRule>
  </conditionalFormatting>
  <conditionalFormatting sqref="BN3:CD34">
    <cfRule type="cellIs" dxfId="37" priority="46" stopIfTrue="1" operator="equal">
      <formula>0</formula>
    </cfRule>
  </conditionalFormatting>
  <conditionalFormatting sqref="BU35:BV35">
    <cfRule type="cellIs" dxfId="36" priority="15" stopIfTrue="1" operator="equal">
      <formula>0</formula>
    </cfRule>
  </conditionalFormatting>
  <conditionalFormatting sqref="CE3:CH35">
    <cfRule type="cellIs" dxfId="35" priority="16" stopIfTrue="1" operator="equal">
      <formula>0</formula>
    </cfRule>
  </conditionalFormatting>
  <conditionalFormatting sqref="CI35:CJ35 CM35:CN35 CQ35">
    <cfRule type="cellIs" dxfId="34" priority="14" stopIfTrue="1" operator="equal">
      <formula>0</formula>
    </cfRule>
  </conditionalFormatting>
  <pageMargins left="0.39370078740157483" right="0.39370078740157483" top="0.59055118110236227" bottom="0.39370078740157483" header="0.51181102362204722" footer="0.51181102362204722"/>
  <pageSetup paperSize="9" orientation="portrait" horizontalDpi="300" verticalDpi="300" r:id="rId1"/>
  <headerFooter alignWithMargins="0">
    <oddFooter>&amp;LOrt, Datum&amp;CUnterschrift Mitarbeiter*in&amp;RUnterschrift Leitung</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R94"/>
  <sheetViews>
    <sheetView showGridLines="0" showOutlineSymbols="0" workbookViewId="0">
      <pane ySplit="2" topLeftCell="A3" activePane="bottomLeft" state="frozen"/>
      <selection pane="bottomLeft" activeCell="A3" sqref="A3"/>
    </sheetView>
  </sheetViews>
  <sheetFormatPr baseColWidth="10" defaultColWidth="11.42578125" defaultRowHeight="12" x14ac:dyDescent="0.2"/>
  <cols>
    <col min="1" max="1" width="11.7109375" style="2" customWidth="1"/>
    <col min="2" max="2" width="9.85546875" style="2" customWidth="1"/>
    <col min="3" max="3" width="3.7109375" style="2" customWidth="1"/>
    <col min="4" max="8" width="8.28515625" style="2" customWidth="1"/>
    <col min="9" max="9" width="7.7109375" style="2" customWidth="1"/>
    <col min="10" max="13" width="3.42578125" style="2" customWidth="1"/>
    <col min="14" max="16" width="2.28515625" style="2" hidden="1" customWidth="1"/>
    <col min="17" max="17" width="2.28515625" style="67" hidden="1" customWidth="1"/>
    <col min="18" max="18" width="7.7109375" style="2" customWidth="1"/>
    <col min="19" max="20" width="9.7109375" style="2" customWidth="1"/>
    <col min="21" max="21" width="8" style="2" customWidth="1"/>
    <col min="22" max="22" width="39.28515625" style="2" customWidth="1"/>
    <col min="23" max="23" width="8.7109375" style="2" customWidth="1"/>
    <col min="24" max="24" width="8.140625" style="2" customWidth="1"/>
    <col min="25" max="25" width="6" style="2" customWidth="1"/>
    <col min="26" max="26" width="8.5703125" style="57" hidden="1" customWidth="1"/>
    <col min="27" max="28" width="4.5703125" style="57" hidden="1" customWidth="1"/>
    <col min="29" max="29" width="8" style="57" hidden="1" customWidth="1"/>
    <col min="30" max="30" width="8.5703125" style="2" hidden="1" customWidth="1"/>
    <col min="31" max="31" width="5.140625" style="2" hidden="1" customWidth="1"/>
    <col min="32" max="32" width="4.7109375" style="2" hidden="1" customWidth="1"/>
    <col min="33" max="36" width="8.5703125" style="57" hidden="1" customWidth="1"/>
    <col min="37" max="37" width="10.28515625" style="57" hidden="1" customWidth="1"/>
    <col min="38" max="38" width="5.28515625" style="2" hidden="1" customWidth="1"/>
    <col min="39" max="39" width="10.42578125" style="2" hidden="1" customWidth="1"/>
    <col min="40" max="40" width="10.28515625" style="2" hidden="1" customWidth="1"/>
    <col min="41" max="41" width="10.42578125" style="2" hidden="1" customWidth="1"/>
    <col min="42" max="42" width="19" style="2" hidden="1" customWidth="1"/>
    <col min="43" max="43" width="13.140625" style="2" hidden="1" customWidth="1"/>
    <col min="44" max="44" width="19" style="2" hidden="1" customWidth="1"/>
    <col min="45" max="45" width="20.28515625" style="2" hidden="1" customWidth="1"/>
    <col min="46" max="46" width="10.28515625" style="2" hidden="1" customWidth="1"/>
    <col min="47" max="47" width="13.42578125" style="2" hidden="1" customWidth="1"/>
    <col min="48" max="49" width="13.140625" style="57" hidden="1" customWidth="1"/>
    <col min="50" max="50" width="5.28515625" style="2" hidden="1" customWidth="1"/>
    <col min="51" max="51" width="5.42578125" style="2" hidden="1" customWidth="1"/>
    <col min="52" max="52" width="5.28515625" style="2" hidden="1" customWidth="1"/>
    <col min="53" max="53" width="4.5703125" style="2" hidden="1" customWidth="1"/>
    <col min="54" max="54" width="7.7109375" style="2" hidden="1" customWidth="1"/>
    <col min="55" max="55" width="11.42578125" style="2" hidden="1" customWidth="1"/>
    <col min="56" max="56" width="4.5703125" style="2" hidden="1" customWidth="1"/>
    <col min="57" max="86" width="11.42578125" style="2" hidden="1" customWidth="1"/>
    <col min="87" max="89" width="0" style="2" hidden="1" customWidth="1"/>
    <col min="90" max="90" width="11.42578125" style="2" hidden="1" customWidth="1"/>
    <col min="91" max="16384" width="11.42578125" style="2"/>
  </cols>
  <sheetData>
    <row r="1" spans="1:90" ht="12.75" x14ac:dyDescent="0.2">
      <c r="A1" s="889">
        <f>B3</f>
        <v>46023</v>
      </c>
      <c r="B1" s="890"/>
      <c r="C1" s="377"/>
      <c r="D1" s="377"/>
      <c r="E1" s="306"/>
      <c r="F1" s="866" t="s">
        <v>0</v>
      </c>
      <c r="G1" s="866"/>
      <c r="H1" s="378"/>
      <c r="I1" s="379" t="str">
        <f>IF(Einstellungen!A71="Arbeitszeit",Einstellungen!A59,"nicht registrierte Version")</f>
        <v>nicht registrierte Version</v>
      </c>
      <c r="J1" s="213"/>
      <c r="K1" s="213"/>
      <c r="L1" s="213"/>
      <c r="M1" s="378"/>
      <c r="N1" s="213"/>
      <c r="O1" s="213"/>
      <c r="P1" s="213"/>
      <c r="Q1" s="214"/>
      <c r="R1" s="213"/>
      <c r="S1" s="1"/>
      <c r="T1" s="1"/>
      <c r="U1" s="1"/>
      <c r="V1" s="1"/>
      <c r="AA1" s="81"/>
      <c r="AB1" s="81"/>
      <c r="AE1" s="2" t="s">
        <v>216</v>
      </c>
      <c r="AF1" s="2" t="s">
        <v>217</v>
      </c>
      <c r="AL1" s="57"/>
      <c r="AM1" s="57"/>
      <c r="AN1" s="57"/>
      <c r="AO1" s="57"/>
      <c r="AV1" s="2"/>
      <c r="AW1" s="2"/>
      <c r="AX1" s="377" t="s">
        <v>205</v>
      </c>
      <c r="AY1" s="306" t="s">
        <v>206</v>
      </c>
      <c r="AZ1" s="306" t="s">
        <v>207</v>
      </c>
      <c r="BA1" s="306" t="s">
        <v>208</v>
      </c>
      <c r="BB1" s="378" t="s">
        <v>209</v>
      </c>
      <c r="BN1" s="561" t="s">
        <v>243</v>
      </c>
      <c r="BO1" s="561" t="s">
        <v>244</v>
      </c>
      <c r="BP1" s="566"/>
      <c r="BQ1" s="563" t="s">
        <v>246</v>
      </c>
      <c r="BR1" s="561" t="s">
        <v>247</v>
      </c>
      <c r="BS1" s="566"/>
      <c r="BT1" s="562"/>
      <c r="BU1" s="581"/>
      <c r="BV1" s="562"/>
      <c r="BW1" s="571" t="s">
        <v>243</v>
      </c>
      <c r="BX1" s="571" t="s">
        <v>244</v>
      </c>
      <c r="BY1" s="572"/>
      <c r="BZ1" s="573" t="s">
        <v>246</v>
      </c>
      <c r="CA1" s="571" t="s">
        <v>247</v>
      </c>
      <c r="CB1" s="572"/>
      <c r="CC1" s="574"/>
      <c r="CD1" s="574"/>
      <c r="CE1" s="571" t="s">
        <v>243</v>
      </c>
      <c r="CF1" s="571" t="s">
        <v>244</v>
      </c>
      <c r="CG1" s="572"/>
      <c r="CH1" s="572"/>
    </row>
    <row r="2" spans="1:90" ht="12.75" x14ac:dyDescent="0.2">
      <c r="A2" s="261"/>
      <c r="B2" s="59"/>
      <c r="C2" s="51" t="s">
        <v>211</v>
      </c>
      <c r="D2" s="60" t="s">
        <v>1</v>
      </c>
      <c r="E2" s="60" t="s">
        <v>2</v>
      </c>
      <c r="F2" s="61" t="s">
        <v>1</v>
      </c>
      <c r="G2" s="61" t="s">
        <v>2</v>
      </c>
      <c r="H2" s="61" t="s">
        <v>3</v>
      </c>
      <c r="I2" s="542" t="s">
        <v>4</v>
      </c>
      <c r="J2" s="225" t="s">
        <v>5</v>
      </c>
      <c r="K2" s="226" t="s">
        <v>213</v>
      </c>
      <c r="L2" s="337" t="s">
        <v>16</v>
      </c>
      <c r="M2" s="338" t="s">
        <v>223</v>
      </c>
      <c r="N2" s="538" t="e">
        <f>Einstellungen!#REF!</f>
        <v>#REF!</v>
      </c>
      <c r="O2" s="539" t="str">
        <f>Einstellungen!A43</f>
        <v>HO</v>
      </c>
      <c r="P2" s="539" t="str">
        <f>Einstellungen!A44</f>
        <v>y</v>
      </c>
      <c r="Q2" s="539" t="str">
        <f>Einstellungen!A45</f>
        <v>b</v>
      </c>
      <c r="R2" s="540" t="s">
        <v>11</v>
      </c>
      <c r="S2" s="262" t="s">
        <v>9</v>
      </c>
      <c r="T2" s="234" t="s">
        <v>10</v>
      </c>
      <c r="U2" s="236" t="s">
        <v>238</v>
      </c>
      <c r="V2" s="551" t="s">
        <v>12</v>
      </c>
      <c r="W2" s="550" t="s">
        <v>13</v>
      </c>
      <c r="X2" s="550" t="s">
        <v>14</v>
      </c>
      <c r="Y2" s="6" t="s">
        <v>15</v>
      </c>
      <c r="Z2" s="1" t="s">
        <v>16</v>
      </c>
      <c r="AA2" s="1" t="s">
        <v>17</v>
      </c>
      <c r="AB2" s="1" t="s">
        <v>18</v>
      </c>
      <c r="AC2" s="1" t="s">
        <v>221</v>
      </c>
      <c r="AD2" s="388" t="s">
        <v>222</v>
      </c>
      <c r="AE2" s="389" t="s">
        <v>104</v>
      </c>
      <c r="AF2" s="389" t="s">
        <v>18</v>
      </c>
      <c r="AG2" s="7" t="s">
        <v>6</v>
      </c>
      <c r="AH2" s="301" t="s">
        <v>200</v>
      </c>
      <c r="AI2" s="7" t="s">
        <v>7</v>
      </c>
      <c r="AJ2" s="2" t="s">
        <v>8</v>
      </c>
      <c r="AK2" s="2" t="s">
        <v>19</v>
      </c>
      <c r="AL2" s="2" t="s">
        <v>176</v>
      </c>
      <c r="AM2" s="2" t="s">
        <v>20</v>
      </c>
      <c r="AN2" s="8" t="s">
        <v>177</v>
      </c>
      <c r="AO2" s="2" t="s">
        <v>21</v>
      </c>
      <c r="AP2" s="2" t="s">
        <v>258</v>
      </c>
      <c r="AQ2" s="2" t="s">
        <v>180</v>
      </c>
      <c r="AR2" s="2" t="s">
        <v>22</v>
      </c>
      <c r="AS2" s="2" t="s">
        <v>23</v>
      </c>
      <c r="AT2" s="2" t="s">
        <v>179</v>
      </c>
      <c r="AU2" s="2" t="s">
        <v>24</v>
      </c>
      <c r="AV2" s="2" t="s">
        <v>25</v>
      </c>
      <c r="AW2" s="2" t="s">
        <v>181</v>
      </c>
      <c r="AX2" s="60" t="s">
        <v>1</v>
      </c>
      <c r="AY2" s="60" t="s">
        <v>2</v>
      </c>
      <c r="AZ2" s="61" t="s">
        <v>1</v>
      </c>
      <c r="BA2" s="61" t="s">
        <v>2</v>
      </c>
      <c r="BB2" s="61" t="s">
        <v>3</v>
      </c>
      <c r="BD2" s="367"/>
      <c r="BE2" s="367"/>
      <c r="BF2" s="367"/>
      <c r="BG2" s="367"/>
      <c r="BH2" s="2" t="s">
        <v>226</v>
      </c>
      <c r="BI2" s="2" t="s">
        <v>235</v>
      </c>
      <c r="BJ2" s="2" t="s">
        <v>227</v>
      </c>
      <c r="BK2" s="2" t="s">
        <v>235</v>
      </c>
      <c r="BL2" s="2" t="s">
        <v>228</v>
      </c>
      <c r="BM2" s="2" t="s">
        <v>235</v>
      </c>
      <c r="BN2" s="562" t="s">
        <v>226</v>
      </c>
      <c r="BO2" s="562" t="s">
        <v>226</v>
      </c>
      <c r="BP2" s="567" t="s">
        <v>245</v>
      </c>
      <c r="BQ2" s="562" t="s">
        <v>226</v>
      </c>
      <c r="BR2" s="562" t="s">
        <v>226</v>
      </c>
      <c r="BS2" s="567" t="s">
        <v>245</v>
      </c>
      <c r="BT2" s="566" t="s">
        <v>248</v>
      </c>
      <c r="BU2" s="562"/>
      <c r="BV2" s="562" t="s">
        <v>237</v>
      </c>
      <c r="BW2" s="574" t="s">
        <v>227</v>
      </c>
      <c r="BX2" s="574" t="s">
        <v>227</v>
      </c>
      <c r="BY2" s="575" t="s">
        <v>245</v>
      </c>
      <c r="BZ2" s="574" t="s">
        <v>227</v>
      </c>
      <c r="CA2" s="574" t="s">
        <v>227</v>
      </c>
      <c r="CB2" s="575" t="s">
        <v>245</v>
      </c>
      <c r="CC2" s="572" t="s">
        <v>248</v>
      </c>
      <c r="CD2" s="574" t="s">
        <v>237</v>
      </c>
      <c r="CE2" s="571" t="s">
        <v>228</v>
      </c>
      <c r="CF2" s="571" t="s">
        <v>228</v>
      </c>
      <c r="CG2" s="575" t="s">
        <v>245</v>
      </c>
      <c r="CH2" s="585" t="s">
        <v>237</v>
      </c>
    </row>
    <row r="3" spans="1:90" ht="12.75" x14ac:dyDescent="0.2">
      <c r="A3" s="259">
        <f>WEEKDAY(B3)</f>
        <v>5</v>
      </c>
      <c r="B3" s="263">
        <f>IF(Einstellungen!A71="Arbeitszeit",Okt!B33+1,Jan!B3)</f>
        <v>46023</v>
      </c>
      <c r="C3" s="600">
        <f>TRUNC((B3-DATE(YEAR(B3-MOD(B3-2,7)+3),1,MOD(B3-2,7)-9))/7)</f>
        <v>1</v>
      </c>
      <c r="D3" s="307"/>
      <c r="E3" s="307"/>
      <c r="F3" s="308"/>
      <c r="G3" s="308"/>
      <c r="H3" s="547">
        <f>IF(AK3=6,Einstellungen!$E$11,IF(AK3=7,Einstellungen!$E$12,IF(AK3=1,Einstellungen!$E$13,IF(AK3=2,Einstellungen!$E$7,IF(AK3=3,Einstellungen!$E$8,IF(AK3=4,Einstellungen!$E$9,IF(AK3=5,Einstellungen!$E$10)))))))</f>
        <v>0</v>
      </c>
      <c r="I3" s="232">
        <f t="shared" ref="I3:I32" si="0">IF(L3="J",$AO3,IF(N3="J/2",$AO3/2+AN3,AN3))</f>
        <v>0</v>
      </c>
      <c r="J3" s="229">
        <f t="shared" ref="J3:J33" si="1">IF(SUM(K3:M3)&gt;1,1,AS3)</f>
        <v>1</v>
      </c>
      <c r="K3" s="313"/>
      <c r="L3" s="328"/>
      <c r="M3" s="332"/>
      <c r="N3" s="419"/>
      <c r="O3" s="420"/>
      <c r="P3" s="420"/>
      <c r="Q3" s="420"/>
      <c r="R3" s="260" t="str">
        <f>IF(I$36=0,"",IF(CL3&gt;E$35,Okt!I39+AW3,CL3))</f>
        <v/>
      </c>
      <c r="S3" s="231">
        <f>SUM(AP$3:AP3)</f>
        <v>8</v>
      </c>
      <c r="T3" s="232">
        <f>SUM(I$3:I3)</f>
        <v>0</v>
      </c>
      <c r="U3" s="373" t="str">
        <f>IF(H$65="Ja",BV3+CD3+CH3,"")</f>
        <v/>
      </c>
      <c r="V3" s="744" t="s">
        <v>187</v>
      </c>
      <c r="W3" s="607"/>
      <c r="X3" s="607"/>
      <c r="Y3" s="13">
        <f t="shared" ref="Y3:Y32" si="2">B3</f>
        <v>46023</v>
      </c>
      <c r="Z3" s="2">
        <f t="shared" ref="Z3:Z33" si="3">IF(AS3=1,IF(L3="J",1,IF(L3="J/2",0.5,0)))</f>
        <v>0</v>
      </c>
      <c r="AA3" s="2">
        <f>IF(M3=Einstellungen!A$43,I3,IF(M3=Einstellungen!A$45,I3,0))</f>
        <v>0</v>
      </c>
      <c r="AB3" s="2">
        <f>IF(M3=Einstellungen!A$44,I3,IF(M3=Einstellungen!A$45,I3,0))</f>
        <v>0</v>
      </c>
      <c r="AC3" s="661">
        <f t="shared" ref="AC3:AC21" si="4">IF(K3="gz",AO3,IF(K3="G/F",AO3/2,0))</f>
        <v>0</v>
      </c>
      <c r="AD3" s="2">
        <f t="shared" ref="AD3:AD33" si="5">IF(AS3=1,IF(K3="gz",1,0))</f>
        <v>0</v>
      </c>
      <c r="AE3" s="2">
        <f>IF(AA3&gt;0,1,0)</f>
        <v>0</v>
      </c>
      <c r="AF3" s="2">
        <f>IF(AB3&gt;0,1,0)</f>
        <v>0</v>
      </c>
      <c r="AG3" s="325">
        <f t="shared" ref="AG3:AG33" si="6">IF(AS3=1,IF(K3="U",1,IF(K3="U/2",0.5,IF(K3="U/F",0.5,0))))</f>
        <v>0</v>
      </c>
      <c r="AH3" s="325">
        <f t="shared" ref="AH3:AH33" si="7">IF(AS3=1,IF(K3="U",AO3,IF(K3="U/2",AO3/2,IF(K3="U/F",AO3/2,0))))</f>
        <v>0</v>
      </c>
      <c r="AI3" s="325">
        <f>IF(AR3=1,IF(K3="f",1,IF(K3="f/2",0.5,IF(K3="U/F",0.5,0))))</f>
        <v>0</v>
      </c>
      <c r="AJ3" s="325">
        <f>IF(AR3=1,IF(K3="k",1,IF(K3="k/2",0.5,0)))</f>
        <v>0</v>
      </c>
      <c r="AK3" s="2">
        <f>A3</f>
        <v>5</v>
      </c>
      <c r="AL3" s="14">
        <f>IF($AY3=$AX3,0,IF($AY3&lt;$AX3,0,IF($BA3&lt;$AZ3,0,($AY3-$AX3)+($BA3-$AZ3))))</f>
        <v>0</v>
      </c>
      <c r="AM3" s="11">
        <f>AL3*24</f>
        <v>0</v>
      </c>
      <c r="AN3" s="11">
        <f>IF(AM3=0,0,$AM3-($BB3*24))</f>
        <v>0</v>
      </c>
      <c r="AO3" s="11">
        <f>IF(AK3=6,$T$41,IF(AK3=7,$T$42,IF(AK3=1,$T$43,IF(AK3=2,$T$37,IF(AK3=3,$T$38,IF(AK3=4,$T$39,IF(AK3=5,$T$40)))))))</f>
        <v>8</v>
      </c>
      <c r="AP3" s="11">
        <f>IF(K3="U/F",0,AQ3)</f>
        <v>8</v>
      </c>
      <c r="AQ3" s="204">
        <f>IF(L3="J",$AO3,IF(K3="U",0,IF(K3="U/2",$AO3/2,IF(K3="f",0,IF(K3="f/2",AO3/2,IF(K3="k",0,IF(K3="k/2",AO3/2,AO3)))))))</f>
        <v>8</v>
      </c>
      <c r="AR3" s="2">
        <f>IF(AK3=6,$U$41,IF(AK3=7,$U$42,IF(AK3=1,$U$43,IF(AK3=2,$U$37,IF(AK3=3,$U$38,IF(AK3=4,$U$39,IF(AK3=5,$U$40,IF(AK3=5,$U$40))))))))</f>
        <v>1</v>
      </c>
      <c r="AS3" s="2">
        <f>IF(K3="f","",IF(K3="f/2",0.5,AR3))</f>
        <v>1</v>
      </c>
      <c r="AT3" s="11" t="str">
        <f>IF(L3="j",1,IF(L3="J/2",0.5,""))</f>
        <v/>
      </c>
      <c r="AU3" s="11" t="str">
        <f>IF(AR3=1,"",IF(AT3=0.5,0.5,""))</f>
        <v/>
      </c>
      <c r="AV3" s="11">
        <f>IF(AT3=1,0,IF(AT3=0.5,(AN3-AP3)/2,AN3-AP3))</f>
        <v>-8</v>
      </c>
      <c r="AW3" s="11">
        <f>SUM($AV$3:AV3)</f>
        <v>-8</v>
      </c>
      <c r="AX3" s="390">
        <f>(INT(D3/100)+(D3-100*INT(D3/100))/60)/24</f>
        <v>0</v>
      </c>
      <c r="AY3" s="390">
        <f t="shared" ref="AY3:BB18" si="8">(INT(E3/100)+(E3-100*INT(E3/100))/60)/24</f>
        <v>0</v>
      </c>
      <c r="AZ3" s="390">
        <f t="shared" si="8"/>
        <v>0</v>
      </c>
      <c r="BA3" s="390">
        <f t="shared" si="8"/>
        <v>0</v>
      </c>
      <c r="BB3" s="390">
        <f t="shared" si="8"/>
        <v>0</v>
      </c>
      <c r="BD3" s="368">
        <f>AX3*24</f>
        <v>0</v>
      </c>
      <c r="BE3" s="368">
        <f>AY3*24</f>
        <v>0</v>
      </c>
      <c r="BF3" s="368">
        <f>AZ3*24</f>
        <v>0</v>
      </c>
      <c r="BG3" s="368">
        <f>BA3*24</f>
        <v>0</v>
      </c>
      <c r="BH3" s="372">
        <f>IF($AK3=6,V$72,IF($AK3=7,V$73,IF($AK3=1,V$74,IF($AK3=2,V$68,IF($AK3=3,V$69,IF($AK3=4,V$70,IF($AK3=5,V$71)))))))</f>
        <v>18</v>
      </c>
      <c r="BI3" s="372">
        <f t="shared" ref="BI3:BI33" si="9">IF($AK3=6,E$72,IF($AK3=7,E$73,IF($AK3=1,E$74,IF($AK3=2,E$68,IF($AK3=3,E$69,IF($AK3=4,E$70,IF($AK3=5,E$71)))))))</f>
        <v>1.5</v>
      </c>
      <c r="BJ3" s="372">
        <f>IF($AK3=6,W$72,IF($AK3=7,W$73,IF($AK3=1,W$74,IF($AK3=2,W$68,IF($AK3=3,W$69,IF($AK3=4,W$70,IF($AK3=5,W$71)))))))</f>
        <v>22</v>
      </c>
      <c r="BK3" s="372">
        <f t="shared" ref="BK3:BK33" si="10">IF($AK3=6,G$72,IF($AK3=7,G$73,IF($AK3=1,G$74,IF($AK3=2,G$68,IF($AK3=3,G$69,IF($AK3=4,G$70,IF($AK3=5,G$71)))))))</f>
        <v>2</v>
      </c>
      <c r="BL3" s="372">
        <f>IF($AK3=6,X$72,IF($AK3=7,X$73,IF($AK3=1,X$74,IF($AK3=2,X$68,IF($AK3=3,X$69,IF($AK3=4,X$70,IF($AK3=5,X$71)))))))</f>
        <v>6</v>
      </c>
      <c r="BM3" s="372">
        <f t="shared" ref="BM3:BM33" si="11">IF($AK3=6,I$72,IF($AK3=7,I$73,IF($AK3=1,I$74,IF($AK3=2,I$68,IF($AK3=3,I$69,IF($AK3=4,I$70,IF($AK3=5,I$71)))))))</f>
        <v>2</v>
      </c>
      <c r="BN3" s="564">
        <f t="shared" ref="BN3:BN34" si="12">IF(BD3&lt;BH3,0,BD3-BH3)</f>
        <v>0</v>
      </c>
      <c r="BO3" s="565">
        <f t="shared" ref="BO3:BO34" si="13">IF(BE3&lt;BH3,0,BE3-BH3)</f>
        <v>0</v>
      </c>
      <c r="BP3" s="570">
        <f t="shared" ref="BP3:BP34" si="14">BO3-BN3</f>
        <v>0</v>
      </c>
      <c r="BQ3" s="564">
        <f t="shared" ref="BQ3:BQ34" si="15">IF(BF3&lt;BH3,0,BF3-BH3)</f>
        <v>0</v>
      </c>
      <c r="BR3" s="565">
        <f t="shared" ref="BR3:BR34" si="16">IF(BG3&lt;BH3,0,BG3-BH3)</f>
        <v>0</v>
      </c>
      <c r="BS3" s="570">
        <f t="shared" ref="BS3:BS34" si="17">BR3-BQ3</f>
        <v>0</v>
      </c>
      <c r="BT3" s="568">
        <f>BS3+BP3</f>
        <v>0</v>
      </c>
      <c r="BU3" s="564">
        <f>IF(CC3=0,BT3,BT3-CC3)</f>
        <v>0</v>
      </c>
      <c r="BV3" s="582">
        <f>BU3*(BI3-1)</f>
        <v>0</v>
      </c>
      <c r="BW3" s="576">
        <f>IF(BD3&lt;BJ3,0,BD3-BJ3)</f>
        <v>0</v>
      </c>
      <c r="BX3" s="577">
        <f>IF(BE3&lt;BJ3,0,BE3-BJ3)</f>
        <v>0</v>
      </c>
      <c r="BY3" s="578">
        <f t="shared" ref="BY3:BY34" si="18">BX3-BW3</f>
        <v>0</v>
      </c>
      <c r="BZ3" s="576">
        <f>IF(BF3&lt;BJ3,0,BF3-BJ3)</f>
        <v>0</v>
      </c>
      <c r="CA3" s="577">
        <f>IF(BG3&lt;BJ3,0,BG3-BJ3)</f>
        <v>0</v>
      </c>
      <c r="CB3" s="578">
        <f t="shared" ref="CB3:CB34" si="19">CA3-BZ3</f>
        <v>0</v>
      </c>
      <c r="CC3" s="579">
        <f>CB3+BY3</f>
        <v>0</v>
      </c>
      <c r="CD3" s="576">
        <f>CC3*(BK3-1)</f>
        <v>0</v>
      </c>
      <c r="CE3" s="560">
        <f>IF(BD3&gt;BL3,0,BD3-BL3)</f>
        <v>-6</v>
      </c>
      <c r="CF3" s="560">
        <f>IF(BE3&gt;BL3,0,BE3-BL3)</f>
        <v>-6</v>
      </c>
      <c r="CG3" s="560">
        <f>IF(CF3-CE3&lt;0,0,CF3-CE3)</f>
        <v>0</v>
      </c>
      <c r="CH3" s="560">
        <f>CG3*(BM3-1)</f>
        <v>0</v>
      </c>
      <c r="CL3" s="11" t="str">
        <f>IF(I$36=0,"",SUM(E$46:E$56)+AW3)</f>
        <v/>
      </c>
    </row>
    <row r="4" spans="1:90" ht="12.75" x14ac:dyDescent="0.2">
      <c r="A4" s="242">
        <f t="shared" ref="A4:A32" si="20">WEEKDAY(B4)</f>
        <v>6</v>
      </c>
      <c r="B4" s="243">
        <f>B3+1</f>
        <v>46024</v>
      </c>
      <c r="C4" s="600">
        <f t="shared" ref="C4:C33" si="21">TRUNC((B4-DATE(YEAR(B4-MOD(B4-2,7)+3),1,MOD(B4-2,7)-9))/7)</f>
        <v>1</v>
      </c>
      <c r="D4" s="307"/>
      <c r="E4" s="307"/>
      <c r="F4" s="308"/>
      <c r="G4" s="308"/>
      <c r="H4" s="547">
        <f>IF(AK4=6,Einstellungen!$E$11,IF(AK4=7,Einstellungen!$E$12,IF(AK4=1,Einstellungen!$E$13,IF(AK4=2,Einstellungen!$E$7,IF(AK4=3,Einstellungen!$E$8,IF(AK4=4,Einstellungen!$E$9,IF(AK4=5,Einstellungen!$E$10)))))))</f>
        <v>0</v>
      </c>
      <c r="I4" s="232">
        <f t="shared" si="0"/>
        <v>0</v>
      </c>
      <c r="J4" s="229">
        <f t="shared" si="1"/>
        <v>1</v>
      </c>
      <c r="K4" s="313"/>
      <c r="L4" s="328"/>
      <c r="M4" s="202"/>
      <c r="N4" s="381"/>
      <c r="O4" s="382"/>
      <c r="P4" s="382"/>
      <c r="Q4" s="382"/>
      <c r="R4" s="260" t="str">
        <f>IF(I$36=0,"",IF(Einstellungen!I$39=1,R3+AV4,CL4))</f>
        <v/>
      </c>
      <c r="S4" s="231">
        <f>SUM(AP$3:AP4)</f>
        <v>16</v>
      </c>
      <c r="T4" s="228">
        <f>SUM(I$3:I4)</f>
        <v>0</v>
      </c>
      <c r="U4" s="373" t="str">
        <f t="shared" ref="U4:U32" si="22">IF(H$65="Ja",BV4+CD4+CH4,"")</f>
        <v/>
      </c>
      <c r="V4" s="744" t="s">
        <v>309</v>
      </c>
      <c r="W4" s="609"/>
      <c r="X4" s="609"/>
      <c r="Y4" s="15">
        <f t="shared" si="2"/>
        <v>46024</v>
      </c>
      <c r="Z4" s="2">
        <f t="shared" si="3"/>
        <v>0</v>
      </c>
      <c r="AA4" s="2">
        <f>IF(M4=Einstellungen!A$43,I4,IF(M4=Einstellungen!A$45,I4,0))</f>
        <v>0</v>
      </c>
      <c r="AB4" s="2">
        <f>IF(M4=Einstellungen!A$44,I4,IF(M4=Einstellungen!A$45,I4,0))</f>
        <v>0</v>
      </c>
      <c r="AC4" s="661">
        <f t="shared" si="4"/>
        <v>0</v>
      </c>
      <c r="AD4" s="2">
        <f t="shared" si="5"/>
        <v>0</v>
      </c>
      <c r="AE4" s="2">
        <f t="shared" ref="AE4:AF33" si="23">IF(AA4&gt;0,1,0)</f>
        <v>0</v>
      </c>
      <c r="AF4" s="2">
        <f t="shared" si="23"/>
        <v>0</v>
      </c>
      <c r="AG4" s="325">
        <f t="shared" si="6"/>
        <v>0</v>
      </c>
      <c r="AH4" s="325">
        <f t="shared" si="7"/>
        <v>0</v>
      </c>
      <c r="AI4" s="325">
        <f t="shared" ref="AI4:AI33" si="24">IF(AR4=1,IF(K4="f",1,IF(K4="f/2",0.5,IF(K4="U/F",0.5,0))))</f>
        <v>0</v>
      </c>
      <c r="AJ4" s="325">
        <f t="shared" ref="AJ4:AJ33" si="25">IF(AR4=1,IF(K4="k",1,IF(K4="k/2",0.5,0)))</f>
        <v>0</v>
      </c>
      <c r="AK4" s="2">
        <f t="shared" ref="AK4:AK33" si="26">A4</f>
        <v>6</v>
      </c>
      <c r="AL4" s="14">
        <f t="shared" ref="AL4:AL33" si="27">IF($AY4=$AX4,0,IF($AY4&lt;$AX4,0,IF($BA4&lt;$AZ4,0,($AY4-$AX4)+($BA4-$AZ4))))</f>
        <v>0</v>
      </c>
      <c r="AM4" s="11">
        <f t="shared" ref="AM4:AM33" si="28">AL4*24</f>
        <v>0</v>
      </c>
      <c r="AN4" s="11">
        <f t="shared" ref="AN4:AN33" si="29">IF(AM4=0,0,$AM4-($BB4*24))</f>
        <v>0</v>
      </c>
      <c r="AO4" s="11">
        <f t="shared" ref="AO4:AO33" si="30">IF(AK4=6,$T$41,IF(AK4=7,$T$42,IF(AK4=1,$T$43,IF(AK4=2,$T$37,IF(AK4=3,$T$38,IF(AK4=4,$T$39,IF(AK4=5,$T$40)))))))</f>
        <v>8</v>
      </c>
      <c r="AP4" s="11">
        <f t="shared" ref="AP4:AP32" si="31">IF(K4="U/F",0,AQ4)</f>
        <v>8</v>
      </c>
      <c r="AQ4" s="204">
        <f t="shared" ref="AQ4:AQ33" si="32">IF(L4="J",$AO4,IF(K4="U",0,IF(K4="U/2",$AO4/2,IF(K4="f",0,IF(K4="f/2",AO4/2,IF(K4="k",0,IF(K4="k/2",AO4/2,AO4)))))))</f>
        <v>8</v>
      </c>
      <c r="AR4" s="2">
        <f t="shared" ref="AR4:AR33" si="33">IF(AK4=6,$U$41,IF(AK4=7,$U$42,IF(AK4=1,$U$43,IF(AK4=2,$U$37,IF(AK4=3,$U$38,IF(AK4=4,$U$39,IF(AK4=5,$U$40)))))))</f>
        <v>1</v>
      </c>
      <c r="AS4" s="2">
        <f t="shared" ref="AS4:AS33" si="34">IF(K4="f","",IF(K4="f/2",0.5,AR4))</f>
        <v>1</v>
      </c>
      <c r="AT4" s="11" t="str">
        <f t="shared" ref="AT4:AT16" si="35">IF(L4="j",1,IF(L4="J/2",0.5,""))</f>
        <v/>
      </c>
      <c r="AU4" s="11" t="str">
        <f t="shared" ref="AU4:AU19" si="36">IF(AR4=1,"",IF(AT4=0.5,0.5,""))</f>
        <v/>
      </c>
      <c r="AV4" s="11">
        <f t="shared" ref="AV4:AV33" si="37">IF(AT4=1,0,IF(AT4=0.5,(AN4-AP4)/2,AN4-AP4))</f>
        <v>-8</v>
      </c>
      <c r="AW4" s="11">
        <f>SUM($AV$3:AV4)</f>
        <v>-16</v>
      </c>
      <c r="AX4" s="390">
        <f t="shared" ref="AX4:BB33" si="38">(INT(D4/100)+(D4-100*INT(D4/100))/60)/24</f>
        <v>0</v>
      </c>
      <c r="AY4" s="390">
        <f t="shared" si="8"/>
        <v>0</v>
      </c>
      <c r="AZ4" s="390">
        <f t="shared" si="8"/>
        <v>0</v>
      </c>
      <c r="BA4" s="390">
        <f t="shared" si="8"/>
        <v>0</v>
      </c>
      <c r="BB4" s="390">
        <f t="shared" si="8"/>
        <v>0</v>
      </c>
      <c r="BD4" s="368">
        <f t="shared" ref="BD4:BG33" si="39">AX4*24</f>
        <v>0</v>
      </c>
      <c r="BE4" s="368">
        <f t="shared" si="39"/>
        <v>0</v>
      </c>
      <c r="BF4" s="368">
        <f t="shared" si="39"/>
        <v>0</v>
      </c>
      <c r="BG4" s="368">
        <f t="shared" si="39"/>
        <v>0</v>
      </c>
      <c r="BH4" s="372">
        <f t="shared" ref="BH4:BH33" si="40">IF($AK4=6,V$72,IF($AK4=7,V$73,IF($AK4=1,V$74,IF($AK4=2,V$68,IF($AK4=3,V$69,IF($AK4=4,V$70,IF($AK4=5,V$71)))))))</f>
        <v>18</v>
      </c>
      <c r="BI4" s="372">
        <f t="shared" si="9"/>
        <v>1.5</v>
      </c>
      <c r="BJ4" s="372">
        <f t="shared" ref="BJ4:BJ33" si="41">IF($AK4=6,W$72,IF($AK4=7,W$73,IF($AK4=1,W$74,IF($AK4=2,W$68,IF($AK4=3,W$69,IF($AK4=4,W$70,IF($AK4=5,W$71)))))))</f>
        <v>22</v>
      </c>
      <c r="BK4" s="372">
        <f t="shared" si="10"/>
        <v>2</v>
      </c>
      <c r="BL4" s="372">
        <f t="shared" ref="BL4:BL33" si="42">IF($AK4=6,X$72,IF($AK4=7,X$73,IF($AK4=1,X$74,IF($AK4=2,X$68,IF($AK4=3,X$69,IF($AK4=4,X$70,IF($AK4=5,X$71)))))))</f>
        <v>6</v>
      </c>
      <c r="BM4" s="372">
        <f t="shared" si="11"/>
        <v>2</v>
      </c>
      <c r="BN4" s="564">
        <f t="shared" si="12"/>
        <v>0</v>
      </c>
      <c r="BO4" s="565">
        <f t="shared" si="13"/>
        <v>0</v>
      </c>
      <c r="BP4" s="570">
        <f t="shared" si="14"/>
        <v>0</v>
      </c>
      <c r="BQ4" s="564">
        <f t="shared" si="15"/>
        <v>0</v>
      </c>
      <c r="BR4" s="565">
        <f t="shared" si="16"/>
        <v>0</v>
      </c>
      <c r="BS4" s="570">
        <f t="shared" si="17"/>
        <v>0</v>
      </c>
      <c r="BT4" s="568">
        <f t="shared" ref="BT4:BT34" si="43">BS4+BP4</f>
        <v>0</v>
      </c>
      <c r="BU4" s="564">
        <f t="shared" ref="BU4:BU35" si="44">IF(CC4=0,BT4,BT4-CC4)</f>
        <v>0</v>
      </c>
      <c r="BV4" s="582">
        <f t="shared" ref="BV4:BV34" si="45">BU4*(BI4-1)</f>
        <v>0</v>
      </c>
      <c r="BW4" s="576">
        <f t="shared" ref="BW4:BW33" si="46">IF(BD4&lt;BJ4,0,BD4-BJ4)</f>
        <v>0</v>
      </c>
      <c r="BX4" s="577">
        <f t="shared" ref="BX4:BX33" si="47">IF(BE4&lt;BJ4,0,BE4-BJ4)</f>
        <v>0</v>
      </c>
      <c r="BY4" s="578">
        <f t="shared" si="18"/>
        <v>0</v>
      </c>
      <c r="BZ4" s="576">
        <f t="shared" ref="BZ4:BZ26" si="48">IF(BF4&lt;BJ4,0,BF4-BJ4)</f>
        <v>0</v>
      </c>
      <c r="CA4" s="577">
        <f t="shared" ref="CA4:CA26" si="49">IF(BG4&lt;BJ4,0,BG4-BJ4)</f>
        <v>0</v>
      </c>
      <c r="CB4" s="578">
        <f t="shared" si="19"/>
        <v>0</v>
      </c>
      <c r="CC4" s="579">
        <f t="shared" ref="CC4:CC34" si="50">CB4+BY4</f>
        <v>0</v>
      </c>
      <c r="CD4" s="576">
        <f t="shared" ref="CD4:CD34" si="51">CC4*(BK4-1)</f>
        <v>0</v>
      </c>
      <c r="CE4" s="560">
        <f t="shared" ref="CE4:CE35" si="52">IF(BD4&gt;BL4,0,BD4-BL4)</f>
        <v>-6</v>
      </c>
      <c r="CF4" s="560">
        <f t="shared" ref="CF4:CF35" si="53">IF(BE4&gt;BL4,0,BE4-BL4)</f>
        <v>-6</v>
      </c>
      <c r="CG4" s="560">
        <f t="shared" ref="CG4:CG35" si="54">IF(CF4-CE4&lt;0,0,CF4-CE4)</f>
        <v>0</v>
      </c>
      <c r="CH4" s="560">
        <f t="shared" ref="CH4:CH34" si="55">CG4*(BM4-1)</f>
        <v>0</v>
      </c>
      <c r="CL4" s="11" t="str">
        <f t="shared" ref="CL4:CL32" si="56">IF(I$36=0,"",SUM(E$46:E$56)+AW4)</f>
        <v/>
      </c>
    </row>
    <row r="5" spans="1:90" ht="12.75" x14ac:dyDescent="0.2">
      <c r="A5" s="242">
        <f t="shared" si="20"/>
        <v>7</v>
      </c>
      <c r="B5" s="243">
        <f t="shared" ref="B5:B32" si="57">B4+1</f>
        <v>46025</v>
      </c>
      <c r="C5" s="600">
        <f t="shared" si="21"/>
        <v>1</v>
      </c>
      <c r="D5" s="307"/>
      <c r="E5" s="307"/>
      <c r="F5" s="308"/>
      <c r="G5" s="308"/>
      <c r="H5" s="547">
        <f>IF(AK5=6,Einstellungen!$E$11,IF(AK5=7,Einstellungen!$E$12,IF(AK5=1,Einstellungen!$E$13,IF(AK5=2,Einstellungen!$E$7,IF(AK5=3,Einstellungen!$E$8,IF(AK5=4,Einstellungen!$E$9,IF(AK5=5,Einstellungen!$E$10)))))))</f>
        <v>0</v>
      </c>
      <c r="I5" s="232">
        <f t="shared" si="0"/>
        <v>0</v>
      </c>
      <c r="J5" s="229" t="str">
        <f t="shared" si="1"/>
        <v/>
      </c>
      <c r="K5" s="313"/>
      <c r="L5" s="328"/>
      <c r="M5" s="202"/>
      <c r="N5" s="381"/>
      <c r="O5" s="382"/>
      <c r="P5" s="382"/>
      <c r="Q5" s="382"/>
      <c r="R5" s="260" t="str">
        <f>IF(I$36=0,"",IF(Einstellungen!I$39=1,R4+AV5,CL5))</f>
        <v/>
      </c>
      <c r="S5" s="231">
        <f>SUM(AP$3:AP5)</f>
        <v>16</v>
      </c>
      <c r="T5" s="228">
        <f>SUM(I$3:I5)</f>
        <v>0</v>
      </c>
      <c r="U5" s="373" t="str">
        <f t="shared" si="22"/>
        <v/>
      </c>
      <c r="V5" s="689"/>
      <c r="W5" s="609"/>
      <c r="X5" s="609"/>
      <c r="Y5" s="15">
        <f t="shared" si="2"/>
        <v>46025</v>
      </c>
      <c r="Z5" s="2" t="b">
        <f t="shared" si="3"/>
        <v>0</v>
      </c>
      <c r="AA5" s="2">
        <f>IF(M5=Einstellungen!A$43,I5,IF(M5=Einstellungen!A$45,I5,0))</f>
        <v>0</v>
      </c>
      <c r="AB5" s="2">
        <f>IF(M5=Einstellungen!A$44,I5,IF(M5=Einstellungen!A$45,I5,0))</f>
        <v>0</v>
      </c>
      <c r="AC5" s="661">
        <f t="shared" si="4"/>
        <v>0</v>
      </c>
      <c r="AD5" s="2" t="b">
        <f t="shared" si="5"/>
        <v>0</v>
      </c>
      <c r="AE5" s="2">
        <f t="shared" si="23"/>
        <v>0</v>
      </c>
      <c r="AF5" s="2">
        <f t="shared" si="23"/>
        <v>0</v>
      </c>
      <c r="AG5" s="325" t="b">
        <f t="shared" si="6"/>
        <v>0</v>
      </c>
      <c r="AH5" s="325" t="b">
        <f t="shared" si="7"/>
        <v>0</v>
      </c>
      <c r="AI5" s="325" t="b">
        <f t="shared" si="24"/>
        <v>0</v>
      </c>
      <c r="AJ5" s="325" t="b">
        <f t="shared" si="25"/>
        <v>0</v>
      </c>
      <c r="AK5" s="2">
        <f t="shared" si="26"/>
        <v>7</v>
      </c>
      <c r="AL5" s="14">
        <f t="shared" si="27"/>
        <v>0</v>
      </c>
      <c r="AM5" s="11">
        <f t="shared" si="28"/>
        <v>0</v>
      </c>
      <c r="AN5" s="11">
        <f t="shared" si="29"/>
        <v>0</v>
      </c>
      <c r="AO5" s="11">
        <f t="shared" si="30"/>
        <v>0</v>
      </c>
      <c r="AP5" s="11">
        <f t="shared" si="31"/>
        <v>0</v>
      </c>
      <c r="AQ5" s="204">
        <f t="shared" si="32"/>
        <v>0</v>
      </c>
      <c r="AR5" s="2" t="str">
        <f t="shared" si="33"/>
        <v/>
      </c>
      <c r="AS5" s="2" t="str">
        <f t="shared" si="34"/>
        <v/>
      </c>
      <c r="AT5" s="11" t="str">
        <f t="shared" si="35"/>
        <v/>
      </c>
      <c r="AU5" s="11" t="str">
        <f t="shared" si="36"/>
        <v/>
      </c>
      <c r="AV5" s="11">
        <f t="shared" si="37"/>
        <v>0</v>
      </c>
      <c r="AW5" s="11">
        <f>SUM($AV$3:AV5)</f>
        <v>-16</v>
      </c>
      <c r="AX5" s="390">
        <f t="shared" si="38"/>
        <v>0</v>
      </c>
      <c r="AY5" s="390">
        <f t="shared" si="8"/>
        <v>0</v>
      </c>
      <c r="AZ5" s="390">
        <f t="shared" si="8"/>
        <v>0</v>
      </c>
      <c r="BA5" s="390">
        <f t="shared" si="8"/>
        <v>0</v>
      </c>
      <c r="BB5" s="390">
        <f t="shared" si="8"/>
        <v>0</v>
      </c>
      <c r="BD5" s="368">
        <f t="shared" si="39"/>
        <v>0</v>
      </c>
      <c r="BE5" s="368">
        <f t="shared" si="39"/>
        <v>0</v>
      </c>
      <c r="BF5" s="368">
        <f t="shared" si="39"/>
        <v>0</v>
      </c>
      <c r="BG5" s="368">
        <f t="shared" si="39"/>
        <v>0</v>
      </c>
      <c r="BH5" s="372">
        <f t="shared" si="40"/>
        <v>18</v>
      </c>
      <c r="BI5" s="372">
        <f t="shared" si="9"/>
        <v>1.5</v>
      </c>
      <c r="BJ5" s="372">
        <f t="shared" si="41"/>
        <v>22</v>
      </c>
      <c r="BK5" s="372">
        <f t="shared" si="10"/>
        <v>2</v>
      </c>
      <c r="BL5" s="372">
        <f t="shared" si="42"/>
        <v>6</v>
      </c>
      <c r="BM5" s="372">
        <f t="shared" si="11"/>
        <v>2</v>
      </c>
      <c r="BN5" s="564">
        <f t="shared" si="12"/>
        <v>0</v>
      </c>
      <c r="BO5" s="565">
        <f t="shared" si="13"/>
        <v>0</v>
      </c>
      <c r="BP5" s="570">
        <f t="shared" si="14"/>
        <v>0</v>
      </c>
      <c r="BQ5" s="564">
        <f t="shared" si="15"/>
        <v>0</v>
      </c>
      <c r="BR5" s="565">
        <f t="shared" si="16"/>
        <v>0</v>
      </c>
      <c r="BS5" s="570">
        <f t="shared" si="17"/>
        <v>0</v>
      </c>
      <c r="BT5" s="568">
        <f t="shared" si="43"/>
        <v>0</v>
      </c>
      <c r="BU5" s="564">
        <f t="shared" si="44"/>
        <v>0</v>
      </c>
      <c r="BV5" s="582">
        <f t="shared" si="45"/>
        <v>0</v>
      </c>
      <c r="BW5" s="576">
        <f t="shared" si="46"/>
        <v>0</v>
      </c>
      <c r="BX5" s="577">
        <f t="shared" si="47"/>
        <v>0</v>
      </c>
      <c r="BY5" s="578">
        <f t="shared" si="18"/>
        <v>0</v>
      </c>
      <c r="BZ5" s="576">
        <f t="shared" si="48"/>
        <v>0</v>
      </c>
      <c r="CA5" s="577">
        <f t="shared" si="49"/>
        <v>0</v>
      </c>
      <c r="CB5" s="578">
        <f t="shared" si="19"/>
        <v>0</v>
      </c>
      <c r="CC5" s="579">
        <f t="shared" si="50"/>
        <v>0</v>
      </c>
      <c r="CD5" s="576">
        <f t="shared" si="51"/>
        <v>0</v>
      </c>
      <c r="CE5" s="560">
        <f t="shared" si="52"/>
        <v>-6</v>
      </c>
      <c r="CF5" s="560">
        <f t="shared" si="53"/>
        <v>-6</v>
      </c>
      <c r="CG5" s="560">
        <f t="shared" si="54"/>
        <v>0</v>
      </c>
      <c r="CH5" s="560">
        <f t="shared" si="55"/>
        <v>0</v>
      </c>
      <c r="CL5" s="11" t="str">
        <f t="shared" si="56"/>
        <v/>
      </c>
    </row>
    <row r="6" spans="1:90" ht="12.75" x14ac:dyDescent="0.2">
      <c r="A6" s="242">
        <f t="shared" si="20"/>
        <v>1</v>
      </c>
      <c r="B6" s="243">
        <f>B5+1</f>
        <v>46026</v>
      </c>
      <c r="C6" s="600">
        <f t="shared" si="21"/>
        <v>1</v>
      </c>
      <c r="D6" s="307"/>
      <c r="E6" s="307"/>
      <c r="F6" s="308"/>
      <c r="G6" s="308"/>
      <c r="H6" s="547">
        <f>IF(AK6=6,Einstellungen!$E$11,IF(AK6=7,Einstellungen!$E$12,IF(AK6=1,Einstellungen!$E$13,IF(AK6=2,Einstellungen!$E$7,IF(AK6=3,Einstellungen!$E$8,IF(AK6=4,Einstellungen!$E$9,IF(AK6=5,Einstellungen!$E$10)))))))</f>
        <v>0</v>
      </c>
      <c r="I6" s="232">
        <f t="shared" si="0"/>
        <v>0</v>
      </c>
      <c r="J6" s="229" t="str">
        <f t="shared" si="1"/>
        <v/>
      </c>
      <c r="K6" s="313"/>
      <c r="L6" s="328"/>
      <c r="M6" s="202"/>
      <c r="N6" s="381"/>
      <c r="O6" s="382"/>
      <c r="P6" s="382"/>
      <c r="Q6" s="382"/>
      <c r="R6" s="260" t="str">
        <f>IF(I$36=0,"",IF(Einstellungen!I$39=1,R5+AV6,CL6))</f>
        <v/>
      </c>
      <c r="S6" s="231">
        <f>SUM(AP$3:AP6)</f>
        <v>16</v>
      </c>
      <c r="T6" s="228">
        <f>SUM(I$3:I6)</f>
        <v>0</v>
      </c>
      <c r="U6" s="373" t="str">
        <f t="shared" si="22"/>
        <v/>
      </c>
      <c r="V6" s="689"/>
      <c r="W6" s="609"/>
      <c r="X6" s="609"/>
      <c r="Y6" s="15">
        <f t="shared" si="2"/>
        <v>46026</v>
      </c>
      <c r="Z6" s="2" t="b">
        <f t="shared" si="3"/>
        <v>0</v>
      </c>
      <c r="AA6" s="2">
        <f>IF(M6=Einstellungen!A$43,I6,IF(M6=Einstellungen!A$45,I6,0))</f>
        <v>0</v>
      </c>
      <c r="AB6" s="2">
        <f>IF(M6=Einstellungen!A$44,I6,IF(M6=Einstellungen!A$45,I6,0))</f>
        <v>0</v>
      </c>
      <c r="AC6" s="661">
        <f t="shared" si="4"/>
        <v>0</v>
      </c>
      <c r="AD6" s="2" t="b">
        <f t="shared" si="5"/>
        <v>0</v>
      </c>
      <c r="AE6" s="2">
        <f t="shared" si="23"/>
        <v>0</v>
      </c>
      <c r="AF6" s="2">
        <f t="shared" si="23"/>
        <v>0</v>
      </c>
      <c r="AG6" s="325" t="b">
        <f t="shared" si="6"/>
        <v>0</v>
      </c>
      <c r="AH6" s="325" t="b">
        <f t="shared" si="7"/>
        <v>0</v>
      </c>
      <c r="AI6" s="325" t="b">
        <f t="shared" si="24"/>
        <v>0</v>
      </c>
      <c r="AJ6" s="325" t="b">
        <f t="shared" si="25"/>
        <v>0</v>
      </c>
      <c r="AK6" s="2">
        <f t="shared" si="26"/>
        <v>1</v>
      </c>
      <c r="AL6" s="14">
        <f t="shared" si="27"/>
        <v>0</v>
      </c>
      <c r="AM6" s="11">
        <f t="shared" si="28"/>
        <v>0</v>
      </c>
      <c r="AN6" s="11">
        <f t="shared" si="29"/>
        <v>0</v>
      </c>
      <c r="AO6" s="11">
        <f t="shared" si="30"/>
        <v>0</v>
      </c>
      <c r="AP6" s="11">
        <f t="shared" si="31"/>
        <v>0</v>
      </c>
      <c r="AQ6" s="204">
        <f t="shared" si="32"/>
        <v>0</v>
      </c>
      <c r="AR6" s="2" t="str">
        <f t="shared" si="33"/>
        <v/>
      </c>
      <c r="AS6" s="2" t="str">
        <f t="shared" si="34"/>
        <v/>
      </c>
      <c r="AT6" s="11" t="str">
        <f t="shared" si="35"/>
        <v/>
      </c>
      <c r="AU6" s="11" t="str">
        <f t="shared" si="36"/>
        <v/>
      </c>
      <c r="AV6" s="11">
        <f t="shared" si="37"/>
        <v>0</v>
      </c>
      <c r="AW6" s="11">
        <f>SUM($AV$3:AV6)</f>
        <v>-16</v>
      </c>
      <c r="AX6" s="390">
        <f t="shared" si="38"/>
        <v>0</v>
      </c>
      <c r="AY6" s="390">
        <f t="shared" si="8"/>
        <v>0</v>
      </c>
      <c r="AZ6" s="390">
        <f t="shared" si="8"/>
        <v>0</v>
      </c>
      <c r="BA6" s="390">
        <f t="shared" si="8"/>
        <v>0</v>
      </c>
      <c r="BB6" s="390">
        <f t="shared" si="8"/>
        <v>0</v>
      </c>
      <c r="BD6" s="368">
        <f t="shared" si="39"/>
        <v>0</v>
      </c>
      <c r="BE6" s="368">
        <f t="shared" si="39"/>
        <v>0</v>
      </c>
      <c r="BF6" s="368">
        <f t="shared" si="39"/>
        <v>0</v>
      </c>
      <c r="BG6" s="368">
        <f t="shared" si="39"/>
        <v>0</v>
      </c>
      <c r="BH6" s="372">
        <f t="shared" si="40"/>
        <v>8</v>
      </c>
      <c r="BI6" s="372">
        <f t="shared" si="9"/>
        <v>2</v>
      </c>
      <c r="BJ6" s="372">
        <f t="shared" si="41"/>
        <v>22</v>
      </c>
      <c r="BK6" s="372">
        <f t="shared" si="10"/>
        <v>3</v>
      </c>
      <c r="BL6" s="372">
        <f t="shared" si="42"/>
        <v>6</v>
      </c>
      <c r="BM6" s="372">
        <f t="shared" si="11"/>
        <v>3</v>
      </c>
      <c r="BN6" s="564">
        <f t="shared" si="12"/>
        <v>0</v>
      </c>
      <c r="BO6" s="565">
        <f t="shared" si="13"/>
        <v>0</v>
      </c>
      <c r="BP6" s="570">
        <f t="shared" si="14"/>
        <v>0</v>
      </c>
      <c r="BQ6" s="564">
        <f t="shared" si="15"/>
        <v>0</v>
      </c>
      <c r="BR6" s="565">
        <f t="shared" si="16"/>
        <v>0</v>
      </c>
      <c r="BS6" s="570">
        <f t="shared" si="17"/>
        <v>0</v>
      </c>
      <c r="BT6" s="568">
        <f t="shared" si="43"/>
        <v>0</v>
      </c>
      <c r="BU6" s="564">
        <f t="shared" si="44"/>
        <v>0</v>
      </c>
      <c r="BV6" s="582">
        <f t="shared" si="45"/>
        <v>0</v>
      </c>
      <c r="BW6" s="576">
        <f t="shared" si="46"/>
        <v>0</v>
      </c>
      <c r="BX6" s="577">
        <f t="shared" si="47"/>
        <v>0</v>
      </c>
      <c r="BY6" s="578">
        <f t="shared" si="18"/>
        <v>0</v>
      </c>
      <c r="BZ6" s="576">
        <f t="shared" si="48"/>
        <v>0</v>
      </c>
      <c r="CA6" s="577">
        <f t="shared" si="49"/>
        <v>0</v>
      </c>
      <c r="CB6" s="578">
        <f t="shared" si="19"/>
        <v>0</v>
      </c>
      <c r="CC6" s="579">
        <f t="shared" si="50"/>
        <v>0</v>
      </c>
      <c r="CD6" s="576">
        <f t="shared" si="51"/>
        <v>0</v>
      </c>
      <c r="CE6" s="560">
        <f t="shared" si="52"/>
        <v>-6</v>
      </c>
      <c r="CF6" s="560">
        <f t="shared" si="53"/>
        <v>-6</v>
      </c>
      <c r="CG6" s="560">
        <f t="shared" si="54"/>
        <v>0</v>
      </c>
      <c r="CH6" s="560">
        <f t="shared" si="55"/>
        <v>0</v>
      </c>
      <c r="CL6" s="11" t="str">
        <f t="shared" si="56"/>
        <v/>
      </c>
    </row>
    <row r="7" spans="1:90" ht="12.75" x14ac:dyDescent="0.2">
      <c r="A7" s="242">
        <f t="shared" si="20"/>
        <v>2</v>
      </c>
      <c r="B7" s="243">
        <f t="shared" si="57"/>
        <v>46027</v>
      </c>
      <c r="C7" s="600">
        <f t="shared" si="21"/>
        <v>2</v>
      </c>
      <c r="D7" s="307"/>
      <c r="E7" s="307"/>
      <c r="F7" s="308"/>
      <c r="G7" s="308"/>
      <c r="H7" s="547">
        <f>IF(AK7=6,Einstellungen!$E$11,IF(AK7=7,Einstellungen!$E$12,IF(AK7=1,Einstellungen!$E$13,IF(AK7=2,Einstellungen!$E$7,IF(AK7=3,Einstellungen!$E$8,IF(AK7=4,Einstellungen!$E$9,IF(AK7=5,Einstellungen!$E$10)))))))</f>
        <v>0</v>
      </c>
      <c r="I7" s="232">
        <f t="shared" si="0"/>
        <v>0</v>
      </c>
      <c r="J7" s="229">
        <f t="shared" si="1"/>
        <v>1</v>
      </c>
      <c r="K7" s="313"/>
      <c r="L7" s="328"/>
      <c r="M7" s="202"/>
      <c r="N7" s="381"/>
      <c r="O7" s="382"/>
      <c r="P7" s="382"/>
      <c r="Q7" s="382"/>
      <c r="R7" s="260" t="str">
        <f>IF(I$36=0,"",IF(Einstellungen!I$39=1,R6+AV7,CL7))</f>
        <v/>
      </c>
      <c r="S7" s="231">
        <f>SUM(AP$3:AP7)</f>
        <v>24</v>
      </c>
      <c r="T7" s="228">
        <f>SUM(I$3:I7)</f>
        <v>0</v>
      </c>
      <c r="U7" s="373" t="str">
        <f t="shared" si="22"/>
        <v/>
      </c>
      <c r="V7" s="689"/>
      <c r="W7" s="609"/>
      <c r="X7" s="609"/>
      <c r="Y7" s="15">
        <f t="shared" si="2"/>
        <v>46027</v>
      </c>
      <c r="Z7" s="2">
        <f t="shared" si="3"/>
        <v>0</v>
      </c>
      <c r="AA7" s="2">
        <f>IF(M7=Einstellungen!A$43,I7,IF(M7=Einstellungen!A$45,I7,0))</f>
        <v>0</v>
      </c>
      <c r="AB7" s="2">
        <f>IF(M7=Einstellungen!A$44,I7,IF(M7=Einstellungen!A$45,I7,0))</f>
        <v>0</v>
      </c>
      <c r="AC7" s="661">
        <f t="shared" si="4"/>
        <v>0</v>
      </c>
      <c r="AD7" s="2">
        <f t="shared" si="5"/>
        <v>0</v>
      </c>
      <c r="AE7" s="2">
        <f t="shared" si="23"/>
        <v>0</v>
      </c>
      <c r="AF7" s="2">
        <f t="shared" si="23"/>
        <v>0</v>
      </c>
      <c r="AG7" s="325">
        <f t="shared" si="6"/>
        <v>0</v>
      </c>
      <c r="AH7" s="325">
        <f t="shared" si="7"/>
        <v>0</v>
      </c>
      <c r="AI7" s="325">
        <f t="shared" si="24"/>
        <v>0</v>
      </c>
      <c r="AJ7" s="325">
        <f t="shared" si="25"/>
        <v>0</v>
      </c>
      <c r="AK7" s="2">
        <f t="shared" si="26"/>
        <v>2</v>
      </c>
      <c r="AL7" s="14">
        <f t="shared" si="27"/>
        <v>0</v>
      </c>
      <c r="AM7" s="11">
        <f t="shared" si="28"/>
        <v>0</v>
      </c>
      <c r="AN7" s="11">
        <f t="shared" si="29"/>
        <v>0</v>
      </c>
      <c r="AO7" s="11">
        <f t="shared" si="30"/>
        <v>8</v>
      </c>
      <c r="AP7" s="11">
        <f t="shared" si="31"/>
        <v>8</v>
      </c>
      <c r="AQ7" s="204">
        <f t="shared" si="32"/>
        <v>8</v>
      </c>
      <c r="AR7" s="2">
        <f t="shared" si="33"/>
        <v>1</v>
      </c>
      <c r="AS7" s="2">
        <f t="shared" si="34"/>
        <v>1</v>
      </c>
      <c r="AT7" s="11" t="str">
        <f t="shared" si="35"/>
        <v/>
      </c>
      <c r="AU7" s="11" t="str">
        <f t="shared" si="36"/>
        <v/>
      </c>
      <c r="AV7" s="11">
        <f t="shared" si="37"/>
        <v>-8</v>
      </c>
      <c r="AW7" s="11">
        <f>SUM($AV$3:AV7)</f>
        <v>-24</v>
      </c>
      <c r="AX7" s="390">
        <f t="shared" si="38"/>
        <v>0</v>
      </c>
      <c r="AY7" s="390">
        <f t="shared" si="8"/>
        <v>0</v>
      </c>
      <c r="AZ7" s="390">
        <f t="shared" si="8"/>
        <v>0</v>
      </c>
      <c r="BA7" s="390">
        <f t="shared" si="8"/>
        <v>0</v>
      </c>
      <c r="BB7" s="390">
        <f t="shared" si="8"/>
        <v>0</v>
      </c>
      <c r="BD7" s="368">
        <f t="shared" si="39"/>
        <v>0</v>
      </c>
      <c r="BE7" s="368">
        <f t="shared" si="39"/>
        <v>0</v>
      </c>
      <c r="BF7" s="368">
        <f t="shared" si="39"/>
        <v>0</v>
      </c>
      <c r="BG7" s="368">
        <f t="shared" si="39"/>
        <v>0</v>
      </c>
      <c r="BH7" s="372">
        <f t="shared" si="40"/>
        <v>18</v>
      </c>
      <c r="BI7" s="372">
        <f t="shared" si="9"/>
        <v>1.5</v>
      </c>
      <c r="BJ7" s="372">
        <f t="shared" si="41"/>
        <v>22</v>
      </c>
      <c r="BK7" s="372">
        <f t="shared" si="10"/>
        <v>2</v>
      </c>
      <c r="BL7" s="372">
        <f t="shared" si="42"/>
        <v>6</v>
      </c>
      <c r="BM7" s="372">
        <f t="shared" si="11"/>
        <v>2</v>
      </c>
      <c r="BN7" s="564">
        <f t="shared" si="12"/>
        <v>0</v>
      </c>
      <c r="BO7" s="565">
        <f t="shared" si="13"/>
        <v>0</v>
      </c>
      <c r="BP7" s="570">
        <f t="shared" si="14"/>
        <v>0</v>
      </c>
      <c r="BQ7" s="564">
        <f t="shared" si="15"/>
        <v>0</v>
      </c>
      <c r="BR7" s="565">
        <f t="shared" si="16"/>
        <v>0</v>
      </c>
      <c r="BS7" s="570">
        <f t="shared" si="17"/>
        <v>0</v>
      </c>
      <c r="BT7" s="568">
        <f t="shared" si="43"/>
        <v>0</v>
      </c>
      <c r="BU7" s="564">
        <f t="shared" si="44"/>
        <v>0</v>
      </c>
      <c r="BV7" s="582">
        <f t="shared" si="45"/>
        <v>0</v>
      </c>
      <c r="BW7" s="576">
        <f t="shared" si="46"/>
        <v>0</v>
      </c>
      <c r="BX7" s="577">
        <f t="shared" si="47"/>
        <v>0</v>
      </c>
      <c r="BY7" s="578">
        <f t="shared" si="18"/>
        <v>0</v>
      </c>
      <c r="BZ7" s="576">
        <f t="shared" si="48"/>
        <v>0</v>
      </c>
      <c r="CA7" s="577">
        <f t="shared" si="49"/>
        <v>0</v>
      </c>
      <c r="CB7" s="578">
        <f t="shared" si="19"/>
        <v>0</v>
      </c>
      <c r="CC7" s="579">
        <f t="shared" si="50"/>
        <v>0</v>
      </c>
      <c r="CD7" s="576">
        <f t="shared" si="51"/>
        <v>0</v>
      </c>
      <c r="CE7" s="560">
        <f t="shared" si="52"/>
        <v>-6</v>
      </c>
      <c r="CF7" s="560">
        <f t="shared" si="53"/>
        <v>-6</v>
      </c>
      <c r="CG7" s="560">
        <f t="shared" si="54"/>
        <v>0</v>
      </c>
      <c r="CH7" s="560">
        <f t="shared" si="55"/>
        <v>0</v>
      </c>
      <c r="CL7" s="11" t="str">
        <f t="shared" si="56"/>
        <v/>
      </c>
    </row>
    <row r="8" spans="1:90" ht="12.75" x14ac:dyDescent="0.2">
      <c r="A8" s="242">
        <f t="shared" si="20"/>
        <v>3</v>
      </c>
      <c r="B8" s="243">
        <f t="shared" si="57"/>
        <v>46028</v>
      </c>
      <c r="C8" s="600">
        <f t="shared" si="21"/>
        <v>2</v>
      </c>
      <c r="D8" s="307"/>
      <c r="E8" s="307"/>
      <c r="F8" s="308"/>
      <c r="G8" s="308"/>
      <c r="H8" s="547">
        <f>IF(AK8=6,Einstellungen!$E$11,IF(AK8=7,Einstellungen!$E$12,IF(AK8=1,Einstellungen!$E$13,IF(AK8=2,Einstellungen!$E$7,IF(AK8=3,Einstellungen!$E$8,IF(AK8=4,Einstellungen!$E$9,IF(AK8=5,Einstellungen!$E$10)))))))</f>
        <v>0</v>
      </c>
      <c r="I8" s="232">
        <f t="shared" si="0"/>
        <v>0</v>
      </c>
      <c r="J8" s="229">
        <f t="shared" si="1"/>
        <v>1</v>
      </c>
      <c r="K8" s="313"/>
      <c r="L8" s="328"/>
      <c r="M8" s="202"/>
      <c r="N8" s="381"/>
      <c r="O8" s="382"/>
      <c r="P8" s="382"/>
      <c r="Q8" s="382"/>
      <c r="R8" s="260" t="str">
        <f>IF(I$36=0,"",IF(Einstellungen!I$39=1,R7+AV8,CL8))</f>
        <v/>
      </c>
      <c r="S8" s="231">
        <f>SUM(AP$3:AP8)</f>
        <v>32</v>
      </c>
      <c r="T8" s="228">
        <f>SUM(I$3:I8)</f>
        <v>0</v>
      </c>
      <c r="U8" s="373" t="str">
        <f t="shared" si="22"/>
        <v/>
      </c>
      <c r="V8" s="689"/>
      <c r="W8" s="609"/>
      <c r="X8" s="609"/>
      <c r="Y8" s="15">
        <f t="shared" si="2"/>
        <v>46028</v>
      </c>
      <c r="Z8" s="2">
        <f t="shared" si="3"/>
        <v>0</v>
      </c>
      <c r="AA8" s="2">
        <f>IF(M8=Einstellungen!A$43,I8,IF(M8=Einstellungen!A$45,I8,0))</f>
        <v>0</v>
      </c>
      <c r="AB8" s="2">
        <f>IF(M8=Einstellungen!A$44,I8,IF(M8=Einstellungen!A$45,I8,0))</f>
        <v>0</v>
      </c>
      <c r="AC8" s="661">
        <f t="shared" si="4"/>
        <v>0</v>
      </c>
      <c r="AD8" s="2">
        <f t="shared" si="5"/>
        <v>0</v>
      </c>
      <c r="AE8" s="2">
        <f t="shared" si="23"/>
        <v>0</v>
      </c>
      <c r="AF8" s="2">
        <f t="shared" si="23"/>
        <v>0</v>
      </c>
      <c r="AG8" s="325">
        <f t="shared" si="6"/>
        <v>0</v>
      </c>
      <c r="AH8" s="325">
        <f t="shared" si="7"/>
        <v>0</v>
      </c>
      <c r="AI8" s="325">
        <f t="shared" si="24"/>
        <v>0</v>
      </c>
      <c r="AJ8" s="325">
        <f t="shared" si="25"/>
        <v>0</v>
      </c>
      <c r="AK8" s="2">
        <f t="shared" si="26"/>
        <v>3</v>
      </c>
      <c r="AL8" s="14">
        <f t="shared" si="27"/>
        <v>0</v>
      </c>
      <c r="AM8" s="11">
        <f t="shared" si="28"/>
        <v>0</v>
      </c>
      <c r="AN8" s="11">
        <f t="shared" si="29"/>
        <v>0</v>
      </c>
      <c r="AO8" s="11">
        <f t="shared" si="30"/>
        <v>8</v>
      </c>
      <c r="AP8" s="11">
        <f t="shared" si="31"/>
        <v>8</v>
      </c>
      <c r="AQ8" s="204">
        <f t="shared" si="32"/>
        <v>8</v>
      </c>
      <c r="AR8" s="2">
        <f t="shared" si="33"/>
        <v>1</v>
      </c>
      <c r="AS8" s="2">
        <f t="shared" si="34"/>
        <v>1</v>
      </c>
      <c r="AT8" s="11" t="str">
        <f t="shared" si="35"/>
        <v/>
      </c>
      <c r="AU8" s="11" t="str">
        <f t="shared" si="36"/>
        <v/>
      </c>
      <c r="AV8" s="11">
        <f t="shared" si="37"/>
        <v>-8</v>
      </c>
      <c r="AW8" s="11">
        <f>SUM($AV$3:AV8)</f>
        <v>-32</v>
      </c>
      <c r="AX8" s="390">
        <f t="shared" si="38"/>
        <v>0</v>
      </c>
      <c r="AY8" s="390">
        <f t="shared" si="8"/>
        <v>0</v>
      </c>
      <c r="AZ8" s="390">
        <f t="shared" si="8"/>
        <v>0</v>
      </c>
      <c r="BA8" s="390">
        <f t="shared" si="8"/>
        <v>0</v>
      </c>
      <c r="BB8" s="390">
        <f t="shared" si="8"/>
        <v>0</v>
      </c>
      <c r="BD8" s="368">
        <f t="shared" si="39"/>
        <v>0</v>
      </c>
      <c r="BE8" s="368">
        <f t="shared" si="39"/>
        <v>0</v>
      </c>
      <c r="BF8" s="368">
        <f t="shared" si="39"/>
        <v>0</v>
      </c>
      <c r="BG8" s="368">
        <f t="shared" si="39"/>
        <v>0</v>
      </c>
      <c r="BH8" s="372">
        <f t="shared" si="40"/>
        <v>18</v>
      </c>
      <c r="BI8" s="372">
        <f t="shared" si="9"/>
        <v>1.5</v>
      </c>
      <c r="BJ8" s="372">
        <f t="shared" si="41"/>
        <v>22</v>
      </c>
      <c r="BK8" s="372">
        <f t="shared" si="10"/>
        <v>2</v>
      </c>
      <c r="BL8" s="372">
        <f t="shared" si="42"/>
        <v>6</v>
      </c>
      <c r="BM8" s="372">
        <f t="shared" si="11"/>
        <v>2</v>
      </c>
      <c r="BN8" s="564">
        <f t="shared" si="12"/>
        <v>0</v>
      </c>
      <c r="BO8" s="565">
        <f t="shared" si="13"/>
        <v>0</v>
      </c>
      <c r="BP8" s="570">
        <f t="shared" si="14"/>
        <v>0</v>
      </c>
      <c r="BQ8" s="564">
        <f t="shared" si="15"/>
        <v>0</v>
      </c>
      <c r="BR8" s="565">
        <f t="shared" si="16"/>
        <v>0</v>
      </c>
      <c r="BS8" s="570">
        <f t="shared" si="17"/>
        <v>0</v>
      </c>
      <c r="BT8" s="568">
        <f t="shared" si="43"/>
        <v>0</v>
      </c>
      <c r="BU8" s="564">
        <f t="shared" si="44"/>
        <v>0</v>
      </c>
      <c r="BV8" s="582">
        <f t="shared" si="45"/>
        <v>0</v>
      </c>
      <c r="BW8" s="576">
        <f t="shared" si="46"/>
        <v>0</v>
      </c>
      <c r="BX8" s="577">
        <f t="shared" si="47"/>
        <v>0</v>
      </c>
      <c r="BY8" s="578">
        <f t="shared" si="18"/>
        <v>0</v>
      </c>
      <c r="BZ8" s="576">
        <f t="shared" si="48"/>
        <v>0</v>
      </c>
      <c r="CA8" s="577">
        <f t="shared" si="49"/>
        <v>0</v>
      </c>
      <c r="CB8" s="578">
        <f t="shared" si="19"/>
        <v>0</v>
      </c>
      <c r="CC8" s="579">
        <f t="shared" si="50"/>
        <v>0</v>
      </c>
      <c r="CD8" s="576">
        <f t="shared" si="51"/>
        <v>0</v>
      </c>
      <c r="CE8" s="560">
        <f t="shared" si="52"/>
        <v>-6</v>
      </c>
      <c r="CF8" s="560">
        <f t="shared" si="53"/>
        <v>-6</v>
      </c>
      <c r="CG8" s="560">
        <f t="shared" si="54"/>
        <v>0</v>
      </c>
      <c r="CH8" s="560">
        <f t="shared" si="55"/>
        <v>0</v>
      </c>
      <c r="CL8" s="11" t="str">
        <f t="shared" si="56"/>
        <v/>
      </c>
    </row>
    <row r="9" spans="1:90" ht="12.75" x14ac:dyDescent="0.2">
      <c r="A9" s="242">
        <f t="shared" si="20"/>
        <v>4</v>
      </c>
      <c r="B9" s="243">
        <f t="shared" si="57"/>
        <v>46029</v>
      </c>
      <c r="C9" s="600">
        <f t="shared" si="21"/>
        <v>2</v>
      </c>
      <c r="D9" s="307"/>
      <c r="E9" s="307"/>
      <c r="F9" s="308"/>
      <c r="G9" s="308"/>
      <c r="H9" s="547">
        <f>IF(AK9=6,Einstellungen!$E$11,IF(AK9=7,Einstellungen!$E$12,IF(AK9=1,Einstellungen!$E$13,IF(AK9=2,Einstellungen!$E$7,IF(AK9=3,Einstellungen!$E$8,IF(AK9=4,Einstellungen!$E$9,IF(AK9=5,Einstellungen!$E$10)))))))</f>
        <v>0</v>
      </c>
      <c r="I9" s="232">
        <f t="shared" si="0"/>
        <v>0</v>
      </c>
      <c r="J9" s="229">
        <f t="shared" si="1"/>
        <v>1</v>
      </c>
      <c r="K9" s="313"/>
      <c r="L9" s="328"/>
      <c r="M9" s="202"/>
      <c r="N9" s="381"/>
      <c r="O9" s="382"/>
      <c r="P9" s="382"/>
      <c r="Q9" s="382"/>
      <c r="R9" s="260" t="str">
        <f>IF(I$36=0,"",IF(Einstellungen!I$39=1,R8+AV9,CL9))</f>
        <v/>
      </c>
      <c r="S9" s="231">
        <f>SUM(AP$3:AP9)</f>
        <v>40</v>
      </c>
      <c r="T9" s="228">
        <f>SUM(I$3:I9)</f>
        <v>0</v>
      </c>
      <c r="U9" s="373" t="str">
        <f t="shared" si="22"/>
        <v/>
      </c>
      <c r="V9" s="689"/>
      <c r="W9" s="609"/>
      <c r="X9" s="609"/>
      <c r="Y9" s="15">
        <f t="shared" si="2"/>
        <v>46029</v>
      </c>
      <c r="Z9" s="2">
        <f t="shared" si="3"/>
        <v>0</v>
      </c>
      <c r="AA9" s="2">
        <f>IF(M9=Einstellungen!A$43,I9,IF(M9=Einstellungen!A$45,I9,0))</f>
        <v>0</v>
      </c>
      <c r="AB9" s="2">
        <f>IF(M9=Einstellungen!A$44,I9,IF(M9=Einstellungen!A$45,I9,0))</f>
        <v>0</v>
      </c>
      <c r="AC9" s="661">
        <f t="shared" si="4"/>
        <v>0</v>
      </c>
      <c r="AD9" s="2">
        <f t="shared" si="5"/>
        <v>0</v>
      </c>
      <c r="AE9" s="2">
        <f t="shared" si="23"/>
        <v>0</v>
      </c>
      <c r="AF9" s="2">
        <f t="shared" si="23"/>
        <v>0</v>
      </c>
      <c r="AG9" s="325">
        <f t="shared" si="6"/>
        <v>0</v>
      </c>
      <c r="AH9" s="325">
        <f t="shared" si="7"/>
        <v>0</v>
      </c>
      <c r="AI9" s="325">
        <f t="shared" si="24"/>
        <v>0</v>
      </c>
      <c r="AJ9" s="325">
        <f t="shared" si="25"/>
        <v>0</v>
      </c>
      <c r="AK9" s="2">
        <f t="shared" si="26"/>
        <v>4</v>
      </c>
      <c r="AL9" s="14">
        <f t="shared" si="27"/>
        <v>0</v>
      </c>
      <c r="AM9" s="11">
        <f t="shared" si="28"/>
        <v>0</v>
      </c>
      <c r="AN9" s="11">
        <f t="shared" si="29"/>
        <v>0</v>
      </c>
      <c r="AO9" s="11">
        <f t="shared" si="30"/>
        <v>8</v>
      </c>
      <c r="AP9" s="11">
        <f t="shared" si="31"/>
        <v>8</v>
      </c>
      <c r="AQ9" s="204">
        <f t="shared" si="32"/>
        <v>8</v>
      </c>
      <c r="AR9" s="2">
        <f t="shared" si="33"/>
        <v>1</v>
      </c>
      <c r="AS9" s="2">
        <f t="shared" si="34"/>
        <v>1</v>
      </c>
      <c r="AT9" s="11" t="str">
        <f t="shared" si="35"/>
        <v/>
      </c>
      <c r="AU9" s="11" t="str">
        <f t="shared" si="36"/>
        <v/>
      </c>
      <c r="AV9" s="11">
        <f t="shared" si="37"/>
        <v>-8</v>
      </c>
      <c r="AW9" s="11">
        <f>SUM($AV$3:AV9)</f>
        <v>-40</v>
      </c>
      <c r="AX9" s="390">
        <f t="shared" si="38"/>
        <v>0</v>
      </c>
      <c r="AY9" s="390">
        <f t="shared" si="8"/>
        <v>0</v>
      </c>
      <c r="AZ9" s="390">
        <f t="shared" si="8"/>
        <v>0</v>
      </c>
      <c r="BA9" s="390">
        <f t="shared" si="8"/>
        <v>0</v>
      </c>
      <c r="BB9" s="390">
        <f t="shared" si="8"/>
        <v>0</v>
      </c>
      <c r="BD9" s="368">
        <f t="shared" si="39"/>
        <v>0</v>
      </c>
      <c r="BE9" s="368">
        <f t="shared" si="39"/>
        <v>0</v>
      </c>
      <c r="BF9" s="368">
        <f t="shared" si="39"/>
        <v>0</v>
      </c>
      <c r="BG9" s="368">
        <f t="shared" si="39"/>
        <v>0</v>
      </c>
      <c r="BH9" s="372">
        <f t="shared" si="40"/>
        <v>18</v>
      </c>
      <c r="BI9" s="372">
        <f t="shared" si="9"/>
        <v>1.5</v>
      </c>
      <c r="BJ9" s="372">
        <f t="shared" si="41"/>
        <v>22</v>
      </c>
      <c r="BK9" s="372">
        <f t="shared" si="10"/>
        <v>2</v>
      </c>
      <c r="BL9" s="372">
        <f t="shared" si="42"/>
        <v>6</v>
      </c>
      <c r="BM9" s="372">
        <f t="shared" si="11"/>
        <v>2</v>
      </c>
      <c r="BN9" s="564">
        <f t="shared" si="12"/>
        <v>0</v>
      </c>
      <c r="BO9" s="565">
        <f t="shared" si="13"/>
        <v>0</v>
      </c>
      <c r="BP9" s="570">
        <f t="shared" si="14"/>
        <v>0</v>
      </c>
      <c r="BQ9" s="564">
        <f t="shared" si="15"/>
        <v>0</v>
      </c>
      <c r="BR9" s="565">
        <f t="shared" si="16"/>
        <v>0</v>
      </c>
      <c r="BS9" s="570">
        <f t="shared" si="17"/>
        <v>0</v>
      </c>
      <c r="BT9" s="568">
        <f t="shared" si="43"/>
        <v>0</v>
      </c>
      <c r="BU9" s="564">
        <f t="shared" si="44"/>
        <v>0</v>
      </c>
      <c r="BV9" s="582">
        <f t="shared" si="45"/>
        <v>0</v>
      </c>
      <c r="BW9" s="576">
        <f t="shared" si="46"/>
        <v>0</v>
      </c>
      <c r="BX9" s="577">
        <f t="shared" si="47"/>
        <v>0</v>
      </c>
      <c r="BY9" s="578">
        <f t="shared" si="18"/>
        <v>0</v>
      </c>
      <c r="BZ9" s="576">
        <f t="shared" si="48"/>
        <v>0</v>
      </c>
      <c r="CA9" s="577">
        <f t="shared" si="49"/>
        <v>0</v>
      </c>
      <c r="CB9" s="578">
        <f t="shared" si="19"/>
        <v>0</v>
      </c>
      <c r="CC9" s="579">
        <f t="shared" si="50"/>
        <v>0</v>
      </c>
      <c r="CD9" s="576">
        <f t="shared" si="51"/>
        <v>0</v>
      </c>
      <c r="CE9" s="560">
        <f t="shared" si="52"/>
        <v>-6</v>
      </c>
      <c r="CF9" s="560">
        <f t="shared" si="53"/>
        <v>-6</v>
      </c>
      <c r="CG9" s="560">
        <f t="shared" si="54"/>
        <v>0</v>
      </c>
      <c r="CH9" s="560">
        <f t="shared" si="55"/>
        <v>0</v>
      </c>
      <c r="CL9" s="11" t="str">
        <f t="shared" si="56"/>
        <v/>
      </c>
    </row>
    <row r="10" spans="1:90" ht="12.75" x14ac:dyDescent="0.2">
      <c r="A10" s="242">
        <f t="shared" si="20"/>
        <v>5</v>
      </c>
      <c r="B10" s="243">
        <f t="shared" si="57"/>
        <v>46030</v>
      </c>
      <c r="C10" s="600">
        <f t="shared" si="21"/>
        <v>2</v>
      </c>
      <c r="D10" s="307"/>
      <c r="E10" s="307"/>
      <c r="F10" s="308"/>
      <c r="G10" s="308"/>
      <c r="H10" s="547">
        <f>IF(AK10=6,Einstellungen!$E$11,IF(AK10=7,Einstellungen!$E$12,IF(AK10=1,Einstellungen!$E$13,IF(AK10=2,Einstellungen!$E$7,IF(AK10=3,Einstellungen!$E$8,IF(AK10=4,Einstellungen!$E$9,IF(AK10=5,Einstellungen!$E$10)))))))</f>
        <v>0</v>
      </c>
      <c r="I10" s="232">
        <f t="shared" si="0"/>
        <v>0</v>
      </c>
      <c r="J10" s="229">
        <f t="shared" si="1"/>
        <v>1</v>
      </c>
      <c r="K10" s="313"/>
      <c r="L10" s="328"/>
      <c r="M10" s="202"/>
      <c r="N10" s="381"/>
      <c r="O10" s="382"/>
      <c r="P10" s="382"/>
      <c r="Q10" s="382"/>
      <c r="R10" s="260" t="str">
        <f>IF(I$36=0,"",IF(Einstellungen!I$39=1,R9+AV10,CL10))</f>
        <v/>
      </c>
      <c r="S10" s="231">
        <f>SUM(AP$3:AP10)</f>
        <v>48</v>
      </c>
      <c r="T10" s="228">
        <f>SUM(I$3:I10)</f>
        <v>0</v>
      </c>
      <c r="U10" s="373" t="str">
        <f t="shared" si="22"/>
        <v/>
      </c>
      <c r="V10" s="689"/>
      <c r="W10" s="609"/>
      <c r="X10" s="609"/>
      <c r="Y10" s="15">
        <f t="shared" si="2"/>
        <v>46030</v>
      </c>
      <c r="Z10" s="2">
        <f t="shared" si="3"/>
        <v>0</v>
      </c>
      <c r="AA10" s="2">
        <f>IF(M10=Einstellungen!A$43,I10,IF(M10=Einstellungen!A$45,I10,0))</f>
        <v>0</v>
      </c>
      <c r="AB10" s="2">
        <f>IF(M10=Einstellungen!A$44,I10,IF(M10=Einstellungen!A$45,I10,0))</f>
        <v>0</v>
      </c>
      <c r="AC10" s="661">
        <f t="shared" si="4"/>
        <v>0</v>
      </c>
      <c r="AD10" s="2">
        <f t="shared" si="5"/>
        <v>0</v>
      </c>
      <c r="AE10" s="2">
        <f t="shared" si="23"/>
        <v>0</v>
      </c>
      <c r="AF10" s="2">
        <f t="shared" si="23"/>
        <v>0</v>
      </c>
      <c r="AG10" s="325">
        <f t="shared" si="6"/>
        <v>0</v>
      </c>
      <c r="AH10" s="325">
        <f t="shared" si="7"/>
        <v>0</v>
      </c>
      <c r="AI10" s="325">
        <f t="shared" si="24"/>
        <v>0</v>
      </c>
      <c r="AJ10" s="325">
        <f t="shared" si="25"/>
        <v>0</v>
      </c>
      <c r="AK10" s="2">
        <f t="shared" si="26"/>
        <v>5</v>
      </c>
      <c r="AL10" s="14">
        <f t="shared" si="27"/>
        <v>0</v>
      </c>
      <c r="AM10" s="11">
        <f t="shared" si="28"/>
        <v>0</v>
      </c>
      <c r="AN10" s="11">
        <f t="shared" si="29"/>
        <v>0</v>
      </c>
      <c r="AO10" s="11">
        <f t="shared" si="30"/>
        <v>8</v>
      </c>
      <c r="AP10" s="11">
        <f t="shared" si="31"/>
        <v>8</v>
      </c>
      <c r="AQ10" s="204">
        <f t="shared" si="32"/>
        <v>8</v>
      </c>
      <c r="AR10" s="2">
        <f t="shared" si="33"/>
        <v>1</v>
      </c>
      <c r="AS10" s="2">
        <f t="shared" si="34"/>
        <v>1</v>
      </c>
      <c r="AT10" s="11" t="str">
        <f t="shared" si="35"/>
        <v/>
      </c>
      <c r="AU10" s="11" t="str">
        <f t="shared" si="36"/>
        <v/>
      </c>
      <c r="AV10" s="11">
        <f t="shared" si="37"/>
        <v>-8</v>
      </c>
      <c r="AW10" s="11">
        <f>SUM($AV$3:AV10)</f>
        <v>-48</v>
      </c>
      <c r="AX10" s="390">
        <f t="shared" si="38"/>
        <v>0</v>
      </c>
      <c r="AY10" s="390">
        <f t="shared" si="8"/>
        <v>0</v>
      </c>
      <c r="AZ10" s="390">
        <f t="shared" si="8"/>
        <v>0</v>
      </c>
      <c r="BA10" s="390">
        <f t="shared" si="8"/>
        <v>0</v>
      </c>
      <c r="BB10" s="390">
        <f t="shared" si="8"/>
        <v>0</v>
      </c>
      <c r="BD10" s="368">
        <f t="shared" si="39"/>
        <v>0</v>
      </c>
      <c r="BE10" s="368">
        <f t="shared" si="39"/>
        <v>0</v>
      </c>
      <c r="BF10" s="368">
        <f t="shared" si="39"/>
        <v>0</v>
      </c>
      <c r="BG10" s="368">
        <f t="shared" si="39"/>
        <v>0</v>
      </c>
      <c r="BH10" s="372">
        <f t="shared" si="40"/>
        <v>18</v>
      </c>
      <c r="BI10" s="372">
        <f t="shared" si="9"/>
        <v>1.5</v>
      </c>
      <c r="BJ10" s="372">
        <f t="shared" si="41"/>
        <v>22</v>
      </c>
      <c r="BK10" s="372">
        <f t="shared" si="10"/>
        <v>2</v>
      </c>
      <c r="BL10" s="372">
        <f t="shared" si="42"/>
        <v>6</v>
      </c>
      <c r="BM10" s="372">
        <f t="shared" si="11"/>
        <v>2</v>
      </c>
      <c r="BN10" s="564">
        <f t="shared" si="12"/>
        <v>0</v>
      </c>
      <c r="BO10" s="565">
        <f t="shared" si="13"/>
        <v>0</v>
      </c>
      <c r="BP10" s="570">
        <f t="shared" si="14"/>
        <v>0</v>
      </c>
      <c r="BQ10" s="564">
        <f t="shared" si="15"/>
        <v>0</v>
      </c>
      <c r="BR10" s="565">
        <f t="shared" si="16"/>
        <v>0</v>
      </c>
      <c r="BS10" s="570">
        <f t="shared" si="17"/>
        <v>0</v>
      </c>
      <c r="BT10" s="568">
        <f t="shared" si="43"/>
        <v>0</v>
      </c>
      <c r="BU10" s="564">
        <f t="shared" si="44"/>
        <v>0</v>
      </c>
      <c r="BV10" s="582">
        <f t="shared" si="45"/>
        <v>0</v>
      </c>
      <c r="BW10" s="576">
        <f t="shared" si="46"/>
        <v>0</v>
      </c>
      <c r="BX10" s="577">
        <f t="shared" si="47"/>
        <v>0</v>
      </c>
      <c r="BY10" s="578">
        <f t="shared" si="18"/>
        <v>0</v>
      </c>
      <c r="BZ10" s="576">
        <f t="shared" si="48"/>
        <v>0</v>
      </c>
      <c r="CA10" s="577">
        <f t="shared" si="49"/>
        <v>0</v>
      </c>
      <c r="CB10" s="578">
        <f t="shared" si="19"/>
        <v>0</v>
      </c>
      <c r="CC10" s="579">
        <f t="shared" si="50"/>
        <v>0</v>
      </c>
      <c r="CD10" s="576">
        <f t="shared" si="51"/>
        <v>0</v>
      </c>
      <c r="CE10" s="560">
        <f t="shared" si="52"/>
        <v>-6</v>
      </c>
      <c r="CF10" s="560">
        <f t="shared" si="53"/>
        <v>-6</v>
      </c>
      <c r="CG10" s="560">
        <f t="shared" si="54"/>
        <v>0</v>
      </c>
      <c r="CH10" s="560">
        <f t="shared" si="55"/>
        <v>0</v>
      </c>
      <c r="CL10" s="11" t="str">
        <f t="shared" si="56"/>
        <v/>
      </c>
    </row>
    <row r="11" spans="1:90" ht="12.75" x14ac:dyDescent="0.2">
      <c r="A11" s="242">
        <f t="shared" si="20"/>
        <v>6</v>
      </c>
      <c r="B11" s="243">
        <f t="shared" si="57"/>
        <v>46031</v>
      </c>
      <c r="C11" s="600">
        <f t="shared" si="21"/>
        <v>2</v>
      </c>
      <c r="D11" s="307"/>
      <c r="E11" s="307"/>
      <c r="F11" s="308"/>
      <c r="G11" s="308"/>
      <c r="H11" s="547">
        <f>IF(AK11=6,Einstellungen!$E$11,IF(AK11=7,Einstellungen!$E$12,IF(AK11=1,Einstellungen!$E$13,IF(AK11=2,Einstellungen!$E$7,IF(AK11=3,Einstellungen!$E$8,IF(AK11=4,Einstellungen!$E$9,IF(AK11=5,Einstellungen!$E$10)))))))</f>
        <v>0</v>
      </c>
      <c r="I11" s="232">
        <f t="shared" si="0"/>
        <v>0</v>
      </c>
      <c r="J11" s="229">
        <f t="shared" si="1"/>
        <v>1</v>
      </c>
      <c r="K11" s="313"/>
      <c r="L11" s="328"/>
      <c r="M11" s="202"/>
      <c r="N11" s="381"/>
      <c r="O11" s="382"/>
      <c r="P11" s="382"/>
      <c r="Q11" s="382"/>
      <c r="R11" s="260" t="str">
        <f>IF(I$36=0,"",IF(Einstellungen!I$39=1,R10+AV11,CL11))</f>
        <v/>
      </c>
      <c r="S11" s="231">
        <f>SUM(AP$3:AP11)</f>
        <v>56</v>
      </c>
      <c r="T11" s="228">
        <f>SUM(I$3:I11)</f>
        <v>0</v>
      </c>
      <c r="U11" s="373" t="str">
        <f t="shared" si="22"/>
        <v/>
      </c>
      <c r="V11" s="689"/>
      <c r="W11" s="609"/>
      <c r="X11" s="609"/>
      <c r="Y11" s="15">
        <f t="shared" si="2"/>
        <v>46031</v>
      </c>
      <c r="Z11" s="2">
        <f t="shared" si="3"/>
        <v>0</v>
      </c>
      <c r="AA11" s="2">
        <f>IF(M11=Einstellungen!A$43,I11,IF(M11=Einstellungen!A$45,I11,0))</f>
        <v>0</v>
      </c>
      <c r="AB11" s="2">
        <f>IF(M11=Einstellungen!A$44,I11,IF(M11=Einstellungen!A$45,I11,0))</f>
        <v>0</v>
      </c>
      <c r="AC11" s="661">
        <f t="shared" si="4"/>
        <v>0</v>
      </c>
      <c r="AD11" s="2">
        <f t="shared" si="5"/>
        <v>0</v>
      </c>
      <c r="AE11" s="2">
        <f t="shared" si="23"/>
        <v>0</v>
      </c>
      <c r="AF11" s="2">
        <f t="shared" si="23"/>
        <v>0</v>
      </c>
      <c r="AG11" s="325">
        <f t="shared" si="6"/>
        <v>0</v>
      </c>
      <c r="AH11" s="325">
        <f t="shared" si="7"/>
        <v>0</v>
      </c>
      <c r="AI11" s="325">
        <f t="shared" si="24"/>
        <v>0</v>
      </c>
      <c r="AJ11" s="325">
        <f t="shared" si="25"/>
        <v>0</v>
      </c>
      <c r="AK11" s="2">
        <f t="shared" si="26"/>
        <v>6</v>
      </c>
      <c r="AL11" s="14">
        <f t="shared" si="27"/>
        <v>0</v>
      </c>
      <c r="AM11" s="11">
        <f t="shared" si="28"/>
        <v>0</v>
      </c>
      <c r="AN11" s="11">
        <f t="shared" si="29"/>
        <v>0</v>
      </c>
      <c r="AO11" s="11">
        <f t="shared" si="30"/>
        <v>8</v>
      </c>
      <c r="AP11" s="11">
        <f t="shared" si="31"/>
        <v>8</v>
      </c>
      <c r="AQ11" s="204">
        <f t="shared" si="32"/>
        <v>8</v>
      </c>
      <c r="AR11" s="2">
        <f t="shared" si="33"/>
        <v>1</v>
      </c>
      <c r="AS11" s="2">
        <f t="shared" si="34"/>
        <v>1</v>
      </c>
      <c r="AT11" s="11" t="str">
        <f t="shared" si="35"/>
        <v/>
      </c>
      <c r="AU11" s="11" t="str">
        <f t="shared" si="36"/>
        <v/>
      </c>
      <c r="AV11" s="11">
        <f t="shared" si="37"/>
        <v>-8</v>
      </c>
      <c r="AW11" s="11">
        <f>SUM($AV$3:AV11)</f>
        <v>-56</v>
      </c>
      <c r="AX11" s="390">
        <f t="shared" si="38"/>
        <v>0</v>
      </c>
      <c r="AY11" s="390">
        <f t="shared" si="8"/>
        <v>0</v>
      </c>
      <c r="AZ11" s="390">
        <f t="shared" si="8"/>
        <v>0</v>
      </c>
      <c r="BA11" s="390">
        <f t="shared" si="8"/>
        <v>0</v>
      </c>
      <c r="BB11" s="390">
        <f t="shared" si="8"/>
        <v>0</v>
      </c>
      <c r="BD11" s="368">
        <f t="shared" si="39"/>
        <v>0</v>
      </c>
      <c r="BE11" s="368">
        <f t="shared" si="39"/>
        <v>0</v>
      </c>
      <c r="BF11" s="368">
        <f t="shared" si="39"/>
        <v>0</v>
      </c>
      <c r="BG11" s="368">
        <f t="shared" si="39"/>
        <v>0</v>
      </c>
      <c r="BH11" s="372">
        <f t="shared" si="40"/>
        <v>18</v>
      </c>
      <c r="BI11" s="372">
        <f t="shared" si="9"/>
        <v>1.5</v>
      </c>
      <c r="BJ11" s="372">
        <f t="shared" si="41"/>
        <v>22</v>
      </c>
      <c r="BK11" s="372">
        <f t="shared" si="10"/>
        <v>2</v>
      </c>
      <c r="BL11" s="372">
        <f t="shared" si="42"/>
        <v>6</v>
      </c>
      <c r="BM11" s="372">
        <f t="shared" si="11"/>
        <v>2</v>
      </c>
      <c r="BN11" s="564">
        <f t="shared" si="12"/>
        <v>0</v>
      </c>
      <c r="BO11" s="565">
        <f t="shared" si="13"/>
        <v>0</v>
      </c>
      <c r="BP11" s="570">
        <f t="shared" si="14"/>
        <v>0</v>
      </c>
      <c r="BQ11" s="564">
        <f t="shared" si="15"/>
        <v>0</v>
      </c>
      <c r="BR11" s="565">
        <f t="shared" si="16"/>
        <v>0</v>
      </c>
      <c r="BS11" s="570">
        <f t="shared" si="17"/>
        <v>0</v>
      </c>
      <c r="BT11" s="568">
        <f t="shared" si="43"/>
        <v>0</v>
      </c>
      <c r="BU11" s="564">
        <f t="shared" si="44"/>
        <v>0</v>
      </c>
      <c r="BV11" s="582">
        <f t="shared" si="45"/>
        <v>0</v>
      </c>
      <c r="BW11" s="576">
        <f t="shared" si="46"/>
        <v>0</v>
      </c>
      <c r="BX11" s="577">
        <f t="shared" si="47"/>
        <v>0</v>
      </c>
      <c r="BY11" s="578">
        <f t="shared" si="18"/>
        <v>0</v>
      </c>
      <c r="BZ11" s="576">
        <f t="shared" si="48"/>
        <v>0</v>
      </c>
      <c r="CA11" s="577">
        <f t="shared" si="49"/>
        <v>0</v>
      </c>
      <c r="CB11" s="578">
        <f t="shared" si="19"/>
        <v>0</v>
      </c>
      <c r="CC11" s="579">
        <f t="shared" si="50"/>
        <v>0</v>
      </c>
      <c r="CD11" s="576">
        <f t="shared" si="51"/>
        <v>0</v>
      </c>
      <c r="CE11" s="560">
        <f t="shared" si="52"/>
        <v>-6</v>
      </c>
      <c r="CF11" s="560">
        <f t="shared" si="53"/>
        <v>-6</v>
      </c>
      <c r="CG11" s="560">
        <f t="shared" si="54"/>
        <v>0</v>
      </c>
      <c r="CH11" s="560">
        <f t="shared" si="55"/>
        <v>0</v>
      </c>
      <c r="CL11" s="11" t="str">
        <f t="shared" si="56"/>
        <v/>
      </c>
    </row>
    <row r="12" spans="1:90" ht="12.75" x14ac:dyDescent="0.2">
      <c r="A12" s="242">
        <f t="shared" si="20"/>
        <v>7</v>
      </c>
      <c r="B12" s="243">
        <f t="shared" si="57"/>
        <v>46032</v>
      </c>
      <c r="C12" s="600">
        <f t="shared" si="21"/>
        <v>2</v>
      </c>
      <c r="D12" s="307"/>
      <c r="E12" s="307"/>
      <c r="F12" s="308"/>
      <c r="G12" s="308"/>
      <c r="H12" s="547">
        <f>IF(AK12=6,Einstellungen!$E$11,IF(AK12=7,Einstellungen!$E$12,IF(AK12=1,Einstellungen!$E$13,IF(AK12=2,Einstellungen!$E$7,IF(AK12=3,Einstellungen!$E$8,IF(AK12=4,Einstellungen!$E$9,IF(AK12=5,Einstellungen!$E$10)))))))</f>
        <v>0</v>
      </c>
      <c r="I12" s="232">
        <f t="shared" si="0"/>
        <v>0</v>
      </c>
      <c r="J12" s="229" t="str">
        <f t="shared" si="1"/>
        <v/>
      </c>
      <c r="K12" s="313"/>
      <c r="L12" s="328"/>
      <c r="M12" s="202"/>
      <c r="N12" s="381"/>
      <c r="O12" s="382"/>
      <c r="P12" s="382"/>
      <c r="Q12" s="382"/>
      <c r="R12" s="260" t="str">
        <f>IF(I$36=0,"",IF(Einstellungen!I$39=1,R11+AV12,CL12))</f>
        <v/>
      </c>
      <c r="S12" s="231">
        <f>SUM(AP$3:AP12)</f>
        <v>56</v>
      </c>
      <c r="T12" s="228">
        <f>SUM(I$3:I12)</f>
        <v>0</v>
      </c>
      <c r="U12" s="373" t="str">
        <f t="shared" si="22"/>
        <v/>
      </c>
      <c r="V12" s="689"/>
      <c r="W12" s="609"/>
      <c r="X12" s="609"/>
      <c r="Y12" s="15">
        <f t="shared" si="2"/>
        <v>46032</v>
      </c>
      <c r="Z12" s="2" t="b">
        <f t="shared" si="3"/>
        <v>0</v>
      </c>
      <c r="AA12" s="2">
        <f>IF(M12=Einstellungen!A$43,I12,IF(M12=Einstellungen!A$45,I12,0))</f>
        <v>0</v>
      </c>
      <c r="AB12" s="2">
        <f>IF(M12=Einstellungen!A$44,I12,IF(M12=Einstellungen!A$45,I12,0))</f>
        <v>0</v>
      </c>
      <c r="AC12" s="661">
        <f t="shared" si="4"/>
        <v>0</v>
      </c>
      <c r="AD12" s="2" t="b">
        <f t="shared" si="5"/>
        <v>0</v>
      </c>
      <c r="AE12" s="2">
        <f t="shared" si="23"/>
        <v>0</v>
      </c>
      <c r="AF12" s="2">
        <f t="shared" si="23"/>
        <v>0</v>
      </c>
      <c r="AG12" s="325" t="b">
        <f t="shared" si="6"/>
        <v>0</v>
      </c>
      <c r="AH12" s="325" t="b">
        <f t="shared" si="7"/>
        <v>0</v>
      </c>
      <c r="AI12" s="325" t="b">
        <f t="shared" si="24"/>
        <v>0</v>
      </c>
      <c r="AJ12" s="325" t="b">
        <f t="shared" si="25"/>
        <v>0</v>
      </c>
      <c r="AK12" s="2">
        <f t="shared" si="26"/>
        <v>7</v>
      </c>
      <c r="AL12" s="14">
        <f t="shared" si="27"/>
        <v>0</v>
      </c>
      <c r="AM12" s="11">
        <f t="shared" si="28"/>
        <v>0</v>
      </c>
      <c r="AN12" s="11">
        <f t="shared" si="29"/>
        <v>0</v>
      </c>
      <c r="AO12" s="11">
        <f t="shared" si="30"/>
        <v>0</v>
      </c>
      <c r="AP12" s="11">
        <f t="shared" si="31"/>
        <v>0</v>
      </c>
      <c r="AQ12" s="204">
        <f t="shared" si="32"/>
        <v>0</v>
      </c>
      <c r="AR12" s="2" t="str">
        <f t="shared" si="33"/>
        <v/>
      </c>
      <c r="AS12" s="2" t="str">
        <f t="shared" si="34"/>
        <v/>
      </c>
      <c r="AT12" s="11" t="str">
        <f t="shared" si="35"/>
        <v/>
      </c>
      <c r="AU12" s="11" t="str">
        <f t="shared" si="36"/>
        <v/>
      </c>
      <c r="AV12" s="11">
        <f t="shared" si="37"/>
        <v>0</v>
      </c>
      <c r="AW12" s="11">
        <f>SUM($AV$3:AV12)</f>
        <v>-56</v>
      </c>
      <c r="AX12" s="390">
        <f t="shared" si="38"/>
        <v>0</v>
      </c>
      <c r="AY12" s="390">
        <f t="shared" si="8"/>
        <v>0</v>
      </c>
      <c r="AZ12" s="390">
        <f t="shared" si="8"/>
        <v>0</v>
      </c>
      <c r="BA12" s="390">
        <f t="shared" si="8"/>
        <v>0</v>
      </c>
      <c r="BB12" s="390">
        <f t="shared" si="8"/>
        <v>0</v>
      </c>
      <c r="BD12" s="368">
        <f t="shared" si="39"/>
        <v>0</v>
      </c>
      <c r="BE12" s="368">
        <f t="shared" si="39"/>
        <v>0</v>
      </c>
      <c r="BF12" s="368">
        <f t="shared" si="39"/>
        <v>0</v>
      </c>
      <c r="BG12" s="368">
        <f t="shared" si="39"/>
        <v>0</v>
      </c>
      <c r="BH12" s="372">
        <f t="shared" si="40"/>
        <v>18</v>
      </c>
      <c r="BI12" s="372">
        <f t="shared" si="9"/>
        <v>1.5</v>
      </c>
      <c r="BJ12" s="372">
        <f t="shared" si="41"/>
        <v>22</v>
      </c>
      <c r="BK12" s="372">
        <f t="shared" si="10"/>
        <v>2</v>
      </c>
      <c r="BL12" s="372">
        <f t="shared" si="42"/>
        <v>6</v>
      </c>
      <c r="BM12" s="372">
        <f t="shared" si="11"/>
        <v>2</v>
      </c>
      <c r="BN12" s="564">
        <f t="shared" si="12"/>
        <v>0</v>
      </c>
      <c r="BO12" s="565">
        <f t="shared" si="13"/>
        <v>0</v>
      </c>
      <c r="BP12" s="570">
        <f t="shared" si="14"/>
        <v>0</v>
      </c>
      <c r="BQ12" s="564">
        <f t="shared" si="15"/>
        <v>0</v>
      </c>
      <c r="BR12" s="565">
        <f t="shared" si="16"/>
        <v>0</v>
      </c>
      <c r="BS12" s="570">
        <f t="shared" si="17"/>
        <v>0</v>
      </c>
      <c r="BT12" s="568">
        <f t="shared" si="43"/>
        <v>0</v>
      </c>
      <c r="BU12" s="564">
        <f t="shared" si="44"/>
        <v>0</v>
      </c>
      <c r="BV12" s="582">
        <f t="shared" si="45"/>
        <v>0</v>
      </c>
      <c r="BW12" s="576">
        <f t="shared" si="46"/>
        <v>0</v>
      </c>
      <c r="BX12" s="577">
        <f t="shared" si="47"/>
        <v>0</v>
      </c>
      <c r="BY12" s="578">
        <f t="shared" si="18"/>
        <v>0</v>
      </c>
      <c r="BZ12" s="576">
        <f t="shared" si="48"/>
        <v>0</v>
      </c>
      <c r="CA12" s="577">
        <f t="shared" si="49"/>
        <v>0</v>
      </c>
      <c r="CB12" s="578">
        <f t="shared" si="19"/>
        <v>0</v>
      </c>
      <c r="CC12" s="579">
        <f t="shared" si="50"/>
        <v>0</v>
      </c>
      <c r="CD12" s="576">
        <f t="shared" si="51"/>
        <v>0</v>
      </c>
      <c r="CE12" s="560">
        <f t="shared" si="52"/>
        <v>-6</v>
      </c>
      <c r="CF12" s="560">
        <f t="shared" si="53"/>
        <v>-6</v>
      </c>
      <c r="CG12" s="560">
        <f t="shared" si="54"/>
        <v>0</v>
      </c>
      <c r="CH12" s="560">
        <f t="shared" si="55"/>
        <v>0</v>
      </c>
      <c r="CL12" s="11" t="str">
        <f t="shared" si="56"/>
        <v/>
      </c>
    </row>
    <row r="13" spans="1:90" ht="12.75" x14ac:dyDescent="0.2">
      <c r="A13" s="242">
        <f t="shared" si="20"/>
        <v>1</v>
      </c>
      <c r="B13" s="243">
        <f t="shared" si="57"/>
        <v>46033</v>
      </c>
      <c r="C13" s="600">
        <f t="shared" si="21"/>
        <v>2</v>
      </c>
      <c r="D13" s="307"/>
      <c r="E13" s="307"/>
      <c r="F13" s="308"/>
      <c r="G13" s="308"/>
      <c r="H13" s="547">
        <f>IF(AK13=6,Einstellungen!$E$11,IF(AK13=7,Einstellungen!$E$12,IF(AK13=1,Einstellungen!$E$13,IF(AK13=2,Einstellungen!$E$7,IF(AK13=3,Einstellungen!$E$8,IF(AK13=4,Einstellungen!$E$9,IF(AK13=5,Einstellungen!$E$10)))))))</f>
        <v>0</v>
      </c>
      <c r="I13" s="232">
        <f t="shared" si="0"/>
        <v>0</v>
      </c>
      <c r="J13" s="229" t="str">
        <f t="shared" si="1"/>
        <v/>
      </c>
      <c r="K13" s="313"/>
      <c r="L13" s="328"/>
      <c r="M13" s="202"/>
      <c r="N13" s="381"/>
      <c r="O13" s="382"/>
      <c r="P13" s="382"/>
      <c r="Q13" s="382"/>
      <c r="R13" s="260" t="str">
        <f>IF(I$36=0,"",IF(Einstellungen!I$39=1,R12+AV13,CL13))</f>
        <v/>
      </c>
      <c r="S13" s="231">
        <f>SUM(AP$3:AP13)</f>
        <v>56</v>
      </c>
      <c r="T13" s="228">
        <f>SUM(I$3:I13)</f>
        <v>0</v>
      </c>
      <c r="U13" s="373" t="str">
        <f t="shared" si="22"/>
        <v/>
      </c>
      <c r="V13" s="689" t="s">
        <v>294</v>
      </c>
      <c r="W13" s="609"/>
      <c r="X13" s="609"/>
      <c r="Y13" s="15">
        <f t="shared" si="2"/>
        <v>46033</v>
      </c>
      <c r="Z13" s="2" t="b">
        <f t="shared" si="3"/>
        <v>0</v>
      </c>
      <c r="AA13" s="2">
        <f>IF(M13=Einstellungen!A$43,I13,IF(M13=Einstellungen!A$45,I13,0))</f>
        <v>0</v>
      </c>
      <c r="AB13" s="2">
        <f>IF(M13=Einstellungen!A$44,I13,IF(M13=Einstellungen!A$45,I13,0))</f>
        <v>0</v>
      </c>
      <c r="AC13" s="661">
        <f t="shared" si="4"/>
        <v>0</v>
      </c>
      <c r="AD13" s="2" t="b">
        <f t="shared" si="5"/>
        <v>0</v>
      </c>
      <c r="AE13" s="2">
        <f t="shared" si="23"/>
        <v>0</v>
      </c>
      <c r="AF13" s="2">
        <f t="shared" si="23"/>
        <v>0</v>
      </c>
      <c r="AG13" s="325" t="b">
        <f t="shared" si="6"/>
        <v>0</v>
      </c>
      <c r="AH13" s="325" t="b">
        <f t="shared" si="7"/>
        <v>0</v>
      </c>
      <c r="AI13" s="325" t="b">
        <f t="shared" si="24"/>
        <v>0</v>
      </c>
      <c r="AJ13" s="325" t="b">
        <f t="shared" si="25"/>
        <v>0</v>
      </c>
      <c r="AK13" s="2">
        <f t="shared" si="26"/>
        <v>1</v>
      </c>
      <c r="AL13" s="14">
        <f t="shared" si="27"/>
        <v>0</v>
      </c>
      <c r="AM13" s="11">
        <f t="shared" si="28"/>
        <v>0</v>
      </c>
      <c r="AN13" s="11">
        <f t="shared" si="29"/>
        <v>0</v>
      </c>
      <c r="AO13" s="11">
        <f t="shared" si="30"/>
        <v>0</v>
      </c>
      <c r="AP13" s="11">
        <f t="shared" si="31"/>
        <v>0</v>
      </c>
      <c r="AQ13" s="204">
        <f t="shared" si="32"/>
        <v>0</v>
      </c>
      <c r="AR13" s="2" t="str">
        <f t="shared" si="33"/>
        <v/>
      </c>
      <c r="AS13" s="2" t="str">
        <f t="shared" si="34"/>
        <v/>
      </c>
      <c r="AT13" s="11" t="str">
        <f t="shared" si="35"/>
        <v/>
      </c>
      <c r="AU13" s="11" t="str">
        <f t="shared" si="36"/>
        <v/>
      </c>
      <c r="AV13" s="11">
        <f t="shared" si="37"/>
        <v>0</v>
      </c>
      <c r="AW13" s="11">
        <f>SUM($AV$3:AV13)</f>
        <v>-56</v>
      </c>
      <c r="AX13" s="390">
        <f t="shared" si="38"/>
        <v>0</v>
      </c>
      <c r="AY13" s="390">
        <f t="shared" si="8"/>
        <v>0</v>
      </c>
      <c r="AZ13" s="390">
        <f t="shared" si="8"/>
        <v>0</v>
      </c>
      <c r="BA13" s="390">
        <f t="shared" si="8"/>
        <v>0</v>
      </c>
      <c r="BB13" s="390">
        <f t="shared" si="8"/>
        <v>0</v>
      </c>
      <c r="BD13" s="368">
        <f t="shared" si="39"/>
        <v>0</v>
      </c>
      <c r="BE13" s="368">
        <f t="shared" si="39"/>
        <v>0</v>
      </c>
      <c r="BF13" s="368">
        <f t="shared" si="39"/>
        <v>0</v>
      </c>
      <c r="BG13" s="368">
        <f t="shared" si="39"/>
        <v>0</v>
      </c>
      <c r="BH13" s="372">
        <f t="shared" si="40"/>
        <v>8</v>
      </c>
      <c r="BI13" s="372">
        <f t="shared" si="9"/>
        <v>2</v>
      </c>
      <c r="BJ13" s="372">
        <f t="shared" si="41"/>
        <v>22</v>
      </c>
      <c r="BK13" s="372">
        <f t="shared" si="10"/>
        <v>3</v>
      </c>
      <c r="BL13" s="372">
        <f t="shared" si="42"/>
        <v>6</v>
      </c>
      <c r="BM13" s="372">
        <f t="shared" si="11"/>
        <v>3</v>
      </c>
      <c r="BN13" s="564">
        <f t="shared" si="12"/>
        <v>0</v>
      </c>
      <c r="BO13" s="565">
        <f t="shared" si="13"/>
        <v>0</v>
      </c>
      <c r="BP13" s="570">
        <f t="shared" si="14"/>
        <v>0</v>
      </c>
      <c r="BQ13" s="564">
        <f t="shared" si="15"/>
        <v>0</v>
      </c>
      <c r="BR13" s="565">
        <f t="shared" si="16"/>
        <v>0</v>
      </c>
      <c r="BS13" s="570">
        <f t="shared" si="17"/>
        <v>0</v>
      </c>
      <c r="BT13" s="568">
        <f t="shared" si="43"/>
        <v>0</v>
      </c>
      <c r="BU13" s="564">
        <f t="shared" si="44"/>
        <v>0</v>
      </c>
      <c r="BV13" s="582">
        <f t="shared" si="45"/>
        <v>0</v>
      </c>
      <c r="BW13" s="576">
        <f t="shared" si="46"/>
        <v>0</v>
      </c>
      <c r="BX13" s="577">
        <f t="shared" si="47"/>
        <v>0</v>
      </c>
      <c r="BY13" s="578">
        <f t="shared" si="18"/>
        <v>0</v>
      </c>
      <c r="BZ13" s="576">
        <f t="shared" si="48"/>
        <v>0</v>
      </c>
      <c r="CA13" s="577">
        <f t="shared" si="49"/>
        <v>0</v>
      </c>
      <c r="CB13" s="578">
        <f t="shared" si="19"/>
        <v>0</v>
      </c>
      <c r="CC13" s="579">
        <f t="shared" si="50"/>
        <v>0</v>
      </c>
      <c r="CD13" s="576">
        <f t="shared" si="51"/>
        <v>0</v>
      </c>
      <c r="CE13" s="560">
        <f t="shared" si="52"/>
        <v>-6</v>
      </c>
      <c r="CF13" s="560">
        <f t="shared" si="53"/>
        <v>-6</v>
      </c>
      <c r="CG13" s="560">
        <f t="shared" si="54"/>
        <v>0</v>
      </c>
      <c r="CH13" s="560">
        <f t="shared" si="55"/>
        <v>0</v>
      </c>
      <c r="CL13" s="11" t="str">
        <f t="shared" si="56"/>
        <v/>
      </c>
    </row>
    <row r="14" spans="1:90" ht="12.75" x14ac:dyDescent="0.2">
      <c r="A14" s="242">
        <f t="shared" si="20"/>
        <v>2</v>
      </c>
      <c r="B14" s="243">
        <f t="shared" si="57"/>
        <v>46034</v>
      </c>
      <c r="C14" s="600">
        <f t="shared" si="21"/>
        <v>3</v>
      </c>
      <c r="D14" s="307"/>
      <c r="E14" s="307"/>
      <c r="F14" s="308"/>
      <c r="G14" s="308"/>
      <c r="H14" s="547">
        <f>IF(AK14=6,Einstellungen!$E$11,IF(AK14=7,Einstellungen!$E$12,IF(AK14=1,Einstellungen!$E$13,IF(AK14=2,Einstellungen!$E$7,IF(AK14=3,Einstellungen!$E$8,IF(AK14=4,Einstellungen!$E$9,IF(AK14=5,Einstellungen!$E$10)))))))</f>
        <v>0</v>
      </c>
      <c r="I14" s="232">
        <f t="shared" si="0"/>
        <v>0</v>
      </c>
      <c r="J14" s="229">
        <f t="shared" si="1"/>
        <v>1</v>
      </c>
      <c r="K14" s="313"/>
      <c r="L14" s="328"/>
      <c r="M14" s="202"/>
      <c r="N14" s="381"/>
      <c r="O14" s="382"/>
      <c r="P14" s="382"/>
      <c r="Q14" s="382"/>
      <c r="R14" s="260" t="str">
        <f>IF(I$36=0,"",IF(Einstellungen!I$39=1,R13+AV14,CL14))</f>
        <v/>
      </c>
      <c r="S14" s="231">
        <f>SUM(AP$3:AP14)</f>
        <v>64</v>
      </c>
      <c r="T14" s="228">
        <f>SUM(I$3:I14)</f>
        <v>0</v>
      </c>
      <c r="U14" s="373" t="str">
        <f t="shared" si="22"/>
        <v/>
      </c>
      <c r="V14" s="689"/>
      <c r="W14" s="609"/>
      <c r="X14" s="609"/>
      <c r="Y14" s="15">
        <f t="shared" si="2"/>
        <v>46034</v>
      </c>
      <c r="Z14" s="2">
        <f t="shared" si="3"/>
        <v>0</v>
      </c>
      <c r="AA14" s="2">
        <f>IF(M14=Einstellungen!A$43,I14,IF(M14=Einstellungen!A$45,I14,0))</f>
        <v>0</v>
      </c>
      <c r="AB14" s="2">
        <f>IF(M14=Einstellungen!A$44,I14,IF(M14=Einstellungen!A$45,I14,0))</f>
        <v>0</v>
      </c>
      <c r="AC14" s="661">
        <f t="shared" si="4"/>
        <v>0</v>
      </c>
      <c r="AD14" s="2">
        <f t="shared" si="5"/>
        <v>0</v>
      </c>
      <c r="AE14" s="2">
        <f t="shared" si="23"/>
        <v>0</v>
      </c>
      <c r="AF14" s="2">
        <f t="shared" si="23"/>
        <v>0</v>
      </c>
      <c r="AG14" s="325">
        <f t="shared" si="6"/>
        <v>0</v>
      </c>
      <c r="AH14" s="325">
        <f t="shared" si="7"/>
        <v>0</v>
      </c>
      <c r="AI14" s="325">
        <f t="shared" si="24"/>
        <v>0</v>
      </c>
      <c r="AJ14" s="325">
        <f t="shared" si="25"/>
        <v>0</v>
      </c>
      <c r="AK14" s="2">
        <f t="shared" si="26"/>
        <v>2</v>
      </c>
      <c r="AL14" s="14">
        <f t="shared" si="27"/>
        <v>0</v>
      </c>
      <c r="AM14" s="11">
        <f t="shared" si="28"/>
        <v>0</v>
      </c>
      <c r="AN14" s="11">
        <f t="shared" si="29"/>
        <v>0</v>
      </c>
      <c r="AO14" s="11">
        <f t="shared" si="30"/>
        <v>8</v>
      </c>
      <c r="AP14" s="11">
        <f t="shared" si="31"/>
        <v>8</v>
      </c>
      <c r="AQ14" s="204">
        <f t="shared" si="32"/>
        <v>8</v>
      </c>
      <c r="AR14" s="2">
        <f t="shared" si="33"/>
        <v>1</v>
      </c>
      <c r="AS14" s="2">
        <f t="shared" si="34"/>
        <v>1</v>
      </c>
      <c r="AT14" s="11" t="str">
        <f t="shared" si="35"/>
        <v/>
      </c>
      <c r="AU14" s="11" t="str">
        <f t="shared" si="36"/>
        <v/>
      </c>
      <c r="AV14" s="11">
        <f t="shared" si="37"/>
        <v>-8</v>
      </c>
      <c r="AW14" s="11">
        <f>SUM($AV$3:AV14)</f>
        <v>-64</v>
      </c>
      <c r="AX14" s="390">
        <f t="shared" si="38"/>
        <v>0</v>
      </c>
      <c r="AY14" s="390">
        <f t="shared" si="8"/>
        <v>0</v>
      </c>
      <c r="AZ14" s="390">
        <f t="shared" si="8"/>
        <v>0</v>
      </c>
      <c r="BA14" s="390">
        <f t="shared" si="8"/>
        <v>0</v>
      </c>
      <c r="BB14" s="390">
        <f t="shared" si="8"/>
        <v>0</v>
      </c>
      <c r="BD14" s="368">
        <f t="shared" si="39"/>
        <v>0</v>
      </c>
      <c r="BE14" s="368">
        <f t="shared" si="39"/>
        <v>0</v>
      </c>
      <c r="BF14" s="368">
        <f t="shared" si="39"/>
        <v>0</v>
      </c>
      <c r="BG14" s="368">
        <f t="shared" si="39"/>
        <v>0</v>
      </c>
      <c r="BH14" s="372">
        <f t="shared" si="40"/>
        <v>18</v>
      </c>
      <c r="BI14" s="372">
        <f t="shared" si="9"/>
        <v>1.5</v>
      </c>
      <c r="BJ14" s="372">
        <f t="shared" si="41"/>
        <v>22</v>
      </c>
      <c r="BK14" s="372">
        <f t="shared" si="10"/>
        <v>2</v>
      </c>
      <c r="BL14" s="372">
        <f t="shared" si="42"/>
        <v>6</v>
      </c>
      <c r="BM14" s="372">
        <f t="shared" si="11"/>
        <v>2</v>
      </c>
      <c r="BN14" s="564">
        <f t="shared" si="12"/>
        <v>0</v>
      </c>
      <c r="BO14" s="565">
        <f t="shared" si="13"/>
        <v>0</v>
      </c>
      <c r="BP14" s="570">
        <f t="shared" si="14"/>
        <v>0</v>
      </c>
      <c r="BQ14" s="564">
        <f t="shared" si="15"/>
        <v>0</v>
      </c>
      <c r="BR14" s="565">
        <f t="shared" si="16"/>
        <v>0</v>
      </c>
      <c r="BS14" s="570">
        <f t="shared" si="17"/>
        <v>0</v>
      </c>
      <c r="BT14" s="568">
        <f t="shared" si="43"/>
        <v>0</v>
      </c>
      <c r="BU14" s="564">
        <f t="shared" si="44"/>
        <v>0</v>
      </c>
      <c r="BV14" s="582">
        <f t="shared" si="45"/>
        <v>0</v>
      </c>
      <c r="BW14" s="576">
        <f t="shared" si="46"/>
        <v>0</v>
      </c>
      <c r="BX14" s="577">
        <f t="shared" si="47"/>
        <v>0</v>
      </c>
      <c r="BY14" s="578">
        <f t="shared" si="18"/>
        <v>0</v>
      </c>
      <c r="BZ14" s="576">
        <f t="shared" si="48"/>
        <v>0</v>
      </c>
      <c r="CA14" s="577">
        <f t="shared" si="49"/>
        <v>0</v>
      </c>
      <c r="CB14" s="578">
        <f t="shared" si="19"/>
        <v>0</v>
      </c>
      <c r="CC14" s="579">
        <f t="shared" si="50"/>
        <v>0</v>
      </c>
      <c r="CD14" s="576">
        <f t="shared" si="51"/>
        <v>0</v>
      </c>
      <c r="CE14" s="560">
        <f t="shared" si="52"/>
        <v>-6</v>
      </c>
      <c r="CF14" s="560">
        <f t="shared" si="53"/>
        <v>-6</v>
      </c>
      <c r="CG14" s="560">
        <f t="shared" si="54"/>
        <v>0</v>
      </c>
      <c r="CH14" s="560">
        <f t="shared" si="55"/>
        <v>0</v>
      </c>
      <c r="CL14" s="11" t="str">
        <f t="shared" si="56"/>
        <v/>
      </c>
    </row>
    <row r="15" spans="1:90" ht="12.75" x14ac:dyDescent="0.2">
      <c r="A15" s="242">
        <f t="shared" si="20"/>
        <v>3</v>
      </c>
      <c r="B15" s="243">
        <f t="shared" si="57"/>
        <v>46035</v>
      </c>
      <c r="C15" s="600">
        <f t="shared" si="21"/>
        <v>3</v>
      </c>
      <c r="D15" s="307"/>
      <c r="E15" s="307"/>
      <c r="F15" s="308"/>
      <c r="G15" s="308"/>
      <c r="H15" s="547">
        <f>IF(AK15=6,Einstellungen!$E$11,IF(AK15=7,Einstellungen!$E$12,IF(AK15=1,Einstellungen!$E$13,IF(AK15=2,Einstellungen!$E$7,IF(AK15=3,Einstellungen!$E$8,IF(AK15=4,Einstellungen!$E$9,IF(AK15=5,Einstellungen!$E$10)))))))</f>
        <v>0</v>
      </c>
      <c r="I15" s="232">
        <f t="shared" si="0"/>
        <v>0</v>
      </c>
      <c r="J15" s="229">
        <f t="shared" si="1"/>
        <v>1</v>
      </c>
      <c r="K15" s="313"/>
      <c r="L15" s="328"/>
      <c r="M15" s="202"/>
      <c r="N15" s="381"/>
      <c r="O15" s="382"/>
      <c r="P15" s="382"/>
      <c r="Q15" s="382"/>
      <c r="R15" s="260" t="str">
        <f>IF(I$36=0,"",IF(Einstellungen!I$39=1,R14+AV15,CL15))</f>
        <v/>
      </c>
      <c r="S15" s="231">
        <f>SUM(AP$3:AP15)</f>
        <v>72</v>
      </c>
      <c r="T15" s="228">
        <f>SUM(I$3:I15)</f>
        <v>0</v>
      </c>
      <c r="U15" s="373" t="str">
        <f t="shared" si="22"/>
        <v/>
      </c>
      <c r="V15" s="689"/>
      <c r="W15" s="609"/>
      <c r="X15" s="609"/>
      <c r="Y15" s="15">
        <f t="shared" si="2"/>
        <v>46035</v>
      </c>
      <c r="Z15" s="2">
        <f t="shared" si="3"/>
        <v>0</v>
      </c>
      <c r="AA15" s="2">
        <f>IF(M15=Einstellungen!A$43,I15,IF(M15=Einstellungen!A$45,I15,0))</f>
        <v>0</v>
      </c>
      <c r="AB15" s="2">
        <f>IF(M15=Einstellungen!A$44,I15,IF(M15=Einstellungen!A$45,I15,0))</f>
        <v>0</v>
      </c>
      <c r="AC15" s="661">
        <f t="shared" si="4"/>
        <v>0</v>
      </c>
      <c r="AD15" s="2">
        <f t="shared" si="5"/>
        <v>0</v>
      </c>
      <c r="AE15" s="2">
        <f t="shared" si="23"/>
        <v>0</v>
      </c>
      <c r="AF15" s="2">
        <f t="shared" si="23"/>
        <v>0</v>
      </c>
      <c r="AG15" s="325">
        <f t="shared" si="6"/>
        <v>0</v>
      </c>
      <c r="AH15" s="325">
        <f t="shared" si="7"/>
        <v>0</v>
      </c>
      <c r="AI15" s="325">
        <f t="shared" si="24"/>
        <v>0</v>
      </c>
      <c r="AJ15" s="325">
        <f t="shared" si="25"/>
        <v>0</v>
      </c>
      <c r="AK15" s="2">
        <f t="shared" si="26"/>
        <v>3</v>
      </c>
      <c r="AL15" s="14">
        <f t="shared" si="27"/>
        <v>0</v>
      </c>
      <c r="AM15" s="11">
        <f t="shared" si="28"/>
        <v>0</v>
      </c>
      <c r="AN15" s="11">
        <f t="shared" si="29"/>
        <v>0</v>
      </c>
      <c r="AO15" s="11">
        <f t="shared" si="30"/>
        <v>8</v>
      </c>
      <c r="AP15" s="11">
        <f t="shared" si="31"/>
        <v>8</v>
      </c>
      <c r="AQ15" s="204">
        <f t="shared" si="32"/>
        <v>8</v>
      </c>
      <c r="AR15" s="2">
        <f t="shared" si="33"/>
        <v>1</v>
      </c>
      <c r="AS15" s="2">
        <f t="shared" si="34"/>
        <v>1</v>
      </c>
      <c r="AT15" s="11" t="str">
        <f t="shared" si="35"/>
        <v/>
      </c>
      <c r="AU15" s="11" t="str">
        <f t="shared" si="36"/>
        <v/>
      </c>
      <c r="AV15" s="11">
        <f t="shared" si="37"/>
        <v>-8</v>
      </c>
      <c r="AW15" s="11">
        <f>SUM($AV$3:AV15)</f>
        <v>-72</v>
      </c>
      <c r="AX15" s="390">
        <f t="shared" si="38"/>
        <v>0</v>
      </c>
      <c r="AY15" s="390">
        <f t="shared" si="8"/>
        <v>0</v>
      </c>
      <c r="AZ15" s="390">
        <f t="shared" si="8"/>
        <v>0</v>
      </c>
      <c r="BA15" s="390">
        <f t="shared" si="8"/>
        <v>0</v>
      </c>
      <c r="BB15" s="390">
        <f t="shared" si="8"/>
        <v>0</v>
      </c>
      <c r="BD15" s="368">
        <f t="shared" si="39"/>
        <v>0</v>
      </c>
      <c r="BE15" s="368">
        <f t="shared" si="39"/>
        <v>0</v>
      </c>
      <c r="BF15" s="368">
        <f t="shared" si="39"/>
        <v>0</v>
      </c>
      <c r="BG15" s="368">
        <f t="shared" si="39"/>
        <v>0</v>
      </c>
      <c r="BH15" s="372">
        <f t="shared" si="40"/>
        <v>18</v>
      </c>
      <c r="BI15" s="372">
        <f t="shared" si="9"/>
        <v>1.5</v>
      </c>
      <c r="BJ15" s="372">
        <f t="shared" si="41"/>
        <v>22</v>
      </c>
      <c r="BK15" s="372">
        <f t="shared" si="10"/>
        <v>2</v>
      </c>
      <c r="BL15" s="372">
        <f t="shared" si="42"/>
        <v>6</v>
      </c>
      <c r="BM15" s="372">
        <f t="shared" si="11"/>
        <v>2</v>
      </c>
      <c r="BN15" s="564">
        <f t="shared" si="12"/>
        <v>0</v>
      </c>
      <c r="BO15" s="565">
        <f t="shared" si="13"/>
        <v>0</v>
      </c>
      <c r="BP15" s="570">
        <f t="shared" si="14"/>
        <v>0</v>
      </c>
      <c r="BQ15" s="564">
        <f t="shared" si="15"/>
        <v>0</v>
      </c>
      <c r="BR15" s="565">
        <f t="shared" si="16"/>
        <v>0</v>
      </c>
      <c r="BS15" s="570">
        <f t="shared" si="17"/>
        <v>0</v>
      </c>
      <c r="BT15" s="568">
        <f t="shared" si="43"/>
        <v>0</v>
      </c>
      <c r="BU15" s="564">
        <f t="shared" si="44"/>
        <v>0</v>
      </c>
      <c r="BV15" s="582">
        <f t="shared" si="45"/>
        <v>0</v>
      </c>
      <c r="BW15" s="576">
        <f t="shared" si="46"/>
        <v>0</v>
      </c>
      <c r="BX15" s="577">
        <f t="shared" si="47"/>
        <v>0</v>
      </c>
      <c r="BY15" s="578">
        <f t="shared" si="18"/>
        <v>0</v>
      </c>
      <c r="BZ15" s="576">
        <f t="shared" si="48"/>
        <v>0</v>
      </c>
      <c r="CA15" s="577">
        <f t="shared" si="49"/>
        <v>0</v>
      </c>
      <c r="CB15" s="578">
        <f t="shared" si="19"/>
        <v>0</v>
      </c>
      <c r="CC15" s="579">
        <f t="shared" si="50"/>
        <v>0</v>
      </c>
      <c r="CD15" s="576">
        <f t="shared" si="51"/>
        <v>0</v>
      </c>
      <c r="CE15" s="560">
        <f t="shared" si="52"/>
        <v>-6</v>
      </c>
      <c r="CF15" s="560">
        <f t="shared" si="53"/>
        <v>-6</v>
      </c>
      <c r="CG15" s="560">
        <f t="shared" si="54"/>
        <v>0</v>
      </c>
      <c r="CH15" s="560">
        <f t="shared" si="55"/>
        <v>0</v>
      </c>
      <c r="CL15" s="11" t="str">
        <f t="shared" si="56"/>
        <v/>
      </c>
    </row>
    <row r="16" spans="1:90" ht="12.75" x14ac:dyDescent="0.2">
      <c r="A16" s="242">
        <f t="shared" si="20"/>
        <v>4</v>
      </c>
      <c r="B16" s="243">
        <f t="shared" si="57"/>
        <v>46036</v>
      </c>
      <c r="C16" s="600">
        <f t="shared" si="21"/>
        <v>3</v>
      </c>
      <c r="D16" s="307"/>
      <c r="E16" s="307"/>
      <c r="F16" s="308"/>
      <c r="G16" s="308"/>
      <c r="H16" s="547">
        <f>IF(AK16=6,Einstellungen!$E$11,IF(AK16=7,Einstellungen!$E$12,IF(AK16=1,Einstellungen!$E$13,IF(AK16=2,Einstellungen!$E$7,IF(AK16=3,Einstellungen!$E$8,IF(AK16=4,Einstellungen!$E$9,IF(AK16=5,Einstellungen!$E$10)))))))</f>
        <v>0</v>
      </c>
      <c r="I16" s="232">
        <f t="shared" si="0"/>
        <v>0</v>
      </c>
      <c r="J16" s="229">
        <f t="shared" si="1"/>
        <v>1</v>
      </c>
      <c r="K16" s="313"/>
      <c r="L16" s="328"/>
      <c r="M16" s="202"/>
      <c r="N16" s="381"/>
      <c r="O16" s="382"/>
      <c r="P16" s="382"/>
      <c r="Q16" s="382"/>
      <c r="R16" s="260" t="str">
        <f>IF(I$36=0,"",IF(Einstellungen!I$39=1,R15+AV16,CL16))</f>
        <v/>
      </c>
      <c r="S16" s="231">
        <f>SUM(AP$3:AP16)</f>
        <v>80</v>
      </c>
      <c r="T16" s="228">
        <f>SUM(I$3:I16)</f>
        <v>0</v>
      </c>
      <c r="U16" s="373" t="str">
        <f t="shared" si="22"/>
        <v/>
      </c>
      <c r="V16" s="689"/>
      <c r="W16" s="609"/>
      <c r="X16" s="609"/>
      <c r="Y16" s="15">
        <f t="shared" si="2"/>
        <v>46036</v>
      </c>
      <c r="Z16" s="2">
        <f t="shared" si="3"/>
        <v>0</v>
      </c>
      <c r="AA16" s="2">
        <f>IF(M16=Einstellungen!A$43,I16,IF(M16=Einstellungen!A$45,I16,0))</f>
        <v>0</v>
      </c>
      <c r="AB16" s="2">
        <f>IF(M16=Einstellungen!A$44,I16,IF(M16=Einstellungen!A$45,I16,0))</f>
        <v>0</v>
      </c>
      <c r="AC16" s="661">
        <f t="shared" si="4"/>
        <v>0</v>
      </c>
      <c r="AD16" s="2">
        <f t="shared" si="5"/>
        <v>0</v>
      </c>
      <c r="AE16" s="2">
        <f t="shared" si="23"/>
        <v>0</v>
      </c>
      <c r="AF16" s="2">
        <f t="shared" si="23"/>
        <v>0</v>
      </c>
      <c r="AG16" s="325">
        <f t="shared" si="6"/>
        <v>0</v>
      </c>
      <c r="AH16" s="325">
        <f t="shared" si="7"/>
        <v>0</v>
      </c>
      <c r="AI16" s="325">
        <f t="shared" si="24"/>
        <v>0</v>
      </c>
      <c r="AJ16" s="325">
        <f t="shared" si="25"/>
        <v>0</v>
      </c>
      <c r="AK16" s="2">
        <f t="shared" si="26"/>
        <v>4</v>
      </c>
      <c r="AL16" s="14">
        <f t="shared" si="27"/>
        <v>0</v>
      </c>
      <c r="AM16" s="11">
        <f t="shared" si="28"/>
        <v>0</v>
      </c>
      <c r="AN16" s="11">
        <f t="shared" si="29"/>
        <v>0</v>
      </c>
      <c r="AO16" s="11">
        <f t="shared" si="30"/>
        <v>8</v>
      </c>
      <c r="AP16" s="11">
        <f t="shared" si="31"/>
        <v>8</v>
      </c>
      <c r="AQ16" s="204">
        <f t="shared" si="32"/>
        <v>8</v>
      </c>
      <c r="AR16" s="2">
        <f t="shared" si="33"/>
        <v>1</v>
      </c>
      <c r="AS16" s="2">
        <f t="shared" si="34"/>
        <v>1</v>
      </c>
      <c r="AT16" s="11" t="str">
        <f t="shared" si="35"/>
        <v/>
      </c>
      <c r="AU16" s="11" t="str">
        <f t="shared" si="36"/>
        <v/>
      </c>
      <c r="AV16" s="11">
        <f t="shared" si="37"/>
        <v>-8</v>
      </c>
      <c r="AW16" s="11">
        <f>SUM($AV$3:AV16)</f>
        <v>-80</v>
      </c>
      <c r="AX16" s="390">
        <f t="shared" si="38"/>
        <v>0</v>
      </c>
      <c r="AY16" s="390">
        <f t="shared" si="8"/>
        <v>0</v>
      </c>
      <c r="AZ16" s="390">
        <f t="shared" si="8"/>
        <v>0</v>
      </c>
      <c r="BA16" s="390">
        <f t="shared" si="8"/>
        <v>0</v>
      </c>
      <c r="BB16" s="390">
        <f t="shared" si="8"/>
        <v>0</v>
      </c>
      <c r="BD16" s="368">
        <f t="shared" si="39"/>
        <v>0</v>
      </c>
      <c r="BE16" s="368">
        <f t="shared" si="39"/>
        <v>0</v>
      </c>
      <c r="BF16" s="368">
        <f t="shared" si="39"/>
        <v>0</v>
      </c>
      <c r="BG16" s="368">
        <f t="shared" si="39"/>
        <v>0</v>
      </c>
      <c r="BH16" s="372">
        <f t="shared" si="40"/>
        <v>18</v>
      </c>
      <c r="BI16" s="372">
        <f t="shared" si="9"/>
        <v>1.5</v>
      </c>
      <c r="BJ16" s="372">
        <f t="shared" si="41"/>
        <v>22</v>
      </c>
      <c r="BK16" s="372">
        <f t="shared" si="10"/>
        <v>2</v>
      </c>
      <c r="BL16" s="372">
        <f t="shared" si="42"/>
        <v>6</v>
      </c>
      <c r="BM16" s="372">
        <f t="shared" si="11"/>
        <v>2</v>
      </c>
      <c r="BN16" s="564">
        <f t="shared" si="12"/>
        <v>0</v>
      </c>
      <c r="BO16" s="565">
        <f t="shared" si="13"/>
        <v>0</v>
      </c>
      <c r="BP16" s="570">
        <f t="shared" si="14"/>
        <v>0</v>
      </c>
      <c r="BQ16" s="564">
        <f t="shared" si="15"/>
        <v>0</v>
      </c>
      <c r="BR16" s="565">
        <f t="shared" si="16"/>
        <v>0</v>
      </c>
      <c r="BS16" s="570">
        <f t="shared" si="17"/>
        <v>0</v>
      </c>
      <c r="BT16" s="568">
        <f t="shared" si="43"/>
        <v>0</v>
      </c>
      <c r="BU16" s="564">
        <f t="shared" si="44"/>
        <v>0</v>
      </c>
      <c r="BV16" s="582">
        <f t="shared" si="45"/>
        <v>0</v>
      </c>
      <c r="BW16" s="576">
        <f t="shared" si="46"/>
        <v>0</v>
      </c>
      <c r="BX16" s="577">
        <f t="shared" si="47"/>
        <v>0</v>
      </c>
      <c r="BY16" s="578">
        <f t="shared" si="18"/>
        <v>0</v>
      </c>
      <c r="BZ16" s="576">
        <f t="shared" si="48"/>
        <v>0</v>
      </c>
      <c r="CA16" s="577">
        <f t="shared" si="49"/>
        <v>0</v>
      </c>
      <c r="CB16" s="578">
        <f t="shared" si="19"/>
        <v>0</v>
      </c>
      <c r="CC16" s="579">
        <f t="shared" si="50"/>
        <v>0</v>
      </c>
      <c r="CD16" s="576">
        <f t="shared" si="51"/>
        <v>0</v>
      </c>
      <c r="CE16" s="560">
        <f t="shared" si="52"/>
        <v>-6</v>
      </c>
      <c r="CF16" s="560">
        <f t="shared" si="53"/>
        <v>-6</v>
      </c>
      <c r="CG16" s="560">
        <f t="shared" si="54"/>
        <v>0</v>
      </c>
      <c r="CH16" s="560">
        <f t="shared" si="55"/>
        <v>0</v>
      </c>
      <c r="CL16" s="11" t="str">
        <f t="shared" si="56"/>
        <v/>
      </c>
    </row>
    <row r="17" spans="1:90" ht="12.75" x14ac:dyDescent="0.2">
      <c r="A17" s="242">
        <f t="shared" si="20"/>
        <v>5</v>
      </c>
      <c r="B17" s="243">
        <f t="shared" si="57"/>
        <v>46037</v>
      </c>
      <c r="C17" s="600">
        <f t="shared" si="21"/>
        <v>3</v>
      </c>
      <c r="D17" s="307"/>
      <c r="E17" s="307"/>
      <c r="F17" s="308"/>
      <c r="G17" s="308"/>
      <c r="H17" s="547">
        <f>IF(AK17=6,Einstellungen!$E$11,IF(AK17=7,Einstellungen!$E$12,IF(AK17=1,Einstellungen!$E$13,IF(AK17=2,Einstellungen!$E$7,IF(AK17=3,Einstellungen!$E$8,IF(AK17=4,Einstellungen!$E$9,IF(AK17=5,Einstellungen!$E$10)))))))</f>
        <v>0</v>
      </c>
      <c r="I17" s="232">
        <f t="shared" si="0"/>
        <v>0</v>
      </c>
      <c r="J17" s="229">
        <f t="shared" si="1"/>
        <v>1</v>
      </c>
      <c r="K17" s="313"/>
      <c r="L17" s="328"/>
      <c r="M17" s="202"/>
      <c r="N17" s="381"/>
      <c r="O17" s="382"/>
      <c r="P17" s="382"/>
      <c r="Q17" s="382"/>
      <c r="R17" s="260" t="str">
        <f>IF(I$36=0,"",IF(Einstellungen!I$39=1,R16+AV17,CL17))</f>
        <v/>
      </c>
      <c r="S17" s="231">
        <f>SUM(AP$3:AP17)</f>
        <v>88</v>
      </c>
      <c r="T17" s="228">
        <f>SUM(I$3:I17)</f>
        <v>0</v>
      </c>
      <c r="U17" s="373" t="str">
        <f t="shared" si="22"/>
        <v/>
      </c>
      <c r="V17" s="689" t="s">
        <v>267</v>
      </c>
      <c r="W17" s="609"/>
      <c r="X17" s="609"/>
      <c r="Y17" s="15">
        <f t="shared" si="2"/>
        <v>46037</v>
      </c>
      <c r="Z17" s="2">
        <f t="shared" si="3"/>
        <v>0</v>
      </c>
      <c r="AA17" s="2">
        <f>IF(M17=Einstellungen!A$43,I17,IF(M17=Einstellungen!A$45,I17,0))</f>
        <v>0</v>
      </c>
      <c r="AB17" s="2">
        <f>IF(M17=Einstellungen!A$44,I17,IF(M17=Einstellungen!A$45,I17,0))</f>
        <v>0</v>
      </c>
      <c r="AC17" s="661">
        <f t="shared" si="4"/>
        <v>0</v>
      </c>
      <c r="AD17" s="2">
        <f t="shared" si="5"/>
        <v>0</v>
      </c>
      <c r="AE17" s="2">
        <f t="shared" si="23"/>
        <v>0</v>
      </c>
      <c r="AF17" s="2">
        <f t="shared" si="23"/>
        <v>0</v>
      </c>
      <c r="AG17" s="325">
        <f t="shared" si="6"/>
        <v>0</v>
      </c>
      <c r="AH17" s="325">
        <f t="shared" si="7"/>
        <v>0</v>
      </c>
      <c r="AI17" s="325">
        <f t="shared" si="24"/>
        <v>0</v>
      </c>
      <c r="AJ17" s="325">
        <f t="shared" si="25"/>
        <v>0</v>
      </c>
      <c r="AK17" s="2">
        <f t="shared" si="26"/>
        <v>5</v>
      </c>
      <c r="AL17" s="14">
        <f t="shared" si="27"/>
        <v>0</v>
      </c>
      <c r="AM17" s="11">
        <f t="shared" si="28"/>
        <v>0</v>
      </c>
      <c r="AN17" s="11">
        <f t="shared" si="29"/>
        <v>0</v>
      </c>
      <c r="AO17" s="11">
        <f t="shared" si="30"/>
        <v>8</v>
      </c>
      <c r="AP17" s="11">
        <f t="shared" si="31"/>
        <v>8</v>
      </c>
      <c r="AQ17" s="204">
        <f t="shared" si="32"/>
        <v>8</v>
      </c>
      <c r="AR17" s="2">
        <f t="shared" si="33"/>
        <v>1</v>
      </c>
      <c r="AS17" s="2">
        <f t="shared" si="34"/>
        <v>1</v>
      </c>
      <c r="AT17" s="11" t="str">
        <f t="shared" ref="AT17:AT33" si="58">IF(L17="j",1,IF(L17="J/2",0.5,""))</f>
        <v/>
      </c>
      <c r="AU17" s="11" t="str">
        <f t="shared" si="36"/>
        <v/>
      </c>
      <c r="AV17" s="11">
        <f t="shared" si="37"/>
        <v>-8</v>
      </c>
      <c r="AW17" s="11">
        <f>SUM($AV$3:AV17)</f>
        <v>-88</v>
      </c>
      <c r="AX17" s="390">
        <f t="shared" si="38"/>
        <v>0</v>
      </c>
      <c r="AY17" s="390">
        <f t="shared" si="8"/>
        <v>0</v>
      </c>
      <c r="AZ17" s="390">
        <f t="shared" si="8"/>
        <v>0</v>
      </c>
      <c r="BA17" s="390">
        <f t="shared" si="8"/>
        <v>0</v>
      </c>
      <c r="BB17" s="390">
        <f t="shared" si="8"/>
        <v>0</v>
      </c>
      <c r="BD17" s="368">
        <f t="shared" si="39"/>
        <v>0</v>
      </c>
      <c r="BE17" s="368">
        <f t="shared" si="39"/>
        <v>0</v>
      </c>
      <c r="BF17" s="368">
        <f t="shared" si="39"/>
        <v>0</v>
      </c>
      <c r="BG17" s="368">
        <f t="shared" si="39"/>
        <v>0</v>
      </c>
      <c r="BH17" s="372">
        <f t="shared" si="40"/>
        <v>18</v>
      </c>
      <c r="BI17" s="372">
        <f t="shared" si="9"/>
        <v>1.5</v>
      </c>
      <c r="BJ17" s="372">
        <f t="shared" si="41"/>
        <v>22</v>
      </c>
      <c r="BK17" s="372">
        <f t="shared" si="10"/>
        <v>2</v>
      </c>
      <c r="BL17" s="372">
        <f t="shared" si="42"/>
        <v>6</v>
      </c>
      <c r="BM17" s="372">
        <f t="shared" si="11"/>
        <v>2</v>
      </c>
      <c r="BN17" s="564">
        <f t="shared" si="12"/>
        <v>0</v>
      </c>
      <c r="BO17" s="565">
        <f t="shared" si="13"/>
        <v>0</v>
      </c>
      <c r="BP17" s="570">
        <f t="shared" si="14"/>
        <v>0</v>
      </c>
      <c r="BQ17" s="564">
        <f t="shared" si="15"/>
        <v>0</v>
      </c>
      <c r="BR17" s="565">
        <f t="shared" si="16"/>
        <v>0</v>
      </c>
      <c r="BS17" s="570">
        <f t="shared" si="17"/>
        <v>0</v>
      </c>
      <c r="BT17" s="568">
        <f t="shared" si="43"/>
        <v>0</v>
      </c>
      <c r="BU17" s="564">
        <f t="shared" si="44"/>
        <v>0</v>
      </c>
      <c r="BV17" s="582">
        <f t="shared" si="45"/>
        <v>0</v>
      </c>
      <c r="BW17" s="576">
        <f t="shared" si="46"/>
        <v>0</v>
      </c>
      <c r="BX17" s="577">
        <f t="shared" si="47"/>
        <v>0</v>
      </c>
      <c r="BY17" s="578">
        <f t="shared" si="18"/>
        <v>0</v>
      </c>
      <c r="BZ17" s="576">
        <f t="shared" si="48"/>
        <v>0</v>
      </c>
      <c r="CA17" s="577">
        <f t="shared" si="49"/>
        <v>0</v>
      </c>
      <c r="CB17" s="578">
        <f t="shared" si="19"/>
        <v>0</v>
      </c>
      <c r="CC17" s="579">
        <f t="shared" si="50"/>
        <v>0</v>
      </c>
      <c r="CD17" s="576">
        <f t="shared" si="51"/>
        <v>0</v>
      </c>
      <c r="CE17" s="560">
        <f t="shared" si="52"/>
        <v>-6</v>
      </c>
      <c r="CF17" s="560">
        <f t="shared" si="53"/>
        <v>-6</v>
      </c>
      <c r="CG17" s="560">
        <f t="shared" si="54"/>
        <v>0</v>
      </c>
      <c r="CH17" s="560">
        <f t="shared" si="55"/>
        <v>0</v>
      </c>
      <c r="CL17" s="11" t="str">
        <f t="shared" si="56"/>
        <v/>
      </c>
    </row>
    <row r="18" spans="1:90" ht="12.75" x14ac:dyDescent="0.2">
      <c r="A18" s="242">
        <f t="shared" si="20"/>
        <v>6</v>
      </c>
      <c r="B18" s="243">
        <f t="shared" si="57"/>
        <v>46038</v>
      </c>
      <c r="C18" s="600">
        <f t="shared" si="21"/>
        <v>3</v>
      </c>
      <c r="D18" s="307"/>
      <c r="E18" s="307"/>
      <c r="F18" s="308"/>
      <c r="G18" s="308"/>
      <c r="H18" s="547">
        <f>IF(AK18=6,Einstellungen!$E$11,IF(AK18=7,Einstellungen!$E$12,IF(AK18=1,Einstellungen!$E$13,IF(AK18=2,Einstellungen!$E$7,IF(AK18=3,Einstellungen!$E$8,IF(AK18=4,Einstellungen!$E$9,IF(AK18=5,Einstellungen!$E$10)))))))</f>
        <v>0</v>
      </c>
      <c r="I18" s="232">
        <f t="shared" si="0"/>
        <v>0</v>
      </c>
      <c r="J18" s="229">
        <f t="shared" si="1"/>
        <v>1</v>
      </c>
      <c r="K18" s="313"/>
      <c r="L18" s="328"/>
      <c r="M18" s="202"/>
      <c r="N18" s="381"/>
      <c r="O18" s="382"/>
      <c r="P18" s="382"/>
      <c r="Q18" s="382"/>
      <c r="R18" s="260" t="str">
        <f>IF(I$36=0,"",IF(Einstellungen!I$39=1,R17+AV18,CL18))</f>
        <v/>
      </c>
      <c r="S18" s="231">
        <f>SUM(AP$3:AP18)</f>
        <v>96</v>
      </c>
      <c r="T18" s="228">
        <f>SUM(I$3:I18)</f>
        <v>0</v>
      </c>
      <c r="U18" s="373" t="str">
        <f t="shared" si="22"/>
        <v/>
      </c>
      <c r="V18" s="689"/>
      <c r="W18" s="609"/>
      <c r="X18" s="609"/>
      <c r="Y18" s="15">
        <f t="shared" si="2"/>
        <v>46038</v>
      </c>
      <c r="Z18" s="2">
        <f t="shared" si="3"/>
        <v>0</v>
      </c>
      <c r="AA18" s="2">
        <f>IF(M18=Einstellungen!A$43,I18,IF(M18=Einstellungen!A$45,I18,0))</f>
        <v>0</v>
      </c>
      <c r="AB18" s="2">
        <f>IF(M18=Einstellungen!A$44,I18,IF(M18=Einstellungen!A$45,I18,0))</f>
        <v>0</v>
      </c>
      <c r="AC18" s="661">
        <f t="shared" si="4"/>
        <v>0</v>
      </c>
      <c r="AD18" s="2">
        <f t="shared" si="5"/>
        <v>0</v>
      </c>
      <c r="AE18" s="2">
        <f t="shared" si="23"/>
        <v>0</v>
      </c>
      <c r="AF18" s="2">
        <f t="shared" si="23"/>
        <v>0</v>
      </c>
      <c r="AG18" s="325">
        <f t="shared" si="6"/>
        <v>0</v>
      </c>
      <c r="AH18" s="325">
        <f t="shared" si="7"/>
        <v>0</v>
      </c>
      <c r="AI18" s="325">
        <f t="shared" si="24"/>
        <v>0</v>
      </c>
      <c r="AJ18" s="325">
        <f t="shared" si="25"/>
        <v>0</v>
      </c>
      <c r="AK18" s="2">
        <f t="shared" si="26"/>
        <v>6</v>
      </c>
      <c r="AL18" s="14">
        <f t="shared" si="27"/>
        <v>0</v>
      </c>
      <c r="AM18" s="11">
        <f t="shared" si="28"/>
        <v>0</v>
      </c>
      <c r="AN18" s="11">
        <f t="shared" si="29"/>
        <v>0</v>
      </c>
      <c r="AO18" s="11">
        <f t="shared" si="30"/>
        <v>8</v>
      </c>
      <c r="AP18" s="11">
        <f t="shared" si="31"/>
        <v>8</v>
      </c>
      <c r="AQ18" s="204">
        <f t="shared" si="32"/>
        <v>8</v>
      </c>
      <c r="AR18" s="2">
        <f t="shared" si="33"/>
        <v>1</v>
      </c>
      <c r="AS18" s="2">
        <f t="shared" si="34"/>
        <v>1</v>
      </c>
      <c r="AT18" s="11" t="str">
        <f t="shared" si="58"/>
        <v/>
      </c>
      <c r="AU18" s="11" t="str">
        <f t="shared" si="36"/>
        <v/>
      </c>
      <c r="AV18" s="11">
        <f t="shared" si="37"/>
        <v>-8</v>
      </c>
      <c r="AW18" s="11">
        <f>SUM($AV$3:AV18)</f>
        <v>-96</v>
      </c>
      <c r="AX18" s="390">
        <f t="shared" si="38"/>
        <v>0</v>
      </c>
      <c r="AY18" s="390">
        <f t="shared" si="8"/>
        <v>0</v>
      </c>
      <c r="AZ18" s="390">
        <f t="shared" si="8"/>
        <v>0</v>
      </c>
      <c r="BA18" s="390">
        <f t="shared" si="8"/>
        <v>0</v>
      </c>
      <c r="BB18" s="390">
        <f t="shared" si="8"/>
        <v>0</v>
      </c>
      <c r="BD18" s="368">
        <f t="shared" si="39"/>
        <v>0</v>
      </c>
      <c r="BE18" s="368">
        <f t="shared" si="39"/>
        <v>0</v>
      </c>
      <c r="BF18" s="368">
        <f t="shared" si="39"/>
        <v>0</v>
      </c>
      <c r="BG18" s="368">
        <f t="shared" si="39"/>
        <v>0</v>
      </c>
      <c r="BH18" s="372">
        <f t="shared" si="40"/>
        <v>18</v>
      </c>
      <c r="BI18" s="372">
        <f t="shared" si="9"/>
        <v>1.5</v>
      </c>
      <c r="BJ18" s="372">
        <f t="shared" si="41"/>
        <v>22</v>
      </c>
      <c r="BK18" s="372">
        <f t="shared" si="10"/>
        <v>2</v>
      </c>
      <c r="BL18" s="372">
        <f t="shared" si="42"/>
        <v>6</v>
      </c>
      <c r="BM18" s="372">
        <f t="shared" si="11"/>
        <v>2</v>
      </c>
      <c r="BN18" s="564">
        <f t="shared" si="12"/>
        <v>0</v>
      </c>
      <c r="BO18" s="565">
        <f t="shared" si="13"/>
        <v>0</v>
      </c>
      <c r="BP18" s="570">
        <f t="shared" si="14"/>
        <v>0</v>
      </c>
      <c r="BQ18" s="564">
        <f t="shared" si="15"/>
        <v>0</v>
      </c>
      <c r="BR18" s="565">
        <f t="shared" si="16"/>
        <v>0</v>
      </c>
      <c r="BS18" s="570">
        <f t="shared" si="17"/>
        <v>0</v>
      </c>
      <c r="BT18" s="568">
        <f t="shared" si="43"/>
        <v>0</v>
      </c>
      <c r="BU18" s="564">
        <f t="shared" si="44"/>
        <v>0</v>
      </c>
      <c r="BV18" s="582">
        <f t="shared" si="45"/>
        <v>0</v>
      </c>
      <c r="BW18" s="576">
        <f t="shared" si="46"/>
        <v>0</v>
      </c>
      <c r="BX18" s="577">
        <f t="shared" si="47"/>
        <v>0</v>
      </c>
      <c r="BY18" s="578">
        <f t="shared" si="18"/>
        <v>0</v>
      </c>
      <c r="BZ18" s="576">
        <f t="shared" si="48"/>
        <v>0</v>
      </c>
      <c r="CA18" s="577">
        <f t="shared" si="49"/>
        <v>0</v>
      </c>
      <c r="CB18" s="578">
        <f t="shared" si="19"/>
        <v>0</v>
      </c>
      <c r="CC18" s="579">
        <f t="shared" si="50"/>
        <v>0</v>
      </c>
      <c r="CD18" s="576">
        <f t="shared" si="51"/>
        <v>0</v>
      </c>
      <c r="CE18" s="560">
        <f t="shared" si="52"/>
        <v>-6</v>
      </c>
      <c r="CF18" s="560">
        <f t="shared" si="53"/>
        <v>-6</v>
      </c>
      <c r="CG18" s="560">
        <f t="shared" si="54"/>
        <v>0</v>
      </c>
      <c r="CH18" s="560">
        <f t="shared" si="55"/>
        <v>0</v>
      </c>
      <c r="CL18" s="11" t="str">
        <f t="shared" si="56"/>
        <v/>
      </c>
    </row>
    <row r="19" spans="1:90" ht="12.75" x14ac:dyDescent="0.2">
      <c r="A19" s="242">
        <f t="shared" si="20"/>
        <v>7</v>
      </c>
      <c r="B19" s="243">
        <f t="shared" si="57"/>
        <v>46039</v>
      </c>
      <c r="C19" s="600">
        <f t="shared" si="21"/>
        <v>3</v>
      </c>
      <c r="D19" s="307"/>
      <c r="E19" s="307"/>
      <c r="F19" s="308"/>
      <c r="G19" s="308"/>
      <c r="H19" s="547">
        <f>IF(AK19=6,Einstellungen!$E$11,IF(AK19=7,Einstellungen!$E$12,IF(AK19=1,Einstellungen!$E$13,IF(AK19=2,Einstellungen!$E$7,IF(AK19=3,Einstellungen!$E$8,IF(AK19=4,Einstellungen!$E$9,IF(AK19=5,Einstellungen!$E$10)))))))</f>
        <v>0</v>
      </c>
      <c r="I19" s="232">
        <f t="shared" si="0"/>
        <v>0</v>
      </c>
      <c r="J19" s="229" t="str">
        <f t="shared" si="1"/>
        <v/>
      </c>
      <c r="K19" s="313"/>
      <c r="L19" s="328"/>
      <c r="M19" s="202"/>
      <c r="N19" s="381"/>
      <c r="O19" s="382"/>
      <c r="P19" s="382"/>
      <c r="Q19" s="382"/>
      <c r="R19" s="260" t="str">
        <f>IF(I$36=0,"",IF(Einstellungen!I$39=1,R18+AV19,CL19))</f>
        <v/>
      </c>
      <c r="S19" s="231">
        <f>SUM(AP$3:AP19)</f>
        <v>96</v>
      </c>
      <c r="T19" s="228">
        <f>SUM(I$3:I19)</f>
        <v>0</v>
      </c>
      <c r="U19" s="373" t="str">
        <f t="shared" si="22"/>
        <v/>
      </c>
      <c r="V19" s="689"/>
      <c r="W19" s="609"/>
      <c r="X19" s="609"/>
      <c r="Y19" s="15">
        <f t="shared" si="2"/>
        <v>46039</v>
      </c>
      <c r="Z19" s="2" t="b">
        <f t="shared" si="3"/>
        <v>0</v>
      </c>
      <c r="AA19" s="2">
        <f>IF(M19=Einstellungen!A$43,I19,IF(M19=Einstellungen!A$45,I19,0))</f>
        <v>0</v>
      </c>
      <c r="AB19" s="2">
        <f>IF(M19=Einstellungen!A$44,I19,IF(M19=Einstellungen!A$45,I19,0))</f>
        <v>0</v>
      </c>
      <c r="AC19" s="661">
        <f t="shared" si="4"/>
        <v>0</v>
      </c>
      <c r="AD19" s="2" t="b">
        <f t="shared" si="5"/>
        <v>0</v>
      </c>
      <c r="AE19" s="2">
        <f t="shared" si="23"/>
        <v>0</v>
      </c>
      <c r="AF19" s="2">
        <f t="shared" si="23"/>
        <v>0</v>
      </c>
      <c r="AG19" s="325" t="b">
        <f t="shared" si="6"/>
        <v>0</v>
      </c>
      <c r="AH19" s="325" t="b">
        <f t="shared" si="7"/>
        <v>0</v>
      </c>
      <c r="AI19" s="325" t="b">
        <f t="shared" si="24"/>
        <v>0</v>
      </c>
      <c r="AJ19" s="325" t="b">
        <f t="shared" si="25"/>
        <v>0</v>
      </c>
      <c r="AK19" s="2">
        <f t="shared" si="26"/>
        <v>7</v>
      </c>
      <c r="AL19" s="14">
        <f t="shared" si="27"/>
        <v>0</v>
      </c>
      <c r="AM19" s="11">
        <f t="shared" si="28"/>
        <v>0</v>
      </c>
      <c r="AN19" s="11">
        <f t="shared" si="29"/>
        <v>0</v>
      </c>
      <c r="AO19" s="11">
        <f t="shared" si="30"/>
        <v>0</v>
      </c>
      <c r="AP19" s="11">
        <f t="shared" si="31"/>
        <v>0</v>
      </c>
      <c r="AQ19" s="204">
        <f t="shared" si="32"/>
        <v>0</v>
      </c>
      <c r="AR19" s="2" t="str">
        <f t="shared" si="33"/>
        <v/>
      </c>
      <c r="AS19" s="2" t="str">
        <f t="shared" si="34"/>
        <v/>
      </c>
      <c r="AT19" s="11" t="str">
        <f t="shared" si="58"/>
        <v/>
      </c>
      <c r="AU19" s="11" t="str">
        <f t="shared" si="36"/>
        <v/>
      </c>
      <c r="AV19" s="11">
        <f t="shared" si="37"/>
        <v>0</v>
      </c>
      <c r="AW19" s="11">
        <f>SUM($AV$3:AV19)</f>
        <v>-96</v>
      </c>
      <c r="AX19" s="390">
        <f t="shared" si="38"/>
        <v>0</v>
      </c>
      <c r="AY19" s="390">
        <f t="shared" si="38"/>
        <v>0</v>
      </c>
      <c r="AZ19" s="390">
        <f t="shared" si="38"/>
        <v>0</v>
      </c>
      <c r="BA19" s="390">
        <f t="shared" si="38"/>
        <v>0</v>
      </c>
      <c r="BB19" s="390">
        <f t="shared" si="38"/>
        <v>0</v>
      </c>
      <c r="BD19" s="368">
        <f t="shared" si="39"/>
        <v>0</v>
      </c>
      <c r="BE19" s="368">
        <f t="shared" si="39"/>
        <v>0</v>
      </c>
      <c r="BF19" s="368">
        <f t="shared" si="39"/>
        <v>0</v>
      </c>
      <c r="BG19" s="368">
        <f t="shared" si="39"/>
        <v>0</v>
      </c>
      <c r="BH19" s="372">
        <f t="shared" si="40"/>
        <v>18</v>
      </c>
      <c r="BI19" s="372">
        <f t="shared" si="9"/>
        <v>1.5</v>
      </c>
      <c r="BJ19" s="372">
        <f t="shared" si="41"/>
        <v>22</v>
      </c>
      <c r="BK19" s="372">
        <f t="shared" si="10"/>
        <v>2</v>
      </c>
      <c r="BL19" s="372">
        <f t="shared" si="42"/>
        <v>6</v>
      </c>
      <c r="BM19" s="372">
        <f t="shared" si="11"/>
        <v>2</v>
      </c>
      <c r="BN19" s="564">
        <f t="shared" si="12"/>
        <v>0</v>
      </c>
      <c r="BO19" s="565">
        <f t="shared" si="13"/>
        <v>0</v>
      </c>
      <c r="BP19" s="570">
        <f t="shared" si="14"/>
        <v>0</v>
      </c>
      <c r="BQ19" s="564">
        <f t="shared" si="15"/>
        <v>0</v>
      </c>
      <c r="BR19" s="565">
        <f t="shared" si="16"/>
        <v>0</v>
      </c>
      <c r="BS19" s="570">
        <f t="shared" si="17"/>
        <v>0</v>
      </c>
      <c r="BT19" s="568">
        <f t="shared" si="43"/>
        <v>0</v>
      </c>
      <c r="BU19" s="564">
        <f t="shared" si="44"/>
        <v>0</v>
      </c>
      <c r="BV19" s="582">
        <f t="shared" si="45"/>
        <v>0</v>
      </c>
      <c r="BW19" s="576">
        <f t="shared" si="46"/>
        <v>0</v>
      </c>
      <c r="BX19" s="577">
        <f t="shared" si="47"/>
        <v>0</v>
      </c>
      <c r="BY19" s="578">
        <f t="shared" si="18"/>
        <v>0</v>
      </c>
      <c r="BZ19" s="576">
        <f t="shared" si="48"/>
        <v>0</v>
      </c>
      <c r="CA19" s="577">
        <f t="shared" si="49"/>
        <v>0</v>
      </c>
      <c r="CB19" s="578">
        <f t="shared" si="19"/>
        <v>0</v>
      </c>
      <c r="CC19" s="579">
        <f t="shared" si="50"/>
        <v>0</v>
      </c>
      <c r="CD19" s="576">
        <f t="shared" si="51"/>
        <v>0</v>
      </c>
      <c r="CE19" s="560">
        <f t="shared" si="52"/>
        <v>-6</v>
      </c>
      <c r="CF19" s="560">
        <f t="shared" si="53"/>
        <v>-6</v>
      </c>
      <c r="CG19" s="560">
        <f t="shared" si="54"/>
        <v>0</v>
      </c>
      <c r="CH19" s="560">
        <f t="shared" si="55"/>
        <v>0</v>
      </c>
      <c r="CL19" s="11" t="str">
        <f t="shared" si="56"/>
        <v/>
      </c>
    </row>
    <row r="20" spans="1:90" ht="12.75" x14ac:dyDescent="0.2">
      <c r="A20" s="242">
        <f t="shared" si="20"/>
        <v>1</v>
      </c>
      <c r="B20" s="243">
        <f t="shared" si="57"/>
        <v>46040</v>
      </c>
      <c r="C20" s="600">
        <f t="shared" si="21"/>
        <v>3</v>
      </c>
      <c r="D20" s="307"/>
      <c r="E20" s="307"/>
      <c r="F20" s="308"/>
      <c r="G20" s="308"/>
      <c r="H20" s="547">
        <f>IF(AK20=6,Einstellungen!$E$11,IF(AK20=7,Einstellungen!$E$12,IF(AK20=1,Einstellungen!$E$13,IF(AK20=2,Einstellungen!$E$7,IF(AK20=3,Einstellungen!$E$8,IF(AK20=4,Einstellungen!$E$9,IF(AK20=5,Einstellungen!$E$10)))))))</f>
        <v>0</v>
      </c>
      <c r="I20" s="232">
        <f t="shared" si="0"/>
        <v>0</v>
      </c>
      <c r="J20" s="229" t="str">
        <f t="shared" si="1"/>
        <v/>
      </c>
      <c r="K20" s="313"/>
      <c r="L20" s="328"/>
      <c r="M20" s="202"/>
      <c r="N20" s="381"/>
      <c r="O20" s="382"/>
      <c r="P20" s="382"/>
      <c r="Q20" s="382"/>
      <c r="R20" s="260" t="str">
        <f>IF(I$36=0,"",IF(Einstellungen!I$39=1,R19+AV20,CL20))</f>
        <v/>
      </c>
      <c r="S20" s="231">
        <f>SUM(AP$3:AP20)</f>
        <v>96</v>
      </c>
      <c r="T20" s="228">
        <f>SUM(I$3:I20)</f>
        <v>0</v>
      </c>
      <c r="U20" s="373" t="str">
        <f t="shared" si="22"/>
        <v/>
      </c>
      <c r="V20" s="689" t="s">
        <v>271</v>
      </c>
      <c r="W20" s="609"/>
      <c r="X20" s="609"/>
      <c r="Y20" s="15">
        <f t="shared" si="2"/>
        <v>46040</v>
      </c>
      <c r="Z20" s="2" t="b">
        <f t="shared" si="3"/>
        <v>0</v>
      </c>
      <c r="AA20" s="2">
        <f>IF(M20=Einstellungen!A$43,I20,IF(M20=Einstellungen!A$45,I20,0))</f>
        <v>0</v>
      </c>
      <c r="AB20" s="2">
        <f>IF(M20=Einstellungen!A$44,I20,IF(M20=Einstellungen!A$45,I20,0))</f>
        <v>0</v>
      </c>
      <c r="AC20" s="661">
        <f t="shared" si="4"/>
        <v>0</v>
      </c>
      <c r="AD20" s="2" t="b">
        <f t="shared" si="5"/>
        <v>0</v>
      </c>
      <c r="AE20" s="2">
        <f t="shared" si="23"/>
        <v>0</v>
      </c>
      <c r="AF20" s="2">
        <f t="shared" si="23"/>
        <v>0</v>
      </c>
      <c r="AG20" s="325" t="b">
        <f t="shared" si="6"/>
        <v>0</v>
      </c>
      <c r="AH20" s="325" t="b">
        <f t="shared" si="7"/>
        <v>0</v>
      </c>
      <c r="AI20" s="325" t="b">
        <f t="shared" si="24"/>
        <v>0</v>
      </c>
      <c r="AJ20" s="325" t="b">
        <f t="shared" si="25"/>
        <v>0</v>
      </c>
      <c r="AK20" s="2">
        <f t="shared" si="26"/>
        <v>1</v>
      </c>
      <c r="AL20" s="14">
        <f t="shared" si="27"/>
        <v>0</v>
      </c>
      <c r="AM20" s="11">
        <f t="shared" si="28"/>
        <v>0</v>
      </c>
      <c r="AN20" s="11">
        <f t="shared" si="29"/>
        <v>0</v>
      </c>
      <c r="AO20" s="11">
        <f t="shared" si="30"/>
        <v>0</v>
      </c>
      <c r="AP20" s="11">
        <f t="shared" si="31"/>
        <v>0</v>
      </c>
      <c r="AQ20" s="204">
        <f t="shared" si="32"/>
        <v>0</v>
      </c>
      <c r="AR20" s="2" t="str">
        <f t="shared" si="33"/>
        <v/>
      </c>
      <c r="AS20" s="2" t="str">
        <f t="shared" si="34"/>
        <v/>
      </c>
      <c r="AT20" s="11" t="str">
        <f t="shared" si="58"/>
        <v/>
      </c>
      <c r="AU20" s="11" t="b">
        <f t="shared" ref="AU20:AU33" si="59">IF(AR20=1,IF(AT20=0.5,0.5,""))</f>
        <v>0</v>
      </c>
      <c r="AV20" s="11">
        <f t="shared" si="37"/>
        <v>0</v>
      </c>
      <c r="AW20" s="11">
        <f>SUM($AV$3:AV20)</f>
        <v>-96</v>
      </c>
      <c r="AX20" s="390">
        <f t="shared" si="38"/>
        <v>0</v>
      </c>
      <c r="AY20" s="390">
        <f t="shared" si="38"/>
        <v>0</v>
      </c>
      <c r="AZ20" s="390">
        <f t="shared" si="38"/>
        <v>0</v>
      </c>
      <c r="BA20" s="390">
        <f t="shared" si="38"/>
        <v>0</v>
      </c>
      <c r="BB20" s="390">
        <f t="shared" si="38"/>
        <v>0</v>
      </c>
      <c r="BD20" s="368">
        <f t="shared" si="39"/>
        <v>0</v>
      </c>
      <c r="BE20" s="368">
        <f t="shared" si="39"/>
        <v>0</v>
      </c>
      <c r="BF20" s="368">
        <f t="shared" si="39"/>
        <v>0</v>
      </c>
      <c r="BG20" s="368">
        <f t="shared" si="39"/>
        <v>0</v>
      </c>
      <c r="BH20" s="372">
        <f t="shared" si="40"/>
        <v>8</v>
      </c>
      <c r="BI20" s="372">
        <f t="shared" si="9"/>
        <v>2</v>
      </c>
      <c r="BJ20" s="372">
        <f t="shared" si="41"/>
        <v>22</v>
      </c>
      <c r="BK20" s="372">
        <f t="shared" si="10"/>
        <v>3</v>
      </c>
      <c r="BL20" s="372">
        <f t="shared" si="42"/>
        <v>6</v>
      </c>
      <c r="BM20" s="372">
        <f t="shared" si="11"/>
        <v>3</v>
      </c>
      <c r="BN20" s="564">
        <f t="shared" si="12"/>
        <v>0</v>
      </c>
      <c r="BO20" s="565">
        <f t="shared" si="13"/>
        <v>0</v>
      </c>
      <c r="BP20" s="570">
        <f t="shared" si="14"/>
        <v>0</v>
      </c>
      <c r="BQ20" s="564">
        <f t="shared" si="15"/>
        <v>0</v>
      </c>
      <c r="BR20" s="565">
        <f t="shared" si="16"/>
        <v>0</v>
      </c>
      <c r="BS20" s="570">
        <f t="shared" si="17"/>
        <v>0</v>
      </c>
      <c r="BT20" s="568">
        <f t="shared" si="43"/>
        <v>0</v>
      </c>
      <c r="BU20" s="564">
        <f t="shared" si="44"/>
        <v>0</v>
      </c>
      <c r="BV20" s="582">
        <f t="shared" si="45"/>
        <v>0</v>
      </c>
      <c r="BW20" s="576">
        <f t="shared" si="46"/>
        <v>0</v>
      </c>
      <c r="BX20" s="577">
        <f t="shared" si="47"/>
        <v>0</v>
      </c>
      <c r="BY20" s="578">
        <f t="shared" si="18"/>
        <v>0</v>
      </c>
      <c r="BZ20" s="576">
        <f t="shared" si="48"/>
        <v>0</v>
      </c>
      <c r="CA20" s="577">
        <f t="shared" si="49"/>
        <v>0</v>
      </c>
      <c r="CB20" s="578">
        <f t="shared" si="19"/>
        <v>0</v>
      </c>
      <c r="CC20" s="579">
        <f t="shared" si="50"/>
        <v>0</v>
      </c>
      <c r="CD20" s="576">
        <f t="shared" si="51"/>
        <v>0</v>
      </c>
      <c r="CE20" s="560">
        <f t="shared" si="52"/>
        <v>-6</v>
      </c>
      <c r="CF20" s="560">
        <f t="shared" si="53"/>
        <v>-6</v>
      </c>
      <c r="CG20" s="560">
        <f t="shared" si="54"/>
        <v>0</v>
      </c>
      <c r="CH20" s="560">
        <f t="shared" si="55"/>
        <v>0</v>
      </c>
      <c r="CL20" s="11" t="str">
        <f t="shared" si="56"/>
        <v/>
      </c>
    </row>
    <row r="21" spans="1:90" ht="12.75" x14ac:dyDescent="0.2">
      <c r="A21" s="242">
        <f t="shared" si="20"/>
        <v>2</v>
      </c>
      <c r="B21" s="243">
        <f t="shared" si="57"/>
        <v>46041</v>
      </c>
      <c r="C21" s="600">
        <f t="shared" si="21"/>
        <v>4</v>
      </c>
      <c r="D21" s="307"/>
      <c r="E21" s="307"/>
      <c r="F21" s="308"/>
      <c r="G21" s="308"/>
      <c r="H21" s="547">
        <f>IF(AK21=6,Einstellungen!$E$11,IF(AK21=7,Einstellungen!$E$12,IF(AK21=1,Einstellungen!$E$13,IF(AK21=2,Einstellungen!$E$7,IF(AK21=3,Einstellungen!$E$8,IF(AK21=4,Einstellungen!$E$9,IF(AK21=5,Einstellungen!$E$10)))))))</f>
        <v>0</v>
      </c>
      <c r="I21" s="232">
        <f t="shared" si="0"/>
        <v>0</v>
      </c>
      <c r="J21" s="229">
        <f t="shared" si="1"/>
        <v>1</v>
      </c>
      <c r="K21" s="313"/>
      <c r="L21" s="328"/>
      <c r="M21" s="202"/>
      <c r="N21" s="381"/>
      <c r="O21" s="382"/>
      <c r="P21" s="382"/>
      <c r="Q21" s="382"/>
      <c r="R21" s="260" t="str">
        <f>IF(I$36=0,"",IF(Einstellungen!I$39=1,R20+AV21,CL21))</f>
        <v/>
      </c>
      <c r="S21" s="231">
        <f>SUM(AP$3:AP21)</f>
        <v>104</v>
      </c>
      <c r="T21" s="228">
        <f>SUM(I$3:I21)</f>
        <v>0</v>
      </c>
      <c r="U21" s="373" t="str">
        <f t="shared" si="22"/>
        <v/>
      </c>
      <c r="V21" s="689"/>
      <c r="W21" s="609"/>
      <c r="X21" s="609"/>
      <c r="Y21" s="15">
        <f t="shared" si="2"/>
        <v>46041</v>
      </c>
      <c r="Z21" s="2">
        <f t="shared" si="3"/>
        <v>0</v>
      </c>
      <c r="AA21" s="2">
        <f>IF(M21=Einstellungen!A$43,I21,IF(M21=Einstellungen!A$45,I21,0))</f>
        <v>0</v>
      </c>
      <c r="AB21" s="2">
        <f>IF(M21=Einstellungen!A$44,I21,IF(M21=Einstellungen!A$45,I21,0))</f>
        <v>0</v>
      </c>
      <c r="AC21" s="661">
        <f t="shared" si="4"/>
        <v>0</v>
      </c>
      <c r="AD21" s="2">
        <f t="shared" si="5"/>
        <v>0</v>
      </c>
      <c r="AE21" s="2">
        <f t="shared" si="23"/>
        <v>0</v>
      </c>
      <c r="AF21" s="2">
        <f t="shared" si="23"/>
        <v>0</v>
      </c>
      <c r="AG21" s="325">
        <f t="shared" si="6"/>
        <v>0</v>
      </c>
      <c r="AH21" s="325">
        <f t="shared" si="7"/>
        <v>0</v>
      </c>
      <c r="AI21" s="325">
        <f t="shared" si="24"/>
        <v>0</v>
      </c>
      <c r="AJ21" s="325">
        <f t="shared" si="25"/>
        <v>0</v>
      </c>
      <c r="AK21" s="2">
        <f t="shared" si="26"/>
        <v>2</v>
      </c>
      <c r="AL21" s="14">
        <f t="shared" si="27"/>
        <v>0</v>
      </c>
      <c r="AM21" s="11">
        <f t="shared" si="28"/>
        <v>0</v>
      </c>
      <c r="AN21" s="11">
        <f t="shared" si="29"/>
        <v>0</v>
      </c>
      <c r="AO21" s="11">
        <f t="shared" si="30"/>
        <v>8</v>
      </c>
      <c r="AP21" s="11">
        <f t="shared" si="31"/>
        <v>8</v>
      </c>
      <c r="AQ21" s="204">
        <f t="shared" si="32"/>
        <v>8</v>
      </c>
      <c r="AR21" s="2">
        <f t="shared" si="33"/>
        <v>1</v>
      </c>
      <c r="AS21" s="2">
        <f t="shared" si="34"/>
        <v>1</v>
      </c>
      <c r="AT21" s="11" t="str">
        <f t="shared" si="58"/>
        <v/>
      </c>
      <c r="AU21" s="11" t="str">
        <f t="shared" si="59"/>
        <v/>
      </c>
      <c r="AV21" s="11">
        <f t="shared" si="37"/>
        <v>-8</v>
      </c>
      <c r="AW21" s="11">
        <f>SUM($AV$3:AV21)</f>
        <v>-104</v>
      </c>
      <c r="AX21" s="390">
        <f t="shared" si="38"/>
        <v>0</v>
      </c>
      <c r="AY21" s="390">
        <f t="shared" si="38"/>
        <v>0</v>
      </c>
      <c r="AZ21" s="390">
        <f t="shared" si="38"/>
        <v>0</v>
      </c>
      <c r="BA21" s="390">
        <f t="shared" si="38"/>
        <v>0</v>
      </c>
      <c r="BB21" s="390">
        <f t="shared" si="38"/>
        <v>0</v>
      </c>
      <c r="BD21" s="368">
        <f t="shared" si="39"/>
        <v>0</v>
      </c>
      <c r="BE21" s="368">
        <f t="shared" si="39"/>
        <v>0</v>
      </c>
      <c r="BF21" s="368">
        <f t="shared" si="39"/>
        <v>0</v>
      </c>
      <c r="BG21" s="368">
        <f t="shared" si="39"/>
        <v>0</v>
      </c>
      <c r="BH21" s="372">
        <f t="shared" si="40"/>
        <v>18</v>
      </c>
      <c r="BI21" s="372">
        <f t="shared" si="9"/>
        <v>1.5</v>
      </c>
      <c r="BJ21" s="372">
        <f t="shared" si="41"/>
        <v>22</v>
      </c>
      <c r="BK21" s="372">
        <f t="shared" si="10"/>
        <v>2</v>
      </c>
      <c r="BL21" s="372">
        <f t="shared" si="42"/>
        <v>6</v>
      </c>
      <c r="BM21" s="372">
        <f t="shared" si="11"/>
        <v>2</v>
      </c>
      <c r="BN21" s="564">
        <f t="shared" si="12"/>
        <v>0</v>
      </c>
      <c r="BO21" s="565">
        <f t="shared" si="13"/>
        <v>0</v>
      </c>
      <c r="BP21" s="570">
        <f t="shared" si="14"/>
        <v>0</v>
      </c>
      <c r="BQ21" s="564">
        <f t="shared" si="15"/>
        <v>0</v>
      </c>
      <c r="BR21" s="565">
        <f t="shared" si="16"/>
        <v>0</v>
      </c>
      <c r="BS21" s="570">
        <f t="shared" si="17"/>
        <v>0</v>
      </c>
      <c r="BT21" s="568">
        <f t="shared" si="43"/>
        <v>0</v>
      </c>
      <c r="BU21" s="564">
        <f t="shared" si="44"/>
        <v>0</v>
      </c>
      <c r="BV21" s="582">
        <f t="shared" si="45"/>
        <v>0</v>
      </c>
      <c r="BW21" s="576">
        <f t="shared" si="46"/>
        <v>0</v>
      </c>
      <c r="BX21" s="577">
        <f t="shared" si="47"/>
        <v>0</v>
      </c>
      <c r="BY21" s="578">
        <f t="shared" si="18"/>
        <v>0</v>
      </c>
      <c r="BZ21" s="576">
        <f t="shared" si="48"/>
        <v>0</v>
      </c>
      <c r="CA21" s="577">
        <f t="shared" si="49"/>
        <v>0</v>
      </c>
      <c r="CB21" s="578">
        <f t="shared" si="19"/>
        <v>0</v>
      </c>
      <c r="CC21" s="579">
        <f t="shared" si="50"/>
        <v>0</v>
      </c>
      <c r="CD21" s="576">
        <f t="shared" si="51"/>
        <v>0</v>
      </c>
      <c r="CE21" s="560">
        <f t="shared" si="52"/>
        <v>-6</v>
      </c>
      <c r="CF21" s="560">
        <f t="shared" si="53"/>
        <v>-6</v>
      </c>
      <c r="CG21" s="560">
        <f t="shared" si="54"/>
        <v>0</v>
      </c>
      <c r="CH21" s="560">
        <f t="shared" si="55"/>
        <v>0</v>
      </c>
      <c r="CL21" s="11" t="str">
        <f t="shared" si="56"/>
        <v/>
      </c>
    </row>
    <row r="22" spans="1:90" ht="12.75" x14ac:dyDescent="0.2">
      <c r="A22" s="242">
        <f t="shared" si="20"/>
        <v>3</v>
      </c>
      <c r="B22" s="243">
        <f t="shared" si="57"/>
        <v>46042</v>
      </c>
      <c r="C22" s="600">
        <f t="shared" si="21"/>
        <v>4</v>
      </c>
      <c r="D22" s="307"/>
      <c r="E22" s="307"/>
      <c r="F22" s="308"/>
      <c r="G22" s="308"/>
      <c r="H22" s="547">
        <f>IF(AK22=6,Einstellungen!$E$11,IF(AK22=7,Einstellungen!$E$12,IF(AK22=1,Einstellungen!$E$13,IF(AK22=2,Einstellungen!$E$7,IF(AK22=3,Einstellungen!$E$8,IF(AK22=4,Einstellungen!$E$9,IF(AK22=5,Einstellungen!$E$10)))))))</f>
        <v>0</v>
      </c>
      <c r="I22" s="232">
        <f t="shared" si="0"/>
        <v>0</v>
      </c>
      <c r="J22" s="229">
        <f t="shared" si="1"/>
        <v>1</v>
      </c>
      <c r="K22" s="313"/>
      <c r="L22" s="328"/>
      <c r="M22" s="202"/>
      <c r="N22" s="381"/>
      <c r="O22" s="382"/>
      <c r="P22" s="382"/>
      <c r="Q22" s="382"/>
      <c r="R22" s="260" t="str">
        <f>IF(I$36=0,"",IF(Einstellungen!I$39=1,R21+AV22,CL22))</f>
        <v/>
      </c>
      <c r="S22" s="231">
        <f>SUM(AP$3:AP22)</f>
        <v>112</v>
      </c>
      <c r="T22" s="228">
        <f>SUM(I$3:I22)</f>
        <v>0</v>
      </c>
      <c r="U22" s="373" t="str">
        <f t="shared" si="22"/>
        <v/>
      </c>
      <c r="V22" s="689"/>
      <c r="W22" s="609"/>
      <c r="X22" s="609"/>
      <c r="Y22" s="15">
        <f t="shared" si="2"/>
        <v>46042</v>
      </c>
      <c r="Z22" s="2">
        <f t="shared" si="3"/>
        <v>0</v>
      </c>
      <c r="AA22" s="2">
        <f>IF(M22=Einstellungen!A$43,I22,IF(M22=Einstellungen!A$45,I22,0))</f>
        <v>0</v>
      </c>
      <c r="AB22" s="2">
        <f>IF(M22=Einstellungen!A$44,I22,IF(M22=Einstellungen!A$45,I22,0))</f>
        <v>0</v>
      </c>
      <c r="AC22" s="661">
        <f t="shared" ref="AC22:AC33" si="60">IF(K22="gz",AO22,IF(K22="G/F",AOO22/2,0))</f>
        <v>0</v>
      </c>
      <c r="AD22" s="2">
        <f t="shared" si="5"/>
        <v>0</v>
      </c>
      <c r="AE22" s="2">
        <f t="shared" si="23"/>
        <v>0</v>
      </c>
      <c r="AF22" s="2">
        <f t="shared" si="23"/>
        <v>0</v>
      </c>
      <c r="AG22" s="325">
        <f t="shared" si="6"/>
        <v>0</v>
      </c>
      <c r="AH22" s="325">
        <f t="shared" si="7"/>
        <v>0</v>
      </c>
      <c r="AI22" s="325">
        <f t="shared" si="24"/>
        <v>0</v>
      </c>
      <c r="AJ22" s="325">
        <f t="shared" si="25"/>
        <v>0</v>
      </c>
      <c r="AK22" s="2">
        <f t="shared" si="26"/>
        <v>3</v>
      </c>
      <c r="AL22" s="14">
        <f t="shared" si="27"/>
        <v>0</v>
      </c>
      <c r="AM22" s="11">
        <f t="shared" si="28"/>
        <v>0</v>
      </c>
      <c r="AN22" s="11">
        <f t="shared" si="29"/>
        <v>0</v>
      </c>
      <c r="AO22" s="11">
        <f t="shared" si="30"/>
        <v>8</v>
      </c>
      <c r="AP22" s="11">
        <f t="shared" si="31"/>
        <v>8</v>
      </c>
      <c r="AQ22" s="204">
        <f t="shared" si="32"/>
        <v>8</v>
      </c>
      <c r="AR22" s="2">
        <f t="shared" si="33"/>
        <v>1</v>
      </c>
      <c r="AS22" s="2">
        <f t="shared" si="34"/>
        <v>1</v>
      </c>
      <c r="AT22" s="11" t="str">
        <f t="shared" si="58"/>
        <v/>
      </c>
      <c r="AU22" s="11" t="str">
        <f t="shared" si="59"/>
        <v/>
      </c>
      <c r="AV22" s="11">
        <f t="shared" si="37"/>
        <v>-8</v>
      </c>
      <c r="AW22" s="11">
        <f>SUM($AV$3:AV22)</f>
        <v>-112</v>
      </c>
      <c r="AX22" s="390">
        <f t="shared" si="38"/>
        <v>0</v>
      </c>
      <c r="AY22" s="390">
        <f t="shared" si="38"/>
        <v>0</v>
      </c>
      <c r="AZ22" s="390">
        <f t="shared" si="38"/>
        <v>0</v>
      </c>
      <c r="BA22" s="390">
        <f t="shared" si="38"/>
        <v>0</v>
      </c>
      <c r="BB22" s="390">
        <f t="shared" si="38"/>
        <v>0</v>
      </c>
      <c r="BD22" s="368">
        <f t="shared" si="39"/>
        <v>0</v>
      </c>
      <c r="BE22" s="368">
        <f t="shared" si="39"/>
        <v>0</v>
      </c>
      <c r="BF22" s="368">
        <f t="shared" si="39"/>
        <v>0</v>
      </c>
      <c r="BG22" s="368">
        <f t="shared" si="39"/>
        <v>0</v>
      </c>
      <c r="BH22" s="372">
        <f t="shared" si="40"/>
        <v>18</v>
      </c>
      <c r="BI22" s="372">
        <f t="shared" si="9"/>
        <v>1.5</v>
      </c>
      <c r="BJ22" s="372">
        <f t="shared" si="41"/>
        <v>22</v>
      </c>
      <c r="BK22" s="372">
        <f t="shared" si="10"/>
        <v>2</v>
      </c>
      <c r="BL22" s="372">
        <f t="shared" si="42"/>
        <v>6</v>
      </c>
      <c r="BM22" s="372">
        <f t="shared" si="11"/>
        <v>2</v>
      </c>
      <c r="BN22" s="564">
        <f t="shared" si="12"/>
        <v>0</v>
      </c>
      <c r="BO22" s="565">
        <f t="shared" si="13"/>
        <v>0</v>
      </c>
      <c r="BP22" s="570">
        <f t="shared" si="14"/>
        <v>0</v>
      </c>
      <c r="BQ22" s="564">
        <f t="shared" si="15"/>
        <v>0</v>
      </c>
      <c r="BR22" s="565">
        <f t="shared" si="16"/>
        <v>0</v>
      </c>
      <c r="BS22" s="570">
        <f t="shared" si="17"/>
        <v>0</v>
      </c>
      <c r="BT22" s="568">
        <f t="shared" si="43"/>
        <v>0</v>
      </c>
      <c r="BU22" s="564">
        <f t="shared" si="44"/>
        <v>0</v>
      </c>
      <c r="BV22" s="582">
        <f t="shared" si="45"/>
        <v>0</v>
      </c>
      <c r="BW22" s="576">
        <f t="shared" si="46"/>
        <v>0</v>
      </c>
      <c r="BX22" s="577">
        <f t="shared" si="47"/>
        <v>0</v>
      </c>
      <c r="BY22" s="578">
        <f t="shared" si="18"/>
        <v>0</v>
      </c>
      <c r="BZ22" s="576">
        <f t="shared" si="48"/>
        <v>0</v>
      </c>
      <c r="CA22" s="577">
        <f t="shared" si="49"/>
        <v>0</v>
      </c>
      <c r="CB22" s="578">
        <f t="shared" si="19"/>
        <v>0</v>
      </c>
      <c r="CC22" s="579">
        <f t="shared" si="50"/>
        <v>0</v>
      </c>
      <c r="CD22" s="576">
        <f t="shared" si="51"/>
        <v>0</v>
      </c>
      <c r="CE22" s="560">
        <f t="shared" si="52"/>
        <v>-6</v>
      </c>
      <c r="CF22" s="560">
        <f t="shared" si="53"/>
        <v>-6</v>
      </c>
      <c r="CG22" s="560">
        <f t="shared" si="54"/>
        <v>0</v>
      </c>
      <c r="CH22" s="560">
        <f t="shared" si="55"/>
        <v>0</v>
      </c>
      <c r="CL22" s="11" t="str">
        <f t="shared" si="56"/>
        <v/>
      </c>
    </row>
    <row r="23" spans="1:90" ht="12.75" x14ac:dyDescent="0.2">
      <c r="A23" s="242">
        <f t="shared" si="20"/>
        <v>4</v>
      </c>
      <c r="B23" s="243">
        <f t="shared" si="57"/>
        <v>46043</v>
      </c>
      <c r="C23" s="600">
        <f t="shared" si="21"/>
        <v>4</v>
      </c>
      <c r="D23" s="307"/>
      <c r="E23" s="307"/>
      <c r="F23" s="308"/>
      <c r="G23" s="308"/>
      <c r="H23" s="547">
        <f>IF(AK23=6,Einstellungen!$E$11,IF(AK23=7,Einstellungen!$E$12,IF(AK23=1,Einstellungen!$E$13,IF(AK23=2,Einstellungen!$E$7,IF(AK23=3,Einstellungen!$E$8,IF(AK23=4,Einstellungen!$E$9,IF(AK23=5,Einstellungen!$E$10)))))))</f>
        <v>0</v>
      </c>
      <c r="I23" s="232">
        <f t="shared" si="0"/>
        <v>0</v>
      </c>
      <c r="J23" s="229">
        <f t="shared" si="1"/>
        <v>1</v>
      </c>
      <c r="K23" s="313"/>
      <c r="L23" s="328"/>
      <c r="M23" s="202"/>
      <c r="N23" s="381"/>
      <c r="O23" s="382"/>
      <c r="P23" s="382"/>
      <c r="Q23" s="382"/>
      <c r="R23" s="260" t="str">
        <f>IF(I$36=0,"",IF(Einstellungen!I$39=1,R22+AV23,CL23))</f>
        <v/>
      </c>
      <c r="S23" s="231">
        <f>SUM(AP$3:AP23)</f>
        <v>120</v>
      </c>
      <c r="T23" s="228">
        <f>SUM(I$3:I23)</f>
        <v>0</v>
      </c>
      <c r="U23" s="373" t="str">
        <f t="shared" si="22"/>
        <v/>
      </c>
      <c r="V23" s="689"/>
      <c r="W23" s="609"/>
      <c r="X23" s="609"/>
      <c r="Y23" s="15">
        <f t="shared" si="2"/>
        <v>46043</v>
      </c>
      <c r="Z23" s="2">
        <f t="shared" si="3"/>
        <v>0</v>
      </c>
      <c r="AA23" s="2">
        <f>IF(M23=Einstellungen!A$43,I23,IF(M23=Einstellungen!A$45,I23,0))</f>
        <v>0</v>
      </c>
      <c r="AB23" s="2">
        <f>IF(M23=Einstellungen!A$44,I23,IF(M23=Einstellungen!A$45,I23,0))</f>
        <v>0</v>
      </c>
      <c r="AC23" s="661">
        <f t="shared" si="60"/>
        <v>0</v>
      </c>
      <c r="AD23" s="2">
        <f t="shared" si="5"/>
        <v>0</v>
      </c>
      <c r="AE23" s="2">
        <f t="shared" si="23"/>
        <v>0</v>
      </c>
      <c r="AF23" s="2">
        <f t="shared" si="23"/>
        <v>0</v>
      </c>
      <c r="AG23" s="325">
        <f t="shared" si="6"/>
        <v>0</v>
      </c>
      <c r="AH23" s="325">
        <f t="shared" si="7"/>
        <v>0</v>
      </c>
      <c r="AI23" s="325">
        <f t="shared" si="24"/>
        <v>0</v>
      </c>
      <c r="AJ23" s="325">
        <f t="shared" si="25"/>
        <v>0</v>
      </c>
      <c r="AK23" s="2">
        <f t="shared" si="26"/>
        <v>4</v>
      </c>
      <c r="AL23" s="14">
        <f t="shared" si="27"/>
        <v>0</v>
      </c>
      <c r="AM23" s="11">
        <f t="shared" si="28"/>
        <v>0</v>
      </c>
      <c r="AN23" s="11">
        <f t="shared" si="29"/>
        <v>0</v>
      </c>
      <c r="AO23" s="11">
        <f t="shared" si="30"/>
        <v>8</v>
      </c>
      <c r="AP23" s="11">
        <f t="shared" si="31"/>
        <v>8</v>
      </c>
      <c r="AQ23" s="204">
        <f t="shared" si="32"/>
        <v>8</v>
      </c>
      <c r="AR23" s="2">
        <f t="shared" si="33"/>
        <v>1</v>
      </c>
      <c r="AS23" s="2">
        <f t="shared" si="34"/>
        <v>1</v>
      </c>
      <c r="AT23" s="11" t="str">
        <f t="shared" si="58"/>
        <v/>
      </c>
      <c r="AU23" s="11" t="str">
        <f t="shared" si="59"/>
        <v/>
      </c>
      <c r="AV23" s="11">
        <f t="shared" si="37"/>
        <v>-8</v>
      </c>
      <c r="AW23" s="11">
        <f>SUM($AV$3:AV23)</f>
        <v>-120</v>
      </c>
      <c r="AX23" s="390">
        <f t="shared" si="38"/>
        <v>0</v>
      </c>
      <c r="AY23" s="390">
        <f t="shared" si="38"/>
        <v>0</v>
      </c>
      <c r="AZ23" s="390">
        <f t="shared" si="38"/>
        <v>0</v>
      </c>
      <c r="BA23" s="390">
        <f t="shared" si="38"/>
        <v>0</v>
      </c>
      <c r="BB23" s="390">
        <f t="shared" si="38"/>
        <v>0</v>
      </c>
      <c r="BD23" s="368">
        <f t="shared" si="39"/>
        <v>0</v>
      </c>
      <c r="BE23" s="368">
        <f t="shared" si="39"/>
        <v>0</v>
      </c>
      <c r="BF23" s="368">
        <f t="shared" si="39"/>
        <v>0</v>
      </c>
      <c r="BG23" s="368">
        <f t="shared" si="39"/>
        <v>0</v>
      </c>
      <c r="BH23" s="372">
        <f t="shared" si="40"/>
        <v>18</v>
      </c>
      <c r="BI23" s="372">
        <f t="shared" si="9"/>
        <v>1.5</v>
      </c>
      <c r="BJ23" s="372">
        <f t="shared" si="41"/>
        <v>22</v>
      </c>
      <c r="BK23" s="372">
        <f t="shared" si="10"/>
        <v>2</v>
      </c>
      <c r="BL23" s="372">
        <f t="shared" si="42"/>
        <v>6</v>
      </c>
      <c r="BM23" s="372">
        <f t="shared" si="11"/>
        <v>2</v>
      </c>
      <c r="BN23" s="564">
        <f t="shared" si="12"/>
        <v>0</v>
      </c>
      <c r="BO23" s="565">
        <f t="shared" si="13"/>
        <v>0</v>
      </c>
      <c r="BP23" s="570">
        <f t="shared" si="14"/>
        <v>0</v>
      </c>
      <c r="BQ23" s="564">
        <f t="shared" si="15"/>
        <v>0</v>
      </c>
      <c r="BR23" s="565">
        <f t="shared" si="16"/>
        <v>0</v>
      </c>
      <c r="BS23" s="570">
        <f t="shared" si="17"/>
        <v>0</v>
      </c>
      <c r="BT23" s="568">
        <f t="shared" si="43"/>
        <v>0</v>
      </c>
      <c r="BU23" s="564">
        <f t="shared" si="44"/>
        <v>0</v>
      </c>
      <c r="BV23" s="582">
        <f t="shared" si="45"/>
        <v>0</v>
      </c>
      <c r="BW23" s="576">
        <f t="shared" si="46"/>
        <v>0</v>
      </c>
      <c r="BX23" s="577">
        <f t="shared" si="47"/>
        <v>0</v>
      </c>
      <c r="BY23" s="578">
        <f t="shared" si="18"/>
        <v>0</v>
      </c>
      <c r="BZ23" s="576">
        <f t="shared" si="48"/>
        <v>0</v>
      </c>
      <c r="CA23" s="577">
        <f t="shared" si="49"/>
        <v>0</v>
      </c>
      <c r="CB23" s="578">
        <f t="shared" si="19"/>
        <v>0</v>
      </c>
      <c r="CC23" s="579">
        <f t="shared" si="50"/>
        <v>0</v>
      </c>
      <c r="CD23" s="576">
        <f t="shared" si="51"/>
        <v>0</v>
      </c>
      <c r="CE23" s="560">
        <f t="shared" si="52"/>
        <v>-6</v>
      </c>
      <c r="CF23" s="560">
        <f t="shared" si="53"/>
        <v>-6</v>
      </c>
      <c r="CG23" s="560">
        <f t="shared" si="54"/>
        <v>0</v>
      </c>
      <c r="CH23" s="560">
        <f t="shared" si="55"/>
        <v>0</v>
      </c>
      <c r="CL23" s="11" t="str">
        <f t="shared" si="56"/>
        <v/>
      </c>
    </row>
    <row r="24" spans="1:90" ht="12.75" x14ac:dyDescent="0.2">
      <c r="A24" s="242">
        <f t="shared" si="20"/>
        <v>5</v>
      </c>
      <c r="B24" s="243">
        <f t="shared" si="57"/>
        <v>46044</v>
      </c>
      <c r="C24" s="600">
        <f t="shared" si="21"/>
        <v>4</v>
      </c>
      <c r="D24" s="307"/>
      <c r="E24" s="307"/>
      <c r="F24" s="308"/>
      <c r="G24" s="308"/>
      <c r="H24" s="547">
        <f>IF(AK24=6,Einstellungen!$E$11,IF(AK24=7,Einstellungen!$E$12,IF(AK24=1,Einstellungen!$E$13,IF(AK24=2,Einstellungen!$E$7,IF(AK24=3,Einstellungen!$E$8,IF(AK24=4,Einstellungen!$E$9,IF(AK24=5,Einstellungen!$E$10)))))))</f>
        <v>0</v>
      </c>
      <c r="I24" s="232">
        <f t="shared" si="0"/>
        <v>0</v>
      </c>
      <c r="J24" s="229">
        <f t="shared" si="1"/>
        <v>1</v>
      </c>
      <c r="K24" s="313"/>
      <c r="L24" s="328"/>
      <c r="M24" s="202"/>
      <c r="N24" s="381"/>
      <c r="O24" s="382"/>
      <c r="P24" s="382"/>
      <c r="Q24" s="382"/>
      <c r="R24" s="260" t="str">
        <f>IF(I$36=0,"",IF(Einstellungen!I$39=1,R23+AV24,CL24))</f>
        <v/>
      </c>
      <c r="S24" s="231">
        <f>SUM(AP$3:AP24)</f>
        <v>128</v>
      </c>
      <c r="T24" s="228">
        <f>SUM(I$3:I24)</f>
        <v>0</v>
      </c>
      <c r="U24" s="373" t="str">
        <f t="shared" si="22"/>
        <v/>
      </c>
      <c r="V24" s="689" t="s">
        <v>295</v>
      </c>
      <c r="W24" s="609"/>
      <c r="X24" s="609"/>
      <c r="Y24" s="15">
        <f t="shared" si="2"/>
        <v>46044</v>
      </c>
      <c r="Z24" s="2">
        <f t="shared" si="3"/>
        <v>0</v>
      </c>
      <c r="AA24" s="2">
        <f>IF(M24=Einstellungen!A$43,I24,IF(M24=Einstellungen!A$45,I24,0))</f>
        <v>0</v>
      </c>
      <c r="AB24" s="2">
        <f>IF(M24=Einstellungen!A$44,I24,IF(M24=Einstellungen!A$45,I24,0))</f>
        <v>0</v>
      </c>
      <c r="AC24" s="661">
        <f t="shared" si="60"/>
        <v>0</v>
      </c>
      <c r="AD24" s="2">
        <f t="shared" si="5"/>
        <v>0</v>
      </c>
      <c r="AE24" s="2">
        <f t="shared" si="23"/>
        <v>0</v>
      </c>
      <c r="AF24" s="2">
        <f t="shared" si="23"/>
        <v>0</v>
      </c>
      <c r="AG24" s="325">
        <f t="shared" si="6"/>
        <v>0</v>
      </c>
      <c r="AH24" s="325">
        <f t="shared" si="7"/>
        <v>0</v>
      </c>
      <c r="AI24" s="325">
        <f t="shared" si="24"/>
        <v>0</v>
      </c>
      <c r="AJ24" s="325">
        <f t="shared" si="25"/>
        <v>0</v>
      </c>
      <c r="AK24" s="2">
        <f t="shared" si="26"/>
        <v>5</v>
      </c>
      <c r="AL24" s="14">
        <f t="shared" si="27"/>
        <v>0</v>
      </c>
      <c r="AM24" s="11">
        <f t="shared" si="28"/>
        <v>0</v>
      </c>
      <c r="AN24" s="11">
        <f t="shared" si="29"/>
        <v>0</v>
      </c>
      <c r="AO24" s="11">
        <f t="shared" si="30"/>
        <v>8</v>
      </c>
      <c r="AP24" s="11">
        <f t="shared" si="31"/>
        <v>8</v>
      </c>
      <c r="AQ24" s="204">
        <f t="shared" si="32"/>
        <v>8</v>
      </c>
      <c r="AR24" s="2">
        <f t="shared" si="33"/>
        <v>1</v>
      </c>
      <c r="AS24" s="2">
        <f t="shared" si="34"/>
        <v>1</v>
      </c>
      <c r="AT24" s="11" t="str">
        <f t="shared" si="58"/>
        <v/>
      </c>
      <c r="AU24" s="11" t="str">
        <f t="shared" si="59"/>
        <v/>
      </c>
      <c r="AV24" s="11">
        <f t="shared" si="37"/>
        <v>-8</v>
      </c>
      <c r="AW24" s="11">
        <f>SUM($AV$3:AV24)</f>
        <v>-128</v>
      </c>
      <c r="AX24" s="390">
        <f t="shared" si="38"/>
        <v>0</v>
      </c>
      <c r="AY24" s="390">
        <f t="shared" si="38"/>
        <v>0</v>
      </c>
      <c r="AZ24" s="390">
        <f t="shared" si="38"/>
        <v>0</v>
      </c>
      <c r="BA24" s="390">
        <f t="shared" si="38"/>
        <v>0</v>
      </c>
      <c r="BB24" s="390">
        <f t="shared" si="38"/>
        <v>0</v>
      </c>
      <c r="BD24" s="368">
        <f t="shared" si="39"/>
        <v>0</v>
      </c>
      <c r="BE24" s="368">
        <f t="shared" si="39"/>
        <v>0</v>
      </c>
      <c r="BF24" s="368">
        <f t="shared" si="39"/>
        <v>0</v>
      </c>
      <c r="BG24" s="368">
        <f t="shared" si="39"/>
        <v>0</v>
      </c>
      <c r="BH24" s="372">
        <f t="shared" si="40"/>
        <v>18</v>
      </c>
      <c r="BI24" s="372">
        <f t="shared" si="9"/>
        <v>1.5</v>
      </c>
      <c r="BJ24" s="372">
        <f t="shared" si="41"/>
        <v>22</v>
      </c>
      <c r="BK24" s="372">
        <f t="shared" si="10"/>
        <v>2</v>
      </c>
      <c r="BL24" s="372">
        <f t="shared" si="42"/>
        <v>6</v>
      </c>
      <c r="BM24" s="372">
        <f t="shared" si="11"/>
        <v>2</v>
      </c>
      <c r="BN24" s="564">
        <f t="shared" si="12"/>
        <v>0</v>
      </c>
      <c r="BO24" s="565">
        <f t="shared" si="13"/>
        <v>0</v>
      </c>
      <c r="BP24" s="570">
        <f t="shared" si="14"/>
        <v>0</v>
      </c>
      <c r="BQ24" s="564">
        <f t="shared" si="15"/>
        <v>0</v>
      </c>
      <c r="BR24" s="565">
        <f t="shared" si="16"/>
        <v>0</v>
      </c>
      <c r="BS24" s="570">
        <f t="shared" si="17"/>
        <v>0</v>
      </c>
      <c r="BT24" s="568">
        <f t="shared" si="43"/>
        <v>0</v>
      </c>
      <c r="BU24" s="564">
        <f t="shared" si="44"/>
        <v>0</v>
      </c>
      <c r="BV24" s="582">
        <f t="shared" si="45"/>
        <v>0</v>
      </c>
      <c r="BW24" s="576">
        <f t="shared" si="46"/>
        <v>0</v>
      </c>
      <c r="BX24" s="577">
        <f t="shared" si="47"/>
        <v>0</v>
      </c>
      <c r="BY24" s="578">
        <f t="shared" si="18"/>
        <v>0</v>
      </c>
      <c r="BZ24" s="576">
        <f t="shared" si="48"/>
        <v>0</v>
      </c>
      <c r="CA24" s="577">
        <f t="shared" si="49"/>
        <v>0</v>
      </c>
      <c r="CB24" s="578">
        <f t="shared" si="19"/>
        <v>0</v>
      </c>
      <c r="CC24" s="579">
        <f t="shared" si="50"/>
        <v>0</v>
      </c>
      <c r="CD24" s="576">
        <f t="shared" si="51"/>
        <v>0</v>
      </c>
      <c r="CE24" s="560">
        <f t="shared" si="52"/>
        <v>-6</v>
      </c>
      <c r="CF24" s="560">
        <f t="shared" si="53"/>
        <v>-6</v>
      </c>
      <c r="CG24" s="560">
        <f t="shared" si="54"/>
        <v>0</v>
      </c>
      <c r="CH24" s="560">
        <f t="shared" si="55"/>
        <v>0</v>
      </c>
      <c r="CL24" s="11" t="str">
        <f t="shared" si="56"/>
        <v/>
      </c>
    </row>
    <row r="25" spans="1:90" ht="12.75" x14ac:dyDescent="0.2">
      <c r="A25" s="242">
        <f t="shared" si="20"/>
        <v>6</v>
      </c>
      <c r="B25" s="243">
        <f t="shared" si="57"/>
        <v>46045</v>
      </c>
      <c r="C25" s="600">
        <f t="shared" si="21"/>
        <v>4</v>
      </c>
      <c r="D25" s="307"/>
      <c r="E25" s="307"/>
      <c r="F25" s="308"/>
      <c r="G25" s="308"/>
      <c r="H25" s="547">
        <f>IF(AK25=6,Einstellungen!$E$11,IF(AK25=7,Einstellungen!$E$12,IF(AK25=1,Einstellungen!$E$13,IF(AK25=2,Einstellungen!$E$7,IF(AK25=3,Einstellungen!$E$8,IF(AK25=4,Einstellungen!$E$9,IF(AK25=5,Einstellungen!$E$10)))))))</f>
        <v>0</v>
      </c>
      <c r="I25" s="232">
        <f t="shared" si="0"/>
        <v>0</v>
      </c>
      <c r="J25" s="229">
        <f t="shared" si="1"/>
        <v>1</v>
      </c>
      <c r="K25" s="209"/>
      <c r="L25" s="328"/>
      <c r="M25" s="202"/>
      <c r="N25" s="381"/>
      <c r="O25" s="382"/>
      <c r="P25" s="382"/>
      <c r="Q25" s="382"/>
      <c r="R25" s="260" t="str">
        <f>IF(I$36=0,"",IF(Einstellungen!I$39=1,R24+AV25,CL25))</f>
        <v/>
      </c>
      <c r="S25" s="231">
        <f>SUM(AP$3:AP25)</f>
        <v>136</v>
      </c>
      <c r="T25" s="228">
        <f>SUM(I$3:I25)</f>
        <v>0</v>
      </c>
      <c r="U25" s="373" t="str">
        <f t="shared" si="22"/>
        <v/>
      </c>
      <c r="V25" s="689"/>
      <c r="W25" s="609"/>
      <c r="X25" s="609"/>
      <c r="Y25" s="15">
        <f t="shared" si="2"/>
        <v>46045</v>
      </c>
      <c r="Z25" s="2">
        <f t="shared" si="3"/>
        <v>0</v>
      </c>
      <c r="AA25" s="2">
        <f>IF(M25=Einstellungen!A$43,I25,IF(M25=Einstellungen!A$45,I25,0))</f>
        <v>0</v>
      </c>
      <c r="AB25" s="2">
        <f>IF(M25=Einstellungen!A$44,I25,IF(M25=Einstellungen!A$45,I25,0))</f>
        <v>0</v>
      </c>
      <c r="AC25" s="661">
        <f t="shared" si="60"/>
        <v>0</v>
      </c>
      <c r="AD25" s="2">
        <f t="shared" si="5"/>
        <v>0</v>
      </c>
      <c r="AE25" s="2">
        <f t="shared" si="23"/>
        <v>0</v>
      </c>
      <c r="AF25" s="2">
        <f t="shared" si="23"/>
        <v>0</v>
      </c>
      <c r="AG25" s="325">
        <f t="shared" si="6"/>
        <v>0</v>
      </c>
      <c r="AH25" s="325">
        <f t="shared" si="7"/>
        <v>0</v>
      </c>
      <c r="AI25" s="325">
        <f t="shared" si="24"/>
        <v>0</v>
      </c>
      <c r="AJ25" s="325">
        <f t="shared" si="25"/>
        <v>0</v>
      </c>
      <c r="AK25" s="2">
        <f t="shared" si="26"/>
        <v>6</v>
      </c>
      <c r="AL25" s="14">
        <f t="shared" si="27"/>
        <v>0</v>
      </c>
      <c r="AM25" s="11">
        <f t="shared" si="28"/>
        <v>0</v>
      </c>
      <c r="AN25" s="11">
        <f t="shared" si="29"/>
        <v>0</v>
      </c>
      <c r="AO25" s="11">
        <f t="shared" si="30"/>
        <v>8</v>
      </c>
      <c r="AP25" s="11">
        <f t="shared" si="31"/>
        <v>8</v>
      </c>
      <c r="AQ25" s="204">
        <f t="shared" si="32"/>
        <v>8</v>
      </c>
      <c r="AR25" s="2">
        <f t="shared" si="33"/>
        <v>1</v>
      </c>
      <c r="AS25" s="2">
        <f t="shared" si="34"/>
        <v>1</v>
      </c>
      <c r="AT25" s="11" t="str">
        <f t="shared" si="58"/>
        <v/>
      </c>
      <c r="AU25" s="11" t="str">
        <f t="shared" si="59"/>
        <v/>
      </c>
      <c r="AV25" s="11">
        <f t="shared" si="37"/>
        <v>-8</v>
      </c>
      <c r="AW25" s="11">
        <f>SUM($AV$3:AV25)</f>
        <v>-136</v>
      </c>
      <c r="AX25" s="390">
        <f t="shared" si="38"/>
        <v>0</v>
      </c>
      <c r="AY25" s="390">
        <f t="shared" si="38"/>
        <v>0</v>
      </c>
      <c r="AZ25" s="390">
        <f t="shared" si="38"/>
        <v>0</v>
      </c>
      <c r="BA25" s="390">
        <f t="shared" si="38"/>
        <v>0</v>
      </c>
      <c r="BB25" s="390">
        <f t="shared" si="38"/>
        <v>0</v>
      </c>
      <c r="BD25" s="368">
        <f t="shared" si="39"/>
        <v>0</v>
      </c>
      <c r="BE25" s="368">
        <f t="shared" si="39"/>
        <v>0</v>
      </c>
      <c r="BF25" s="368">
        <f t="shared" si="39"/>
        <v>0</v>
      </c>
      <c r="BG25" s="368">
        <f t="shared" si="39"/>
        <v>0</v>
      </c>
      <c r="BH25" s="372">
        <f t="shared" si="40"/>
        <v>18</v>
      </c>
      <c r="BI25" s="372">
        <f t="shared" si="9"/>
        <v>1.5</v>
      </c>
      <c r="BJ25" s="372">
        <f t="shared" si="41"/>
        <v>22</v>
      </c>
      <c r="BK25" s="372">
        <f t="shared" si="10"/>
        <v>2</v>
      </c>
      <c r="BL25" s="372">
        <f t="shared" si="42"/>
        <v>6</v>
      </c>
      <c r="BM25" s="372">
        <f t="shared" si="11"/>
        <v>2</v>
      </c>
      <c r="BN25" s="564">
        <f t="shared" si="12"/>
        <v>0</v>
      </c>
      <c r="BO25" s="565">
        <f t="shared" si="13"/>
        <v>0</v>
      </c>
      <c r="BP25" s="570">
        <f t="shared" si="14"/>
        <v>0</v>
      </c>
      <c r="BQ25" s="564">
        <f t="shared" si="15"/>
        <v>0</v>
      </c>
      <c r="BR25" s="565">
        <f t="shared" si="16"/>
        <v>0</v>
      </c>
      <c r="BS25" s="570">
        <f t="shared" si="17"/>
        <v>0</v>
      </c>
      <c r="BT25" s="568">
        <f t="shared" si="43"/>
        <v>0</v>
      </c>
      <c r="BU25" s="564">
        <f t="shared" si="44"/>
        <v>0</v>
      </c>
      <c r="BV25" s="582">
        <f t="shared" si="45"/>
        <v>0</v>
      </c>
      <c r="BW25" s="576">
        <f t="shared" si="46"/>
        <v>0</v>
      </c>
      <c r="BX25" s="577">
        <f t="shared" si="47"/>
        <v>0</v>
      </c>
      <c r="BY25" s="578">
        <f t="shared" si="18"/>
        <v>0</v>
      </c>
      <c r="BZ25" s="576">
        <f t="shared" si="48"/>
        <v>0</v>
      </c>
      <c r="CA25" s="577">
        <f t="shared" si="49"/>
        <v>0</v>
      </c>
      <c r="CB25" s="578">
        <f t="shared" si="19"/>
        <v>0</v>
      </c>
      <c r="CC25" s="579">
        <f t="shared" si="50"/>
        <v>0</v>
      </c>
      <c r="CD25" s="576">
        <f t="shared" si="51"/>
        <v>0</v>
      </c>
      <c r="CE25" s="560">
        <f t="shared" si="52"/>
        <v>-6</v>
      </c>
      <c r="CF25" s="560">
        <f t="shared" si="53"/>
        <v>-6</v>
      </c>
      <c r="CG25" s="560">
        <f t="shared" si="54"/>
        <v>0</v>
      </c>
      <c r="CH25" s="560">
        <f t="shared" si="55"/>
        <v>0</v>
      </c>
      <c r="CL25" s="11" t="str">
        <f t="shared" si="56"/>
        <v/>
      </c>
    </row>
    <row r="26" spans="1:90" ht="12.75" x14ac:dyDescent="0.2">
      <c r="A26" s="242">
        <f t="shared" si="20"/>
        <v>7</v>
      </c>
      <c r="B26" s="243">
        <f t="shared" si="57"/>
        <v>46046</v>
      </c>
      <c r="C26" s="600">
        <f t="shared" si="21"/>
        <v>4</v>
      </c>
      <c r="D26" s="307"/>
      <c r="E26" s="307"/>
      <c r="F26" s="308"/>
      <c r="G26" s="308"/>
      <c r="H26" s="547">
        <f>IF(AK26=6,Einstellungen!$E$11,IF(AK26=7,Einstellungen!$E$12,IF(AK26=1,Einstellungen!$E$13,IF(AK26=2,Einstellungen!$E$7,IF(AK26=3,Einstellungen!$E$8,IF(AK26=4,Einstellungen!$E$9,IF(AK26=5,Einstellungen!$E$10)))))))</f>
        <v>0</v>
      </c>
      <c r="I26" s="232">
        <f t="shared" si="0"/>
        <v>0</v>
      </c>
      <c r="J26" s="229" t="str">
        <f t="shared" si="1"/>
        <v/>
      </c>
      <c r="K26" s="209"/>
      <c r="L26" s="328"/>
      <c r="M26" s="202"/>
      <c r="N26" s="381"/>
      <c r="O26" s="382"/>
      <c r="P26" s="382"/>
      <c r="Q26" s="382"/>
      <c r="R26" s="260" t="str">
        <f>IF(I$36=0,"",IF(Einstellungen!I$39=1,R25+AV26,CL26))</f>
        <v/>
      </c>
      <c r="S26" s="231">
        <f>SUM(AP$3:AP26)</f>
        <v>136</v>
      </c>
      <c r="T26" s="228">
        <f>SUM(I$3:I26)</f>
        <v>0</v>
      </c>
      <c r="U26" s="373" t="str">
        <f t="shared" si="22"/>
        <v/>
      </c>
      <c r="V26" s="689"/>
      <c r="W26" s="609"/>
      <c r="X26" s="609"/>
      <c r="Y26" s="15">
        <f t="shared" si="2"/>
        <v>46046</v>
      </c>
      <c r="Z26" s="2" t="b">
        <f t="shared" si="3"/>
        <v>0</v>
      </c>
      <c r="AA26" s="2">
        <f>IF(M26=Einstellungen!A$43,I26,IF(M26=Einstellungen!A$45,I26,0))</f>
        <v>0</v>
      </c>
      <c r="AB26" s="2">
        <f>IF(M26=Einstellungen!A$44,I26,IF(M26=Einstellungen!A$45,I26,0))</f>
        <v>0</v>
      </c>
      <c r="AC26" s="661">
        <f t="shared" si="60"/>
        <v>0</v>
      </c>
      <c r="AD26" s="2" t="b">
        <f t="shared" si="5"/>
        <v>0</v>
      </c>
      <c r="AE26" s="2">
        <f t="shared" si="23"/>
        <v>0</v>
      </c>
      <c r="AF26" s="2">
        <f t="shared" si="23"/>
        <v>0</v>
      </c>
      <c r="AG26" s="325" t="b">
        <f t="shared" si="6"/>
        <v>0</v>
      </c>
      <c r="AH26" s="325" t="b">
        <f t="shared" si="7"/>
        <v>0</v>
      </c>
      <c r="AI26" s="325" t="b">
        <f t="shared" si="24"/>
        <v>0</v>
      </c>
      <c r="AJ26" s="325" t="b">
        <f t="shared" si="25"/>
        <v>0</v>
      </c>
      <c r="AK26" s="2">
        <f t="shared" si="26"/>
        <v>7</v>
      </c>
      <c r="AL26" s="14">
        <f t="shared" si="27"/>
        <v>0</v>
      </c>
      <c r="AM26" s="11">
        <f t="shared" si="28"/>
        <v>0</v>
      </c>
      <c r="AN26" s="11">
        <f t="shared" si="29"/>
        <v>0</v>
      </c>
      <c r="AO26" s="11">
        <f t="shared" si="30"/>
        <v>0</v>
      </c>
      <c r="AP26" s="11">
        <f t="shared" si="31"/>
        <v>0</v>
      </c>
      <c r="AQ26" s="204">
        <f t="shared" si="32"/>
        <v>0</v>
      </c>
      <c r="AR26" s="2" t="str">
        <f t="shared" si="33"/>
        <v/>
      </c>
      <c r="AS26" s="2" t="str">
        <f t="shared" si="34"/>
        <v/>
      </c>
      <c r="AT26" s="11" t="str">
        <f t="shared" si="58"/>
        <v/>
      </c>
      <c r="AU26" s="11" t="b">
        <f t="shared" si="59"/>
        <v>0</v>
      </c>
      <c r="AV26" s="11">
        <f t="shared" si="37"/>
        <v>0</v>
      </c>
      <c r="AW26" s="11">
        <f>SUM($AV$3:AV26)</f>
        <v>-136</v>
      </c>
      <c r="AX26" s="390">
        <f t="shared" si="38"/>
        <v>0</v>
      </c>
      <c r="AY26" s="390">
        <f t="shared" si="38"/>
        <v>0</v>
      </c>
      <c r="AZ26" s="390">
        <f t="shared" si="38"/>
        <v>0</v>
      </c>
      <c r="BA26" s="390">
        <f t="shared" si="38"/>
        <v>0</v>
      </c>
      <c r="BB26" s="390">
        <f t="shared" si="38"/>
        <v>0</v>
      </c>
      <c r="BD26" s="368">
        <f t="shared" si="39"/>
        <v>0</v>
      </c>
      <c r="BE26" s="368">
        <f t="shared" si="39"/>
        <v>0</v>
      </c>
      <c r="BF26" s="368">
        <f t="shared" si="39"/>
        <v>0</v>
      </c>
      <c r="BG26" s="368">
        <f t="shared" si="39"/>
        <v>0</v>
      </c>
      <c r="BH26" s="372">
        <f t="shared" si="40"/>
        <v>18</v>
      </c>
      <c r="BI26" s="372">
        <f t="shared" si="9"/>
        <v>1.5</v>
      </c>
      <c r="BJ26" s="372">
        <f t="shared" si="41"/>
        <v>22</v>
      </c>
      <c r="BK26" s="372">
        <f t="shared" si="10"/>
        <v>2</v>
      </c>
      <c r="BL26" s="372">
        <f t="shared" si="42"/>
        <v>6</v>
      </c>
      <c r="BM26" s="372">
        <f t="shared" si="11"/>
        <v>2</v>
      </c>
      <c r="BN26" s="564">
        <f t="shared" si="12"/>
        <v>0</v>
      </c>
      <c r="BO26" s="565">
        <f t="shared" si="13"/>
        <v>0</v>
      </c>
      <c r="BP26" s="570">
        <f t="shared" si="14"/>
        <v>0</v>
      </c>
      <c r="BQ26" s="564">
        <f t="shared" si="15"/>
        <v>0</v>
      </c>
      <c r="BR26" s="565">
        <f t="shared" si="16"/>
        <v>0</v>
      </c>
      <c r="BS26" s="570">
        <f t="shared" si="17"/>
        <v>0</v>
      </c>
      <c r="BT26" s="568">
        <f t="shared" si="43"/>
        <v>0</v>
      </c>
      <c r="BU26" s="564">
        <f t="shared" si="44"/>
        <v>0</v>
      </c>
      <c r="BV26" s="582">
        <f t="shared" si="45"/>
        <v>0</v>
      </c>
      <c r="BW26" s="576">
        <f t="shared" si="46"/>
        <v>0</v>
      </c>
      <c r="BX26" s="577">
        <f t="shared" si="47"/>
        <v>0</v>
      </c>
      <c r="BY26" s="578">
        <f t="shared" si="18"/>
        <v>0</v>
      </c>
      <c r="BZ26" s="576">
        <f t="shared" si="48"/>
        <v>0</v>
      </c>
      <c r="CA26" s="577">
        <f t="shared" si="49"/>
        <v>0</v>
      </c>
      <c r="CB26" s="578">
        <f t="shared" si="19"/>
        <v>0</v>
      </c>
      <c r="CC26" s="579">
        <f t="shared" si="50"/>
        <v>0</v>
      </c>
      <c r="CD26" s="576">
        <f t="shared" si="51"/>
        <v>0</v>
      </c>
      <c r="CE26" s="560">
        <f t="shared" si="52"/>
        <v>-6</v>
      </c>
      <c r="CF26" s="560">
        <f t="shared" si="53"/>
        <v>-6</v>
      </c>
      <c r="CG26" s="560">
        <f t="shared" si="54"/>
        <v>0</v>
      </c>
      <c r="CH26" s="560">
        <f t="shared" si="55"/>
        <v>0</v>
      </c>
      <c r="CL26" s="11" t="str">
        <f t="shared" si="56"/>
        <v/>
      </c>
    </row>
    <row r="27" spans="1:90" ht="12.75" x14ac:dyDescent="0.2">
      <c r="A27" s="242">
        <f t="shared" si="20"/>
        <v>1</v>
      </c>
      <c r="B27" s="243">
        <f t="shared" si="57"/>
        <v>46047</v>
      </c>
      <c r="C27" s="600">
        <f t="shared" si="21"/>
        <v>4</v>
      </c>
      <c r="D27" s="307"/>
      <c r="E27" s="307"/>
      <c r="F27" s="308"/>
      <c r="G27" s="308"/>
      <c r="H27" s="547">
        <f>IF(AK27=6,Einstellungen!$E$11,IF(AK27=7,Einstellungen!$E$12,IF(AK27=1,Einstellungen!$E$13,IF(AK27=2,Einstellungen!$E$7,IF(AK27=3,Einstellungen!$E$8,IF(AK27=4,Einstellungen!$E$9,IF(AK27=5,Einstellungen!$E$10)))))))</f>
        <v>0</v>
      </c>
      <c r="I27" s="232">
        <f t="shared" si="0"/>
        <v>0</v>
      </c>
      <c r="J27" s="229" t="str">
        <f t="shared" si="1"/>
        <v/>
      </c>
      <c r="K27" s="209"/>
      <c r="L27" s="328"/>
      <c r="M27" s="202"/>
      <c r="N27" s="381"/>
      <c r="O27" s="382"/>
      <c r="P27" s="382"/>
      <c r="Q27" s="382"/>
      <c r="R27" s="260" t="str">
        <f>IF(I$36=0,"",IF(Einstellungen!I$39=1,R26+AV27,CL27))</f>
        <v/>
      </c>
      <c r="S27" s="231">
        <f>SUM(AP$3:AP27)</f>
        <v>136</v>
      </c>
      <c r="T27" s="228">
        <f>SUM(I$3:I27)</f>
        <v>0</v>
      </c>
      <c r="U27" s="373" t="str">
        <f t="shared" si="22"/>
        <v/>
      </c>
      <c r="V27" s="689"/>
      <c r="W27" s="609"/>
      <c r="X27" s="609"/>
      <c r="Y27" s="15">
        <f t="shared" si="2"/>
        <v>46047</v>
      </c>
      <c r="Z27" s="2" t="b">
        <f t="shared" si="3"/>
        <v>0</v>
      </c>
      <c r="AA27" s="2">
        <f>IF(M27=Einstellungen!A$43,I27,IF(M27=Einstellungen!A$45,I27,0))</f>
        <v>0</v>
      </c>
      <c r="AB27" s="2">
        <f>IF(M27=Einstellungen!A$44,I27,IF(M27=Einstellungen!A$45,I27,0))</f>
        <v>0</v>
      </c>
      <c r="AC27" s="661">
        <f t="shared" si="60"/>
        <v>0</v>
      </c>
      <c r="AD27" s="2" t="b">
        <f t="shared" si="5"/>
        <v>0</v>
      </c>
      <c r="AE27" s="2">
        <f t="shared" si="23"/>
        <v>0</v>
      </c>
      <c r="AF27" s="2">
        <f t="shared" si="23"/>
        <v>0</v>
      </c>
      <c r="AG27" s="325" t="b">
        <f t="shared" si="6"/>
        <v>0</v>
      </c>
      <c r="AH27" s="325" t="b">
        <f t="shared" si="7"/>
        <v>0</v>
      </c>
      <c r="AI27" s="325" t="b">
        <f t="shared" si="24"/>
        <v>0</v>
      </c>
      <c r="AJ27" s="325" t="b">
        <f t="shared" si="25"/>
        <v>0</v>
      </c>
      <c r="AK27" s="2">
        <f t="shared" si="26"/>
        <v>1</v>
      </c>
      <c r="AL27" s="14">
        <f t="shared" si="27"/>
        <v>0</v>
      </c>
      <c r="AM27" s="11">
        <f t="shared" si="28"/>
        <v>0</v>
      </c>
      <c r="AN27" s="11">
        <f t="shared" si="29"/>
        <v>0</v>
      </c>
      <c r="AO27" s="11">
        <f t="shared" si="30"/>
        <v>0</v>
      </c>
      <c r="AP27" s="11">
        <f t="shared" si="31"/>
        <v>0</v>
      </c>
      <c r="AQ27" s="204">
        <f t="shared" si="32"/>
        <v>0</v>
      </c>
      <c r="AR27" s="2" t="str">
        <f t="shared" si="33"/>
        <v/>
      </c>
      <c r="AS27" s="2" t="str">
        <f t="shared" si="34"/>
        <v/>
      </c>
      <c r="AT27" s="11" t="str">
        <f t="shared" si="58"/>
        <v/>
      </c>
      <c r="AU27" s="11" t="b">
        <f t="shared" si="59"/>
        <v>0</v>
      </c>
      <c r="AV27" s="11">
        <f t="shared" si="37"/>
        <v>0</v>
      </c>
      <c r="AW27" s="11">
        <f>SUM($AV$3:AV27)</f>
        <v>-136</v>
      </c>
      <c r="AX27" s="390">
        <f t="shared" si="38"/>
        <v>0</v>
      </c>
      <c r="AY27" s="390">
        <f t="shared" si="38"/>
        <v>0</v>
      </c>
      <c r="AZ27" s="390">
        <f t="shared" si="38"/>
        <v>0</v>
      </c>
      <c r="BA27" s="390">
        <f t="shared" si="38"/>
        <v>0</v>
      </c>
      <c r="BB27" s="390">
        <f t="shared" si="38"/>
        <v>0</v>
      </c>
      <c r="BD27" s="368">
        <f t="shared" si="39"/>
        <v>0</v>
      </c>
      <c r="BE27" s="368">
        <f t="shared" si="39"/>
        <v>0</v>
      </c>
      <c r="BF27" s="368">
        <f t="shared" si="39"/>
        <v>0</v>
      </c>
      <c r="BG27" s="368">
        <f t="shared" si="39"/>
        <v>0</v>
      </c>
      <c r="BH27" s="372">
        <f t="shared" si="40"/>
        <v>8</v>
      </c>
      <c r="BI27" s="372">
        <f t="shared" si="9"/>
        <v>2</v>
      </c>
      <c r="BJ27" s="372">
        <f t="shared" si="41"/>
        <v>22</v>
      </c>
      <c r="BK27" s="372">
        <f t="shared" si="10"/>
        <v>3</v>
      </c>
      <c r="BL27" s="372">
        <f t="shared" si="42"/>
        <v>6</v>
      </c>
      <c r="BM27" s="372">
        <f t="shared" si="11"/>
        <v>3</v>
      </c>
      <c r="BN27" s="564">
        <f t="shared" si="12"/>
        <v>0</v>
      </c>
      <c r="BO27" s="565">
        <f t="shared" si="13"/>
        <v>0</v>
      </c>
      <c r="BP27" s="570">
        <f t="shared" si="14"/>
        <v>0</v>
      </c>
      <c r="BQ27" s="564">
        <f t="shared" si="15"/>
        <v>0</v>
      </c>
      <c r="BR27" s="565">
        <f t="shared" si="16"/>
        <v>0</v>
      </c>
      <c r="BS27" s="570">
        <f t="shared" si="17"/>
        <v>0</v>
      </c>
      <c r="BT27" s="568">
        <f t="shared" si="43"/>
        <v>0</v>
      </c>
      <c r="BU27" s="564">
        <f t="shared" si="44"/>
        <v>0</v>
      </c>
      <c r="BV27" s="582">
        <f t="shared" si="45"/>
        <v>0</v>
      </c>
      <c r="BW27" s="576">
        <f t="shared" si="46"/>
        <v>0</v>
      </c>
      <c r="BX27" s="577">
        <f t="shared" si="47"/>
        <v>0</v>
      </c>
      <c r="BY27" s="578">
        <f t="shared" si="18"/>
        <v>0</v>
      </c>
      <c r="BZ27" s="576">
        <f t="shared" ref="BZ27:BZ34" si="61">IF(BO27&lt;BQ27,0,BO27-BQ27)</f>
        <v>0</v>
      </c>
      <c r="CA27" s="577">
        <f t="shared" ref="CA27:CA34" si="62">IF(BP27&lt;BQ27,0,BP27-BQ27)</f>
        <v>0</v>
      </c>
      <c r="CB27" s="578">
        <f t="shared" si="19"/>
        <v>0</v>
      </c>
      <c r="CC27" s="579">
        <f t="shared" si="50"/>
        <v>0</v>
      </c>
      <c r="CD27" s="576">
        <f t="shared" si="51"/>
        <v>0</v>
      </c>
      <c r="CE27" s="560">
        <f t="shared" si="52"/>
        <v>-6</v>
      </c>
      <c r="CF27" s="560">
        <f t="shared" si="53"/>
        <v>-6</v>
      </c>
      <c r="CG27" s="560">
        <f t="shared" si="54"/>
        <v>0</v>
      </c>
      <c r="CH27" s="560">
        <f t="shared" si="55"/>
        <v>0</v>
      </c>
      <c r="CL27" s="11" t="str">
        <f t="shared" si="56"/>
        <v/>
      </c>
    </row>
    <row r="28" spans="1:90" ht="12.75" x14ac:dyDescent="0.2">
      <c r="A28" s="242">
        <f t="shared" si="20"/>
        <v>2</v>
      </c>
      <c r="B28" s="243">
        <f t="shared" si="57"/>
        <v>46048</v>
      </c>
      <c r="C28" s="600">
        <f t="shared" si="21"/>
        <v>5</v>
      </c>
      <c r="D28" s="307"/>
      <c r="E28" s="307"/>
      <c r="F28" s="308"/>
      <c r="G28" s="308"/>
      <c r="H28" s="547">
        <f>IF(AK28=6,Einstellungen!$E$11,IF(AK28=7,Einstellungen!$E$12,IF(AK28=1,Einstellungen!$E$13,IF(AK28=2,Einstellungen!$E$7,IF(AK28=3,Einstellungen!$E$8,IF(AK28=4,Einstellungen!$E$9,IF(AK28=5,Einstellungen!$E$10)))))))</f>
        <v>0</v>
      </c>
      <c r="I28" s="232">
        <f t="shared" si="0"/>
        <v>0</v>
      </c>
      <c r="J28" s="229">
        <f t="shared" si="1"/>
        <v>1</v>
      </c>
      <c r="K28" s="209"/>
      <c r="L28" s="328"/>
      <c r="M28" s="202"/>
      <c r="N28" s="381"/>
      <c r="O28" s="382"/>
      <c r="P28" s="382"/>
      <c r="Q28" s="382"/>
      <c r="R28" s="260" t="str">
        <f>IF(I$36=0,"",IF(Einstellungen!I$39=1,R27+AV28,CL28))</f>
        <v/>
      </c>
      <c r="S28" s="231">
        <f>SUM(AP$3:AP28)</f>
        <v>144</v>
      </c>
      <c r="T28" s="228">
        <f>SUM(I$3:I28)</f>
        <v>0</v>
      </c>
      <c r="U28" s="373" t="str">
        <f t="shared" si="22"/>
        <v/>
      </c>
      <c r="V28" s="689"/>
      <c r="W28" s="609"/>
      <c r="X28" s="609"/>
      <c r="Y28" s="15">
        <f t="shared" si="2"/>
        <v>46048</v>
      </c>
      <c r="Z28" s="2">
        <f t="shared" si="3"/>
        <v>0</v>
      </c>
      <c r="AA28" s="2">
        <f>IF(M28=Einstellungen!A$43,I28,IF(M28=Einstellungen!A$45,I28,0))</f>
        <v>0</v>
      </c>
      <c r="AB28" s="2">
        <f>IF(M28=Einstellungen!A$44,I28,IF(M28=Einstellungen!A$45,I28,0))</f>
        <v>0</v>
      </c>
      <c r="AC28" s="661">
        <f t="shared" si="60"/>
        <v>0</v>
      </c>
      <c r="AD28" s="2">
        <f t="shared" si="5"/>
        <v>0</v>
      </c>
      <c r="AE28" s="2">
        <f t="shared" si="23"/>
        <v>0</v>
      </c>
      <c r="AF28" s="2">
        <f t="shared" si="23"/>
        <v>0</v>
      </c>
      <c r="AG28" s="325">
        <f t="shared" si="6"/>
        <v>0</v>
      </c>
      <c r="AH28" s="325">
        <f t="shared" si="7"/>
        <v>0</v>
      </c>
      <c r="AI28" s="325">
        <f t="shared" si="24"/>
        <v>0</v>
      </c>
      <c r="AJ28" s="325">
        <f t="shared" si="25"/>
        <v>0</v>
      </c>
      <c r="AK28" s="2">
        <f t="shared" si="26"/>
        <v>2</v>
      </c>
      <c r="AL28" s="14">
        <f t="shared" si="27"/>
        <v>0</v>
      </c>
      <c r="AM28" s="11">
        <f t="shared" si="28"/>
        <v>0</v>
      </c>
      <c r="AN28" s="11">
        <f t="shared" si="29"/>
        <v>0</v>
      </c>
      <c r="AO28" s="11">
        <f t="shared" si="30"/>
        <v>8</v>
      </c>
      <c r="AP28" s="11">
        <f t="shared" si="31"/>
        <v>8</v>
      </c>
      <c r="AQ28" s="204">
        <f t="shared" si="32"/>
        <v>8</v>
      </c>
      <c r="AR28" s="2">
        <f t="shared" si="33"/>
        <v>1</v>
      </c>
      <c r="AS28" s="2">
        <f t="shared" si="34"/>
        <v>1</v>
      </c>
      <c r="AT28" s="11" t="str">
        <f t="shared" si="58"/>
        <v/>
      </c>
      <c r="AU28" s="11" t="str">
        <f t="shared" si="59"/>
        <v/>
      </c>
      <c r="AV28" s="11">
        <f t="shared" si="37"/>
        <v>-8</v>
      </c>
      <c r="AW28" s="11">
        <f>SUM($AV$3:AV28)</f>
        <v>-144</v>
      </c>
      <c r="AX28" s="390">
        <f t="shared" si="38"/>
        <v>0</v>
      </c>
      <c r="AY28" s="390">
        <f t="shared" si="38"/>
        <v>0</v>
      </c>
      <c r="AZ28" s="390">
        <f t="shared" si="38"/>
        <v>0</v>
      </c>
      <c r="BA28" s="390">
        <f t="shared" si="38"/>
        <v>0</v>
      </c>
      <c r="BB28" s="390">
        <f t="shared" si="38"/>
        <v>0</v>
      </c>
      <c r="BD28" s="368">
        <f t="shared" si="39"/>
        <v>0</v>
      </c>
      <c r="BE28" s="368">
        <f t="shared" si="39"/>
        <v>0</v>
      </c>
      <c r="BF28" s="368">
        <f t="shared" si="39"/>
        <v>0</v>
      </c>
      <c r="BG28" s="368">
        <f t="shared" si="39"/>
        <v>0</v>
      </c>
      <c r="BH28" s="372">
        <f t="shared" si="40"/>
        <v>18</v>
      </c>
      <c r="BI28" s="372">
        <f t="shared" si="9"/>
        <v>1.5</v>
      </c>
      <c r="BJ28" s="372">
        <f t="shared" si="41"/>
        <v>22</v>
      </c>
      <c r="BK28" s="372">
        <f t="shared" si="10"/>
        <v>2</v>
      </c>
      <c r="BL28" s="372">
        <f t="shared" si="42"/>
        <v>6</v>
      </c>
      <c r="BM28" s="372">
        <f t="shared" si="11"/>
        <v>2</v>
      </c>
      <c r="BN28" s="564">
        <f t="shared" si="12"/>
        <v>0</v>
      </c>
      <c r="BO28" s="565">
        <f t="shared" si="13"/>
        <v>0</v>
      </c>
      <c r="BP28" s="570">
        <f t="shared" si="14"/>
        <v>0</v>
      </c>
      <c r="BQ28" s="564">
        <f t="shared" si="15"/>
        <v>0</v>
      </c>
      <c r="BR28" s="565">
        <f t="shared" si="16"/>
        <v>0</v>
      </c>
      <c r="BS28" s="570">
        <f t="shared" si="17"/>
        <v>0</v>
      </c>
      <c r="BT28" s="568">
        <f t="shared" si="43"/>
        <v>0</v>
      </c>
      <c r="BU28" s="564">
        <f t="shared" si="44"/>
        <v>0</v>
      </c>
      <c r="BV28" s="582">
        <f t="shared" si="45"/>
        <v>0</v>
      </c>
      <c r="BW28" s="576">
        <f t="shared" si="46"/>
        <v>0</v>
      </c>
      <c r="BX28" s="577">
        <f t="shared" si="47"/>
        <v>0</v>
      </c>
      <c r="BY28" s="578">
        <f t="shared" si="18"/>
        <v>0</v>
      </c>
      <c r="BZ28" s="576">
        <f t="shared" si="61"/>
        <v>0</v>
      </c>
      <c r="CA28" s="577">
        <f t="shared" si="62"/>
        <v>0</v>
      </c>
      <c r="CB28" s="578">
        <f t="shared" si="19"/>
        <v>0</v>
      </c>
      <c r="CC28" s="579">
        <f t="shared" si="50"/>
        <v>0</v>
      </c>
      <c r="CD28" s="576">
        <f t="shared" si="51"/>
        <v>0</v>
      </c>
      <c r="CE28" s="560">
        <f t="shared" si="52"/>
        <v>-6</v>
      </c>
      <c r="CF28" s="560">
        <f t="shared" si="53"/>
        <v>-6</v>
      </c>
      <c r="CG28" s="560">
        <f t="shared" si="54"/>
        <v>0</v>
      </c>
      <c r="CH28" s="560">
        <f t="shared" si="55"/>
        <v>0</v>
      </c>
      <c r="CL28" s="11" t="str">
        <f t="shared" si="56"/>
        <v/>
      </c>
    </row>
    <row r="29" spans="1:90" ht="12.75" x14ac:dyDescent="0.2">
      <c r="A29" s="242">
        <f t="shared" si="20"/>
        <v>3</v>
      </c>
      <c r="B29" s="243">
        <f t="shared" si="57"/>
        <v>46049</v>
      </c>
      <c r="C29" s="600">
        <f t="shared" si="21"/>
        <v>5</v>
      </c>
      <c r="D29" s="307"/>
      <c r="E29" s="307"/>
      <c r="F29" s="308"/>
      <c r="G29" s="308"/>
      <c r="H29" s="547">
        <f>IF(AK29=6,Einstellungen!$E$11,IF(AK29=7,Einstellungen!$E$12,IF(AK29=1,Einstellungen!$E$13,IF(AK29=2,Einstellungen!$E$7,IF(AK29=3,Einstellungen!$E$8,IF(AK29=4,Einstellungen!$E$9,IF(AK29=5,Einstellungen!$E$10)))))))</f>
        <v>0</v>
      </c>
      <c r="I29" s="232">
        <f t="shared" si="0"/>
        <v>0</v>
      </c>
      <c r="J29" s="229">
        <f t="shared" si="1"/>
        <v>1</v>
      </c>
      <c r="K29" s="209"/>
      <c r="L29" s="328"/>
      <c r="M29" s="202"/>
      <c r="N29" s="381"/>
      <c r="O29" s="382"/>
      <c r="P29" s="382"/>
      <c r="Q29" s="382"/>
      <c r="R29" s="260" t="str">
        <f>IF(I$36=0,"",IF(Einstellungen!I$39=1,R28+AV29,CL29))</f>
        <v/>
      </c>
      <c r="S29" s="231">
        <f>SUM(AP$3:AP29)</f>
        <v>152</v>
      </c>
      <c r="T29" s="228">
        <f>SUM(I$3:I29)</f>
        <v>0</v>
      </c>
      <c r="U29" s="373" t="str">
        <f t="shared" si="22"/>
        <v/>
      </c>
      <c r="V29" s="689"/>
      <c r="W29" s="609"/>
      <c r="X29" s="609"/>
      <c r="Y29" s="15">
        <f t="shared" si="2"/>
        <v>46049</v>
      </c>
      <c r="Z29" s="2">
        <f t="shared" si="3"/>
        <v>0</v>
      </c>
      <c r="AA29" s="2">
        <f>IF(M29=Einstellungen!A$43,I29,IF(M29=Einstellungen!A$45,I29,0))</f>
        <v>0</v>
      </c>
      <c r="AB29" s="2">
        <f>IF(M29=Einstellungen!A$44,I29,IF(M29=Einstellungen!A$45,I29,0))</f>
        <v>0</v>
      </c>
      <c r="AC29" s="661">
        <f t="shared" si="60"/>
        <v>0</v>
      </c>
      <c r="AD29" s="2">
        <f t="shared" si="5"/>
        <v>0</v>
      </c>
      <c r="AE29" s="2">
        <f t="shared" si="23"/>
        <v>0</v>
      </c>
      <c r="AF29" s="2">
        <f t="shared" si="23"/>
        <v>0</v>
      </c>
      <c r="AG29" s="325">
        <f t="shared" si="6"/>
        <v>0</v>
      </c>
      <c r="AH29" s="325">
        <f t="shared" si="7"/>
        <v>0</v>
      </c>
      <c r="AI29" s="325">
        <f t="shared" si="24"/>
        <v>0</v>
      </c>
      <c r="AJ29" s="325">
        <f t="shared" si="25"/>
        <v>0</v>
      </c>
      <c r="AK29" s="2">
        <f t="shared" si="26"/>
        <v>3</v>
      </c>
      <c r="AL29" s="14">
        <f t="shared" si="27"/>
        <v>0</v>
      </c>
      <c r="AM29" s="11">
        <f t="shared" si="28"/>
        <v>0</v>
      </c>
      <c r="AN29" s="11">
        <f t="shared" si="29"/>
        <v>0</v>
      </c>
      <c r="AO29" s="11">
        <f t="shared" si="30"/>
        <v>8</v>
      </c>
      <c r="AP29" s="11">
        <f t="shared" si="31"/>
        <v>8</v>
      </c>
      <c r="AQ29" s="204">
        <f t="shared" si="32"/>
        <v>8</v>
      </c>
      <c r="AR29" s="2">
        <f t="shared" si="33"/>
        <v>1</v>
      </c>
      <c r="AS29" s="2">
        <f t="shared" si="34"/>
        <v>1</v>
      </c>
      <c r="AT29" s="11" t="str">
        <f t="shared" si="58"/>
        <v/>
      </c>
      <c r="AU29" s="11" t="str">
        <f t="shared" si="59"/>
        <v/>
      </c>
      <c r="AV29" s="11">
        <f t="shared" si="37"/>
        <v>-8</v>
      </c>
      <c r="AW29" s="11">
        <f>SUM($AV$3:AV29)</f>
        <v>-152</v>
      </c>
      <c r="AX29" s="390">
        <f t="shared" si="38"/>
        <v>0</v>
      </c>
      <c r="AY29" s="390">
        <f t="shared" si="38"/>
        <v>0</v>
      </c>
      <c r="AZ29" s="390">
        <f t="shared" si="38"/>
        <v>0</v>
      </c>
      <c r="BA29" s="390">
        <f t="shared" si="38"/>
        <v>0</v>
      </c>
      <c r="BB29" s="390">
        <f t="shared" si="38"/>
        <v>0</v>
      </c>
      <c r="BD29" s="368">
        <f t="shared" si="39"/>
        <v>0</v>
      </c>
      <c r="BE29" s="368">
        <f t="shared" si="39"/>
        <v>0</v>
      </c>
      <c r="BF29" s="368">
        <f t="shared" si="39"/>
        <v>0</v>
      </c>
      <c r="BG29" s="368">
        <f t="shared" si="39"/>
        <v>0</v>
      </c>
      <c r="BH29" s="372">
        <f t="shared" si="40"/>
        <v>18</v>
      </c>
      <c r="BI29" s="372">
        <f t="shared" si="9"/>
        <v>1.5</v>
      </c>
      <c r="BJ29" s="372">
        <f t="shared" si="41"/>
        <v>22</v>
      </c>
      <c r="BK29" s="372">
        <f t="shared" si="10"/>
        <v>2</v>
      </c>
      <c r="BL29" s="372">
        <f t="shared" si="42"/>
        <v>6</v>
      </c>
      <c r="BM29" s="372">
        <f t="shared" si="11"/>
        <v>2</v>
      </c>
      <c r="BN29" s="564">
        <f t="shared" si="12"/>
        <v>0</v>
      </c>
      <c r="BO29" s="565">
        <f t="shared" si="13"/>
        <v>0</v>
      </c>
      <c r="BP29" s="570">
        <f t="shared" si="14"/>
        <v>0</v>
      </c>
      <c r="BQ29" s="564">
        <f t="shared" si="15"/>
        <v>0</v>
      </c>
      <c r="BR29" s="565">
        <f t="shared" si="16"/>
        <v>0</v>
      </c>
      <c r="BS29" s="570">
        <f t="shared" si="17"/>
        <v>0</v>
      </c>
      <c r="BT29" s="568">
        <f t="shared" si="43"/>
        <v>0</v>
      </c>
      <c r="BU29" s="564">
        <f t="shared" si="44"/>
        <v>0</v>
      </c>
      <c r="BV29" s="582">
        <f t="shared" si="45"/>
        <v>0</v>
      </c>
      <c r="BW29" s="576">
        <f t="shared" si="46"/>
        <v>0</v>
      </c>
      <c r="BX29" s="577">
        <f t="shared" si="47"/>
        <v>0</v>
      </c>
      <c r="BY29" s="578">
        <f t="shared" si="18"/>
        <v>0</v>
      </c>
      <c r="BZ29" s="576">
        <f t="shared" si="61"/>
        <v>0</v>
      </c>
      <c r="CA29" s="577">
        <f t="shared" si="62"/>
        <v>0</v>
      </c>
      <c r="CB29" s="578">
        <f t="shared" si="19"/>
        <v>0</v>
      </c>
      <c r="CC29" s="579">
        <f t="shared" si="50"/>
        <v>0</v>
      </c>
      <c r="CD29" s="576">
        <f t="shared" si="51"/>
        <v>0</v>
      </c>
      <c r="CE29" s="560">
        <f t="shared" si="52"/>
        <v>-6</v>
      </c>
      <c r="CF29" s="560">
        <f t="shared" si="53"/>
        <v>-6</v>
      </c>
      <c r="CG29" s="560">
        <f t="shared" si="54"/>
        <v>0</v>
      </c>
      <c r="CH29" s="560">
        <f t="shared" si="55"/>
        <v>0</v>
      </c>
      <c r="CL29" s="11" t="str">
        <f t="shared" si="56"/>
        <v/>
      </c>
    </row>
    <row r="30" spans="1:90" ht="12.75" x14ac:dyDescent="0.2">
      <c r="A30" s="242">
        <f t="shared" si="20"/>
        <v>4</v>
      </c>
      <c r="B30" s="243">
        <f t="shared" si="57"/>
        <v>46050</v>
      </c>
      <c r="C30" s="600">
        <f t="shared" si="21"/>
        <v>5</v>
      </c>
      <c r="D30" s="307"/>
      <c r="E30" s="307"/>
      <c r="F30" s="308"/>
      <c r="G30" s="308"/>
      <c r="H30" s="547">
        <f>IF(AK30=6,Einstellungen!$E$11,IF(AK30=7,Einstellungen!$E$12,IF(AK30=1,Einstellungen!$E$13,IF(AK30=2,Einstellungen!$E$7,IF(AK30=3,Einstellungen!$E$8,IF(AK30=4,Einstellungen!$E$9,IF(AK30=5,Einstellungen!$E$10)))))))</f>
        <v>0</v>
      </c>
      <c r="I30" s="232">
        <f t="shared" si="0"/>
        <v>0</v>
      </c>
      <c r="J30" s="229">
        <f t="shared" si="1"/>
        <v>1</v>
      </c>
      <c r="K30" s="209"/>
      <c r="L30" s="328"/>
      <c r="M30" s="202"/>
      <c r="N30" s="381"/>
      <c r="O30" s="382"/>
      <c r="P30" s="382"/>
      <c r="Q30" s="382"/>
      <c r="R30" s="260" t="str">
        <f>IF(I$36=0,"",IF(Einstellungen!I$39=1,R29+AV30,CL30))</f>
        <v/>
      </c>
      <c r="S30" s="231">
        <f>SUM(AP$3:AP30)</f>
        <v>160</v>
      </c>
      <c r="T30" s="228">
        <f>SUM(I$3:I30)</f>
        <v>0</v>
      </c>
      <c r="U30" s="373" t="str">
        <f t="shared" si="22"/>
        <v/>
      </c>
      <c r="V30" s="689"/>
      <c r="W30" s="609"/>
      <c r="X30" s="609"/>
      <c r="Y30" s="15">
        <f t="shared" si="2"/>
        <v>46050</v>
      </c>
      <c r="Z30" s="2">
        <f t="shared" si="3"/>
        <v>0</v>
      </c>
      <c r="AA30" s="2">
        <f>IF(M30=Einstellungen!A$43,I30,IF(M30=Einstellungen!A$45,I30,0))</f>
        <v>0</v>
      </c>
      <c r="AB30" s="2">
        <f>IF(M30=Einstellungen!A$44,I30,IF(M30=Einstellungen!A$45,I30,0))</f>
        <v>0</v>
      </c>
      <c r="AC30" s="661">
        <f t="shared" si="60"/>
        <v>0</v>
      </c>
      <c r="AD30" s="2">
        <f t="shared" si="5"/>
        <v>0</v>
      </c>
      <c r="AE30" s="2">
        <f t="shared" si="23"/>
        <v>0</v>
      </c>
      <c r="AF30" s="2">
        <f t="shared" si="23"/>
        <v>0</v>
      </c>
      <c r="AG30" s="325">
        <f t="shared" si="6"/>
        <v>0</v>
      </c>
      <c r="AH30" s="325">
        <f t="shared" si="7"/>
        <v>0</v>
      </c>
      <c r="AI30" s="325">
        <f t="shared" si="24"/>
        <v>0</v>
      </c>
      <c r="AJ30" s="325">
        <f t="shared" si="25"/>
        <v>0</v>
      </c>
      <c r="AK30" s="2">
        <f t="shared" si="26"/>
        <v>4</v>
      </c>
      <c r="AL30" s="14">
        <f t="shared" si="27"/>
        <v>0</v>
      </c>
      <c r="AM30" s="11">
        <f t="shared" si="28"/>
        <v>0</v>
      </c>
      <c r="AN30" s="11">
        <f t="shared" si="29"/>
        <v>0</v>
      </c>
      <c r="AO30" s="11">
        <f t="shared" si="30"/>
        <v>8</v>
      </c>
      <c r="AP30" s="11">
        <f t="shared" si="31"/>
        <v>8</v>
      </c>
      <c r="AQ30" s="204">
        <f t="shared" si="32"/>
        <v>8</v>
      </c>
      <c r="AR30" s="2">
        <f t="shared" si="33"/>
        <v>1</v>
      </c>
      <c r="AS30" s="2">
        <f t="shared" si="34"/>
        <v>1</v>
      </c>
      <c r="AT30" s="11" t="str">
        <f t="shared" si="58"/>
        <v/>
      </c>
      <c r="AU30" s="11" t="str">
        <f t="shared" si="59"/>
        <v/>
      </c>
      <c r="AV30" s="11">
        <f t="shared" si="37"/>
        <v>-8</v>
      </c>
      <c r="AW30" s="11">
        <f>SUM($AV$3:AV30)</f>
        <v>-160</v>
      </c>
      <c r="AX30" s="390">
        <f t="shared" si="38"/>
        <v>0</v>
      </c>
      <c r="AY30" s="390">
        <f t="shared" si="38"/>
        <v>0</v>
      </c>
      <c r="AZ30" s="390">
        <f t="shared" si="38"/>
        <v>0</v>
      </c>
      <c r="BA30" s="390">
        <f t="shared" si="38"/>
        <v>0</v>
      </c>
      <c r="BB30" s="390">
        <f t="shared" si="38"/>
        <v>0</v>
      </c>
      <c r="BD30" s="368">
        <f t="shared" si="39"/>
        <v>0</v>
      </c>
      <c r="BE30" s="368">
        <f t="shared" si="39"/>
        <v>0</v>
      </c>
      <c r="BF30" s="368">
        <f t="shared" si="39"/>
        <v>0</v>
      </c>
      <c r="BG30" s="368">
        <f t="shared" si="39"/>
        <v>0</v>
      </c>
      <c r="BH30" s="372">
        <f t="shared" si="40"/>
        <v>18</v>
      </c>
      <c r="BI30" s="372">
        <f t="shared" si="9"/>
        <v>1.5</v>
      </c>
      <c r="BJ30" s="372">
        <f t="shared" si="41"/>
        <v>22</v>
      </c>
      <c r="BK30" s="372">
        <f t="shared" si="10"/>
        <v>2</v>
      </c>
      <c r="BL30" s="372">
        <f t="shared" si="42"/>
        <v>6</v>
      </c>
      <c r="BM30" s="372">
        <f t="shared" si="11"/>
        <v>2</v>
      </c>
      <c r="BN30" s="564">
        <f t="shared" si="12"/>
        <v>0</v>
      </c>
      <c r="BO30" s="565">
        <f t="shared" si="13"/>
        <v>0</v>
      </c>
      <c r="BP30" s="570">
        <f t="shared" si="14"/>
        <v>0</v>
      </c>
      <c r="BQ30" s="564">
        <f t="shared" si="15"/>
        <v>0</v>
      </c>
      <c r="BR30" s="565">
        <f t="shared" si="16"/>
        <v>0</v>
      </c>
      <c r="BS30" s="570">
        <f t="shared" si="17"/>
        <v>0</v>
      </c>
      <c r="BT30" s="568">
        <f t="shared" si="43"/>
        <v>0</v>
      </c>
      <c r="BU30" s="564">
        <f t="shared" si="44"/>
        <v>0</v>
      </c>
      <c r="BV30" s="582">
        <f t="shared" si="45"/>
        <v>0</v>
      </c>
      <c r="BW30" s="576">
        <f t="shared" si="46"/>
        <v>0</v>
      </c>
      <c r="BX30" s="577">
        <f t="shared" si="47"/>
        <v>0</v>
      </c>
      <c r="BY30" s="578">
        <f t="shared" si="18"/>
        <v>0</v>
      </c>
      <c r="BZ30" s="576">
        <f t="shared" si="61"/>
        <v>0</v>
      </c>
      <c r="CA30" s="577">
        <f t="shared" si="62"/>
        <v>0</v>
      </c>
      <c r="CB30" s="578">
        <f t="shared" si="19"/>
        <v>0</v>
      </c>
      <c r="CC30" s="579">
        <f t="shared" si="50"/>
        <v>0</v>
      </c>
      <c r="CD30" s="576">
        <f t="shared" si="51"/>
        <v>0</v>
      </c>
      <c r="CE30" s="560">
        <f t="shared" si="52"/>
        <v>-6</v>
      </c>
      <c r="CF30" s="560">
        <f t="shared" si="53"/>
        <v>-6</v>
      </c>
      <c r="CG30" s="560">
        <f t="shared" si="54"/>
        <v>0</v>
      </c>
      <c r="CH30" s="560">
        <f t="shared" si="55"/>
        <v>0</v>
      </c>
      <c r="CL30" s="11" t="str">
        <f t="shared" si="56"/>
        <v/>
      </c>
    </row>
    <row r="31" spans="1:90" ht="12.75" x14ac:dyDescent="0.2">
      <c r="A31" s="242">
        <f t="shared" si="20"/>
        <v>5</v>
      </c>
      <c r="B31" s="243">
        <f t="shared" si="57"/>
        <v>46051</v>
      </c>
      <c r="C31" s="600">
        <f t="shared" si="21"/>
        <v>5</v>
      </c>
      <c r="D31" s="307"/>
      <c r="E31" s="307"/>
      <c r="F31" s="308"/>
      <c r="G31" s="308"/>
      <c r="H31" s="547">
        <f>IF(AK31=6,Einstellungen!$E$11,IF(AK31=7,Einstellungen!$E$12,IF(AK31=1,Einstellungen!$E$13,IF(AK31=2,Einstellungen!$E$7,IF(AK31=3,Einstellungen!$E$8,IF(AK31=4,Einstellungen!$E$9,IF(AK31=5,Einstellungen!$E$10)))))))</f>
        <v>0</v>
      </c>
      <c r="I31" s="232">
        <f t="shared" si="0"/>
        <v>0</v>
      </c>
      <c r="J31" s="229">
        <f t="shared" si="1"/>
        <v>1</v>
      </c>
      <c r="K31" s="209"/>
      <c r="L31" s="328"/>
      <c r="M31" s="202"/>
      <c r="N31" s="381"/>
      <c r="O31" s="382"/>
      <c r="P31" s="382"/>
      <c r="Q31" s="382"/>
      <c r="R31" s="260" t="str">
        <f>IF(I$36=0,"",IF(Einstellungen!I$39=1,R30+AV31,CL31))</f>
        <v/>
      </c>
      <c r="S31" s="231">
        <f>SUM(AP$3:AP31)</f>
        <v>168</v>
      </c>
      <c r="T31" s="228">
        <f>SUM(I$3:I31)</f>
        <v>0</v>
      </c>
      <c r="U31" s="373" t="str">
        <f t="shared" si="22"/>
        <v/>
      </c>
      <c r="V31" s="689" t="s">
        <v>188</v>
      </c>
      <c r="W31" s="609"/>
      <c r="X31" s="609"/>
      <c r="Y31" s="15">
        <f t="shared" si="2"/>
        <v>46051</v>
      </c>
      <c r="Z31" s="2">
        <f t="shared" si="3"/>
        <v>0</v>
      </c>
      <c r="AA31" s="2">
        <f>IF(M31=Einstellungen!A$43,I31,IF(M31=Einstellungen!A$45,I31,0))</f>
        <v>0</v>
      </c>
      <c r="AB31" s="2">
        <f>IF(M31=Einstellungen!A$44,I31,IF(M31=Einstellungen!A$45,I31,0))</f>
        <v>0</v>
      </c>
      <c r="AC31" s="661">
        <f t="shared" si="60"/>
        <v>0</v>
      </c>
      <c r="AD31" s="2">
        <f>IF(AS31=1,IF(K31="gz",1,IF(K31="G/F",0.5,0)))</f>
        <v>0</v>
      </c>
      <c r="AE31" s="2">
        <f t="shared" si="23"/>
        <v>0</v>
      </c>
      <c r="AF31" s="2">
        <f t="shared" si="23"/>
        <v>0</v>
      </c>
      <c r="AG31" s="325">
        <f t="shared" si="6"/>
        <v>0</v>
      </c>
      <c r="AH31" s="325">
        <f t="shared" si="7"/>
        <v>0</v>
      </c>
      <c r="AI31" s="325">
        <f t="shared" si="24"/>
        <v>0</v>
      </c>
      <c r="AJ31" s="325">
        <f t="shared" si="25"/>
        <v>0</v>
      </c>
      <c r="AK31" s="2">
        <f t="shared" si="26"/>
        <v>5</v>
      </c>
      <c r="AL31" s="14">
        <f t="shared" si="27"/>
        <v>0</v>
      </c>
      <c r="AM31" s="11">
        <f t="shared" si="28"/>
        <v>0</v>
      </c>
      <c r="AN31" s="11">
        <f t="shared" si="29"/>
        <v>0</v>
      </c>
      <c r="AO31" s="11">
        <f t="shared" si="30"/>
        <v>8</v>
      </c>
      <c r="AP31" s="11">
        <f t="shared" si="31"/>
        <v>8</v>
      </c>
      <c r="AQ31" s="204">
        <f t="shared" si="32"/>
        <v>8</v>
      </c>
      <c r="AR31" s="2">
        <f t="shared" si="33"/>
        <v>1</v>
      </c>
      <c r="AS31" s="2">
        <f t="shared" si="34"/>
        <v>1</v>
      </c>
      <c r="AT31" s="11" t="str">
        <f t="shared" si="58"/>
        <v/>
      </c>
      <c r="AU31" s="11" t="str">
        <f t="shared" si="59"/>
        <v/>
      </c>
      <c r="AV31" s="11">
        <f t="shared" si="37"/>
        <v>-8</v>
      </c>
      <c r="AW31" s="11">
        <f>SUM($AV$3:AV31)</f>
        <v>-168</v>
      </c>
      <c r="AX31" s="390">
        <f t="shared" si="38"/>
        <v>0</v>
      </c>
      <c r="AY31" s="390">
        <f t="shared" si="38"/>
        <v>0</v>
      </c>
      <c r="AZ31" s="390">
        <f t="shared" si="38"/>
        <v>0</v>
      </c>
      <c r="BA31" s="390">
        <f t="shared" si="38"/>
        <v>0</v>
      </c>
      <c r="BB31" s="390">
        <f t="shared" si="38"/>
        <v>0</v>
      </c>
      <c r="BD31" s="368">
        <f t="shared" si="39"/>
        <v>0</v>
      </c>
      <c r="BE31" s="368">
        <f t="shared" si="39"/>
        <v>0</v>
      </c>
      <c r="BF31" s="368">
        <f t="shared" si="39"/>
        <v>0</v>
      </c>
      <c r="BG31" s="368">
        <f t="shared" si="39"/>
        <v>0</v>
      </c>
      <c r="BH31" s="372">
        <f t="shared" si="40"/>
        <v>18</v>
      </c>
      <c r="BI31" s="372">
        <f t="shared" si="9"/>
        <v>1.5</v>
      </c>
      <c r="BJ31" s="372">
        <f t="shared" si="41"/>
        <v>22</v>
      </c>
      <c r="BK31" s="372">
        <f t="shared" si="10"/>
        <v>2</v>
      </c>
      <c r="BL31" s="372">
        <f t="shared" si="42"/>
        <v>6</v>
      </c>
      <c r="BM31" s="372">
        <f t="shared" si="11"/>
        <v>2</v>
      </c>
      <c r="BN31" s="564">
        <f t="shared" si="12"/>
        <v>0</v>
      </c>
      <c r="BO31" s="565">
        <f t="shared" si="13"/>
        <v>0</v>
      </c>
      <c r="BP31" s="570">
        <f t="shared" si="14"/>
        <v>0</v>
      </c>
      <c r="BQ31" s="564">
        <f t="shared" si="15"/>
        <v>0</v>
      </c>
      <c r="BR31" s="565">
        <f t="shared" si="16"/>
        <v>0</v>
      </c>
      <c r="BS31" s="570">
        <f t="shared" si="17"/>
        <v>0</v>
      </c>
      <c r="BT31" s="568">
        <f t="shared" si="43"/>
        <v>0</v>
      </c>
      <c r="BU31" s="564">
        <f t="shared" si="44"/>
        <v>0</v>
      </c>
      <c r="BV31" s="582">
        <f t="shared" si="45"/>
        <v>0</v>
      </c>
      <c r="BW31" s="576">
        <f t="shared" si="46"/>
        <v>0</v>
      </c>
      <c r="BX31" s="577">
        <f t="shared" si="47"/>
        <v>0</v>
      </c>
      <c r="BY31" s="578">
        <f t="shared" si="18"/>
        <v>0</v>
      </c>
      <c r="BZ31" s="576">
        <f t="shared" si="61"/>
        <v>0</v>
      </c>
      <c r="CA31" s="577">
        <f t="shared" si="62"/>
        <v>0</v>
      </c>
      <c r="CB31" s="578">
        <f t="shared" si="19"/>
        <v>0</v>
      </c>
      <c r="CC31" s="579">
        <f t="shared" si="50"/>
        <v>0</v>
      </c>
      <c r="CD31" s="576">
        <f t="shared" si="51"/>
        <v>0</v>
      </c>
      <c r="CE31" s="560">
        <f t="shared" si="52"/>
        <v>-6</v>
      </c>
      <c r="CF31" s="560">
        <f t="shared" si="53"/>
        <v>-6</v>
      </c>
      <c r="CG31" s="560">
        <f t="shared" si="54"/>
        <v>0</v>
      </c>
      <c r="CH31" s="560">
        <f t="shared" si="55"/>
        <v>0</v>
      </c>
      <c r="CL31" s="11" t="str">
        <f t="shared" si="56"/>
        <v/>
      </c>
    </row>
    <row r="32" spans="1:90" ht="12.75" x14ac:dyDescent="0.2">
      <c r="A32" s="242">
        <f t="shared" si="20"/>
        <v>6</v>
      </c>
      <c r="B32" s="243">
        <f t="shared" si="57"/>
        <v>46052</v>
      </c>
      <c r="C32" s="600">
        <f t="shared" si="21"/>
        <v>5</v>
      </c>
      <c r="D32" s="308"/>
      <c r="E32" s="308"/>
      <c r="F32" s="308"/>
      <c r="G32" s="308"/>
      <c r="H32" s="547">
        <f>IF(AK32=6,Einstellungen!$E$11,IF(AK32=7,Einstellungen!$E$12,IF(AK32=1,Einstellungen!$E$13,IF(AK32=2,Einstellungen!$E$7,IF(AK32=3,Einstellungen!$E$8,IF(AK32=4,Einstellungen!$E$9,IF(AK32=5,Einstellungen!$E$10)))))))</f>
        <v>0</v>
      </c>
      <c r="I32" s="232">
        <f t="shared" si="0"/>
        <v>0</v>
      </c>
      <c r="J32" s="229">
        <f t="shared" si="1"/>
        <v>1</v>
      </c>
      <c r="K32" s="209"/>
      <c r="L32" s="328"/>
      <c r="M32" s="202"/>
      <c r="N32" s="381"/>
      <c r="O32" s="382"/>
      <c r="P32" s="382"/>
      <c r="Q32" s="382"/>
      <c r="R32" s="260" t="str">
        <f>IF(I$36=0,"",IF(Einstellungen!I$39=1,R31+AV32,CL32))</f>
        <v/>
      </c>
      <c r="S32" s="231">
        <f>SUM(AP$3:AP32)</f>
        <v>176</v>
      </c>
      <c r="T32" s="228">
        <f>SUM(I$3:I32)</f>
        <v>0</v>
      </c>
      <c r="U32" s="589" t="str">
        <f t="shared" si="22"/>
        <v/>
      </c>
      <c r="V32" s="612"/>
      <c r="W32" s="609"/>
      <c r="X32" s="609"/>
      <c r="Y32" s="15">
        <f t="shared" si="2"/>
        <v>46052</v>
      </c>
      <c r="Z32" s="2">
        <f t="shared" si="3"/>
        <v>0</v>
      </c>
      <c r="AA32" s="2">
        <f>IF(M32=Einstellungen!A$43,I32,IF(M32=Einstellungen!A$45,I32,0))</f>
        <v>0</v>
      </c>
      <c r="AB32" s="2">
        <f>IF(M32=Einstellungen!A$44,I32,IF(M32=Einstellungen!A$45,I32,0))</f>
        <v>0</v>
      </c>
      <c r="AC32" s="661">
        <f t="shared" si="60"/>
        <v>0</v>
      </c>
      <c r="AD32" s="2">
        <f t="shared" si="5"/>
        <v>0</v>
      </c>
      <c r="AE32" s="2">
        <f t="shared" si="23"/>
        <v>0</v>
      </c>
      <c r="AF32" s="2">
        <f t="shared" si="23"/>
        <v>0</v>
      </c>
      <c r="AG32" s="325">
        <f t="shared" si="6"/>
        <v>0</v>
      </c>
      <c r="AH32" s="325">
        <f t="shared" si="7"/>
        <v>0</v>
      </c>
      <c r="AI32" s="325">
        <f t="shared" si="24"/>
        <v>0</v>
      </c>
      <c r="AJ32" s="325">
        <f t="shared" si="25"/>
        <v>0</v>
      </c>
      <c r="AK32" s="2">
        <f t="shared" si="26"/>
        <v>6</v>
      </c>
      <c r="AL32" s="14">
        <f t="shared" si="27"/>
        <v>0</v>
      </c>
      <c r="AM32" s="11">
        <f t="shared" si="28"/>
        <v>0</v>
      </c>
      <c r="AN32" s="11">
        <f t="shared" si="29"/>
        <v>0</v>
      </c>
      <c r="AO32" s="11">
        <f t="shared" si="30"/>
        <v>8</v>
      </c>
      <c r="AP32" s="11">
        <f t="shared" si="31"/>
        <v>8</v>
      </c>
      <c r="AQ32" s="204">
        <f t="shared" si="32"/>
        <v>8</v>
      </c>
      <c r="AR32" s="2">
        <f t="shared" si="33"/>
        <v>1</v>
      </c>
      <c r="AS32" s="2">
        <f t="shared" si="34"/>
        <v>1</v>
      </c>
      <c r="AT32" s="11" t="str">
        <f t="shared" si="58"/>
        <v/>
      </c>
      <c r="AU32" s="11" t="str">
        <f t="shared" si="59"/>
        <v/>
      </c>
      <c r="AV32" s="11">
        <f t="shared" si="37"/>
        <v>-8</v>
      </c>
      <c r="AW32" s="11">
        <f>SUM($AV$3:AV32)</f>
        <v>-176</v>
      </c>
      <c r="AX32" s="390">
        <f t="shared" si="38"/>
        <v>0</v>
      </c>
      <c r="AY32" s="390">
        <f t="shared" si="38"/>
        <v>0</v>
      </c>
      <c r="AZ32" s="390">
        <f t="shared" si="38"/>
        <v>0</v>
      </c>
      <c r="BA32" s="390">
        <f t="shared" si="38"/>
        <v>0</v>
      </c>
      <c r="BB32" s="390">
        <f t="shared" si="38"/>
        <v>0</v>
      </c>
      <c r="BD32" s="368">
        <f t="shared" si="39"/>
        <v>0</v>
      </c>
      <c r="BE32" s="368">
        <f t="shared" si="39"/>
        <v>0</v>
      </c>
      <c r="BF32" s="368">
        <f t="shared" si="39"/>
        <v>0</v>
      </c>
      <c r="BG32" s="368">
        <f t="shared" si="39"/>
        <v>0</v>
      </c>
      <c r="BH32" s="372">
        <f t="shared" si="40"/>
        <v>18</v>
      </c>
      <c r="BI32" s="372">
        <f t="shared" si="9"/>
        <v>1.5</v>
      </c>
      <c r="BJ32" s="372">
        <f t="shared" si="41"/>
        <v>22</v>
      </c>
      <c r="BK32" s="372">
        <f t="shared" si="10"/>
        <v>2</v>
      </c>
      <c r="BL32" s="372">
        <f t="shared" si="42"/>
        <v>6</v>
      </c>
      <c r="BM32" s="372">
        <f t="shared" si="11"/>
        <v>2</v>
      </c>
      <c r="BN32" s="564">
        <f t="shared" si="12"/>
        <v>0</v>
      </c>
      <c r="BO32" s="565">
        <f t="shared" si="13"/>
        <v>0</v>
      </c>
      <c r="BP32" s="570">
        <f t="shared" si="14"/>
        <v>0</v>
      </c>
      <c r="BQ32" s="564">
        <f t="shared" si="15"/>
        <v>0</v>
      </c>
      <c r="BR32" s="565">
        <f t="shared" si="16"/>
        <v>0</v>
      </c>
      <c r="BS32" s="570">
        <f t="shared" si="17"/>
        <v>0</v>
      </c>
      <c r="BT32" s="568">
        <f t="shared" si="43"/>
        <v>0</v>
      </c>
      <c r="BU32" s="564">
        <f t="shared" si="44"/>
        <v>0</v>
      </c>
      <c r="BV32" s="582">
        <f t="shared" si="45"/>
        <v>0</v>
      </c>
      <c r="BW32" s="576">
        <f t="shared" si="46"/>
        <v>0</v>
      </c>
      <c r="BX32" s="577">
        <f t="shared" si="47"/>
        <v>0</v>
      </c>
      <c r="BY32" s="578">
        <f t="shared" si="18"/>
        <v>0</v>
      </c>
      <c r="BZ32" s="576">
        <f t="shared" si="61"/>
        <v>0</v>
      </c>
      <c r="CA32" s="577">
        <f t="shared" si="62"/>
        <v>0</v>
      </c>
      <c r="CB32" s="578">
        <f t="shared" si="19"/>
        <v>0</v>
      </c>
      <c r="CC32" s="579">
        <f t="shared" si="50"/>
        <v>0</v>
      </c>
      <c r="CD32" s="576">
        <f t="shared" si="51"/>
        <v>0</v>
      </c>
      <c r="CE32" s="560">
        <f t="shared" si="52"/>
        <v>-6</v>
      </c>
      <c r="CF32" s="560">
        <f t="shared" si="53"/>
        <v>-6</v>
      </c>
      <c r="CG32" s="560">
        <f t="shared" si="54"/>
        <v>0</v>
      </c>
      <c r="CH32" s="560">
        <f t="shared" si="55"/>
        <v>0</v>
      </c>
      <c r="CL32" s="11" t="str">
        <f t="shared" si="56"/>
        <v/>
      </c>
    </row>
    <row r="33" spans="1:96" ht="12.75" x14ac:dyDescent="0.2">
      <c r="A33" s="9"/>
      <c r="B33" s="10"/>
      <c r="C33" s="364" t="e">
        <f t="shared" si="21"/>
        <v>#NUM!</v>
      </c>
      <c r="D33" s="421"/>
      <c r="E33" s="421"/>
      <c r="F33" s="421"/>
      <c r="G33" s="421"/>
      <c r="H33" s="421"/>
      <c r="I33" s="365"/>
      <c r="J33" s="363" t="b">
        <f t="shared" si="1"/>
        <v>0</v>
      </c>
      <c r="K33" s="422"/>
      <c r="L33" s="422"/>
      <c r="M33" s="422" t="s">
        <v>18</v>
      </c>
      <c r="N33" s="423"/>
      <c r="O33" s="203"/>
      <c r="P33" s="203"/>
      <c r="Q33" s="203"/>
      <c r="R33" s="11"/>
      <c r="S33" s="12"/>
      <c r="T33" s="11"/>
      <c r="U33" s="93"/>
      <c r="V33" s="424"/>
      <c r="W33" s="425"/>
      <c r="X33" s="425"/>
      <c r="Y33" s="272"/>
      <c r="Z33" s="2" t="b">
        <f t="shared" si="3"/>
        <v>0</v>
      </c>
      <c r="AA33" s="2">
        <f>IF(M33=Einstellungen!A$43,I33,IF(M33=Einstellungen!A$45,I33,0))</f>
        <v>0</v>
      </c>
      <c r="AB33" s="2">
        <f>IF(M33=Einstellungen!A$44,I33,IF(M33=Einstellungen!A$45,I33,0))</f>
        <v>0</v>
      </c>
      <c r="AC33" s="661">
        <f t="shared" si="60"/>
        <v>0</v>
      </c>
      <c r="AD33" s="2" t="b">
        <f t="shared" si="5"/>
        <v>0</v>
      </c>
      <c r="AE33" s="2">
        <f t="shared" si="23"/>
        <v>0</v>
      </c>
      <c r="AF33" s="2">
        <f t="shared" si="23"/>
        <v>0</v>
      </c>
      <c r="AG33" s="325" t="b">
        <f t="shared" si="6"/>
        <v>0</v>
      </c>
      <c r="AH33" s="325" t="b">
        <f t="shared" si="7"/>
        <v>0</v>
      </c>
      <c r="AI33" s="325" t="b">
        <f t="shared" si="24"/>
        <v>0</v>
      </c>
      <c r="AJ33" s="325" t="b">
        <f t="shared" si="25"/>
        <v>0</v>
      </c>
      <c r="AK33" s="82">
        <f t="shared" si="26"/>
        <v>0</v>
      </c>
      <c r="AL33" s="14">
        <f t="shared" si="27"/>
        <v>0</v>
      </c>
      <c r="AM33" s="11">
        <f t="shared" si="28"/>
        <v>0</v>
      </c>
      <c r="AN33" s="11">
        <f t="shared" si="29"/>
        <v>0</v>
      </c>
      <c r="AO33" s="11" t="b">
        <f t="shared" si="30"/>
        <v>0</v>
      </c>
      <c r="AP33" s="11" t="b">
        <f>IF(K33="U/F",0,AQ33)</f>
        <v>0</v>
      </c>
      <c r="AQ33" s="204" t="b">
        <f t="shared" si="32"/>
        <v>0</v>
      </c>
      <c r="AR33" s="2" t="b">
        <f t="shared" si="33"/>
        <v>0</v>
      </c>
      <c r="AS33" s="2" t="b">
        <f t="shared" si="34"/>
        <v>0</v>
      </c>
      <c r="AT33" s="11" t="str">
        <f t="shared" si="58"/>
        <v/>
      </c>
      <c r="AU33" s="11" t="b">
        <f t="shared" si="59"/>
        <v>0</v>
      </c>
      <c r="AV33" s="11">
        <f t="shared" si="37"/>
        <v>0</v>
      </c>
      <c r="AW33" s="11">
        <f>SUM($AV$3:AV33)</f>
        <v>-176</v>
      </c>
      <c r="AX33" s="390">
        <f t="shared" si="38"/>
        <v>0</v>
      </c>
      <c r="AY33" s="390">
        <f t="shared" si="38"/>
        <v>0</v>
      </c>
      <c r="AZ33" s="390">
        <f t="shared" si="38"/>
        <v>0</v>
      </c>
      <c r="BA33" s="390">
        <f t="shared" si="38"/>
        <v>0</v>
      </c>
      <c r="BB33" s="390">
        <f t="shared" si="38"/>
        <v>0</v>
      </c>
      <c r="BD33" s="368">
        <f t="shared" si="39"/>
        <v>0</v>
      </c>
      <c r="BE33" s="368">
        <f t="shared" si="39"/>
        <v>0</v>
      </c>
      <c r="BF33" s="368">
        <f t="shared" si="39"/>
        <v>0</v>
      </c>
      <c r="BG33" s="368">
        <f t="shared" si="39"/>
        <v>0</v>
      </c>
      <c r="BH33" s="372" t="b">
        <f t="shared" si="40"/>
        <v>0</v>
      </c>
      <c r="BI33" s="372" t="b">
        <f t="shared" si="9"/>
        <v>0</v>
      </c>
      <c r="BJ33" s="372" t="b">
        <f t="shared" si="41"/>
        <v>0</v>
      </c>
      <c r="BK33" s="372" t="b">
        <f t="shared" si="10"/>
        <v>0</v>
      </c>
      <c r="BL33" s="372" t="b">
        <f t="shared" si="42"/>
        <v>0</v>
      </c>
      <c r="BM33" s="372" t="b">
        <f t="shared" si="11"/>
        <v>0</v>
      </c>
      <c r="BN33" s="564">
        <f t="shared" si="12"/>
        <v>0</v>
      </c>
      <c r="BO33" s="565">
        <f t="shared" si="13"/>
        <v>0</v>
      </c>
      <c r="BP33" s="570">
        <f t="shared" si="14"/>
        <v>0</v>
      </c>
      <c r="BQ33" s="564">
        <f t="shared" si="15"/>
        <v>0</v>
      </c>
      <c r="BR33" s="565">
        <f t="shared" si="16"/>
        <v>0</v>
      </c>
      <c r="BS33" s="570">
        <f t="shared" si="17"/>
        <v>0</v>
      </c>
      <c r="BT33" s="568">
        <f t="shared" si="43"/>
        <v>0</v>
      </c>
      <c r="BU33" s="564">
        <f t="shared" si="44"/>
        <v>0</v>
      </c>
      <c r="BV33" s="582">
        <f t="shared" si="45"/>
        <v>0</v>
      </c>
      <c r="BW33" s="576">
        <f t="shared" si="46"/>
        <v>0</v>
      </c>
      <c r="BX33" s="577">
        <f t="shared" si="47"/>
        <v>0</v>
      </c>
      <c r="BY33" s="578">
        <f t="shared" si="18"/>
        <v>0</v>
      </c>
      <c r="BZ33" s="576">
        <f t="shared" si="61"/>
        <v>0</v>
      </c>
      <c r="CA33" s="577">
        <f t="shared" si="62"/>
        <v>0</v>
      </c>
      <c r="CB33" s="578">
        <f t="shared" si="19"/>
        <v>0</v>
      </c>
      <c r="CC33" s="579">
        <f t="shared" si="50"/>
        <v>0</v>
      </c>
      <c r="CD33" s="576">
        <f t="shared" si="51"/>
        <v>0</v>
      </c>
      <c r="CE33" s="560">
        <f t="shared" si="52"/>
        <v>0</v>
      </c>
      <c r="CF33" s="560">
        <f t="shared" si="53"/>
        <v>0</v>
      </c>
      <c r="CG33" s="560">
        <f t="shared" si="54"/>
        <v>0</v>
      </c>
      <c r="CH33" s="560">
        <f t="shared" si="55"/>
        <v>0</v>
      </c>
      <c r="CL33" s="11"/>
    </row>
    <row r="34" spans="1:96" ht="12.75" customHeight="1" x14ac:dyDescent="0.2">
      <c r="A34" s="16"/>
      <c r="B34" s="10"/>
      <c r="C34" s="10"/>
      <c r="D34" s="14"/>
      <c r="E34" s="14"/>
      <c r="F34" s="14"/>
      <c r="G34" s="859" t="s">
        <v>26</v>
      </c>
      <c r="H34" s="860"/>
      <c r="I34" s="418">
        <f>IF(H65="ja",D76,0)</f>
        <v>0</v>
      </c>
      <c r="J34" s="212">
        <f>SUM(J3:J33)</f>
        <v>22</v>
      </c>
      <c r="K34" s="20"/>
      <c r="L34" s="7"/>
      <c r="M34" s="7"/>
      <c r="N34" s="65"/>
      <c r="O34" s="203" t="str">
        <f>IF(SUM(O3:O33)=0,"",SUM(O3:O33))</f>
        <v/>
      </c>
      <c r="P34" s="203" t="str">
        <f>IF(SUM(P3:P33)=0,"",SUM(P3:P33))</f>
        <v/>
      </c>
      <c r="Q34" s="203" t="str">
        <f>IF(SUM(Q3:Q33)=0,"",SUM(Q3:Q33))</f>
        <v/>
      </c>
      <c r="R34" s="18"/>
      <c r="S34" s="17"/>
      <c r="T34" s="18"/>
      <c r="U34" s="18"/>
      <c r="V34" s="66"/>
      <c r="W34" s="17">
        <f>SUM(W3:W33)</f>
        <v>0</v>
      </c>
      <c r="X34" s="18">
        <f>SUM(X3:X33)</f>
        <v>0</v>
      </c>
      <c r="Y34" s="7"/>
      <c r="Z34" s="19">
        <f t="shared" ref="Z34:AJ34" si="63">SUM(Z3:Z33)</f>
        <v>0</v>
      </c>
      <c r="AA34" s="11">
        <f t="shared" si="63"/>
        <v>0</v>
      </c>
      <c r="AB34" s="11">
        <f t="shared" si="63"/>
        <v>0</v>
      </c>
      <c r="AC34" s="661">
        <f>SUM(AC3:AC33)</f>
        <v>0</v>
      </c>
      <c r="AD34" s="2">
        <f>SUM(AD3:AD33)</f>
        <v>0</v>
      </c>
      <c r="AE34" s="2">
        <f>SUM(AE3:AE33)</f>
        <v>0</v>
      </c>
      <c r="AF34" s="2">
        <f>SUM(AF3:AF33)</f>
        <v>0</v>
      </c>
      <c r="AG34" s="7">
        <f t="shared" si="63"/>
        <v>0</v>
      </c>
      <c r="AH34" s="11">
        <f t="shared" si="63"/>
        <v>0</v>
      </c>
      <c r="AI34" s="7">
        <f t="shared" si="63"/>
        <v>0</v>
      </c>
      <c r="AJ34" s="7">
        <f t="shared" si="63"/>
        <v>0</v>
      </c>
      <c r="AK34" s="14"/>
      <c r="AM34" s="11"/>
      <c r="AO34" s="11"/>
      <c r="AP34" s="11"/>
      <c r="AQ34" s="11"/>
      <c r="AR34" s="2">
        <f>SUM(AR3:AR33)</f>
        <v>22</v>
      </c>
      <c r="AS34" s="2">
        <f>SUM(AS3:AS33)</f>
        <v>22</v>
      </c>
      <c r="AT34" s="7">
        <f>SUM(AT3:AT33)</f>
        <v>0</v>
      </c>
      <c r="AU34" s="2">
        <f>SUM(AU3:AU33)</f>
        <v>0</v>
      </c>
      <c r="AV34" s="2">
        <f>AN34-AQ34</f>
        <v>0</v>
      </c>
      <c r="AW34" s="2"/>
      <c r="BD34" s="366"/>
      <c r="BE34" s="366"/>
      <c r="BF34" s="366"/>
      <c r="BG34" s="366"/>
      <c r="BH34" s="372" t="b">
        <f>IF($AK34=6,V$70,IF($AK34=7,V$71,IF($AK34=1,V$72,IF($AK34=2,V$66,IF($AK34=3,V$67,IF($AK34=4,V$68,IF($AK34=5,V$69)))))))</f>
        <v>0</v>
      </c>
      <c r="BI34" s="372"/>
      <c r="BJ34" s="372" t="b">
        <f>IF($AK34=6,W$70,IF($AK34=7,W$71,IF($AK34=1,W$72,IF($AK34=2,W$66,IF($AK34=3,W$67,IF($AK34=4,W$68,IF($AK34=5,W$69)))))))</f>
        <v>0</v>
      </c>
      <c r="BK34" s="372"/>
      <c r="BL34" s="372" t="b">
        <f>IF($AK34=6,X$70,IF($AK34=7,X$71,IF($AK34=1,X$72,IF($AK34=2,X$66,IF($AK34=3,X$67,IF($AK34=4,X$68,IF($AK34=5,X$69)))))))</f>
        <v>0</v>
      </c>
      <c r="BM34" s="372"/>
      <c r="BN34" s="564">
        <f t="shared" si="12"/>
        <v>0</v>
      </c>
      <c r="BO34" s="565">
        <f t="shared" si="13"/>
        <v>0</v>
      </c>
      <c r="BP34" s="570">
        <f t="shared" si="14"/>
        <v>0</v>
      </c>
      <c r="BQ34" s="564">
        <f t="shared" si="15"/>
        <v>0</v>
      </c>
      <c r="BR34" s="565">
        <f t="shared" si="16"/>
        <v>0</v>
      </c>
      <c r="BS34" s="570">
        <f t="shared" si="17"/>
        <v>0</v>
      </c>
      <c r="BT34" s="568">
        <f t="shared" si="43"/>
        <v>0</v>
      </c>
      <c r="BU34" s="564">
        <f t="shared" si="44"/>
        <v>0</v>
      </c>
      <c r="BV34" s="582">
        <f t="shared" si="45"/>
        <v>0</v>
      </c>
      <c r="BW34" s="576">
        <f>IF(BM34&lt;BQ34,0,BM34-BQ34)</f>
        <v>0</v>
      </c>
      <c r="BX34" s="577">
        <f>IF(BN34&lt;BQ34,0,BN34-BQ34)</f>
        <v>0</v>
      </c>
      <c r="BY34" s="578">
        <f t="shared" si="18"/>
        <v>0</v>
      </c>
      <c r="BZ34" s="576">
        <f t="shared" si="61"/>
        <v>0</v>
      </c>
      <c r="CA34" s="577">
        <f t="shared" si="62"/>
        <v>0</v>
      </c>
      <c r="CB34" s="578">
        <f t="shared" si="19"/>
        <v>0</v>
      </c>
      <c r="CC34" s="579">
        <f t="shared" si="50"/>
        <v>0</v>
      </c>
      <c r="CD34" s="576">
        <f t="shared" si="51"/>
        <v>0</v>
      </c>
      <c r="CE34" s="560">
        <f t="shared" si="52"/>
        <v>0</v>
      </c>
      <c r="CF34" s="560">
        <f t="shared" si="53"/>
        <v>0</v>
      </c>
      <c r="CG34" s="560">
        <f t="shared" si="54"/>
        <v>0</v>
      </c>
      <c r="CH34" s="560">
        <f t="shared" si="55"/>
        <v>0</v>
      </c>
    </row>
    <row r="35" spans="1:96" ht="13.5" thickBot="1" x14ac:dyDescent="0.25">
      <c r="A35" s="16"/>
      <c r="B35" s="21" t="str">
        <f>IF(AND(F35&lt;900,F35&gt;1),"Ü-Stunden gedeckelt auf:","")</f>
        <v>Ü-Stunden gedeckelt auf:</v>
      </c>
      <c r="C35" s="207"/>
      <c r="D35" s="7"/>
      <c r="E35" s="788">
        <f>IF(Einstellungen!I39=1,F35,"")</f>
        <v>35</v>
      </c>
      <c r="F35" s="759">
        <f>Einstellungen!F39</f>
        <v>35</v>
      </c>
      <c r="G35" s="10" t="str">
        <f>IF(AND(F35&lt;900,F35&gt;1),"Ü-Stunden mit Deckel in diesem Monat:","")</f>
        <v>Ü-Stunden mit Deckel in diesem Monat:</v>
      </c>
      <c r="J35" s="10"/>
      <c r="K35" s="11"/>
      <c r="Q35" s="1"/>
      <c r="R35" s="787" t="str">
        <f>IF(Einstellungen!I39=1,I39,"")</f>
        <v/>
      </c>
      <c r="S35" s="12"/>
      <c r="T35" s="11"/>
      <c r="U35" s="11"/>
      <c r="V35" s="10"/>
      <c r="Y35" s="10"/>
      <c r="Z35" s="7"/>
      <c r="AA35" s="7"/>
      <c r="AB35" s="7"/>
      <c r="AC35" s="2"/>
      <c r="AG35" s="2"/>
      <c r="AH35" s="2"/>
      <c r="AI35" s="2"/>
      <c r="AJ35" s="2"/>
      <c r="AK35" s="2"/>
      <c r="AM35" s="11"/>
      <c r="AO35" s="11"/>
      <c r="AP35" s="11"/>
      <c r="AV35" s="2"/>
      <c r="AW35" s="2"/>
      <c r="BD35" s="366"/>
      <c r="BE35" s="366"/>
      <c r="BF35" s="366"/>
      <c r="BG35" s="366"/>
      <c r="BN35" s="565"/>
      <c r="BO35" s="565"/>
      <c r="BP35" s="569"/>
      <c r="BQ35" s="565"/>
      <c r="BR35" s="565"/>
      <c r="BS35" s="569"/>
      <c r="BT35" s="565"/>
      <c r="BU35" s="564">
        <f t="shared" si="44"/>
        <v>0</v>
      </c>
      <c r="BV35" s="582">
        <f>SUM(BV3:BV34)</f>
        <v>0</v>
      </c>
      <c r="BW35" s="577"/>
      <c r="BX35" s="577"/>
      <c r="BY35" s="580"/>
      <c r="BZ35" s="577"/>
      <c r="CA35" s="577"/>
      <c r="CB35" s="580"/>
      <c r="CC35" s="577"/>
      <c r="CD35" s="577">
        <f>SUM(CD3:CD34)</f>
        <v>0</v>
      </c>
      <c r="CE35" s="560">
        <f t="shared" si="52"/>
        <v>0</v>
      </c>
      <c r="CF35" s="560">
        <f t="shared" si="53"/>
        <v>0</v>
      </c>
      <c r="CG35" s="560">
        <f t="shared" si="54"/>
        <v>0</v>
      </c>
      <c r="CH35" s="588">
        <f>SUM(CH3:CH34)</f>
        <v>0</v>
      </c>
      <c r="CI35" s="11">
        <f>IF(BE35&gt;18,BE35-18,0)</f>
        <v>0</v>
      </c>
      <c r="CJ35" s="11">
        <f>IF(BF35&gt;18,BG35-BF35,IF(BG35&lt;18,0,IF(BF35=0,0,BG35-18)))</f>
        <v>0</v>
      </c>
      <c r="CK35" s="11"/>
      <c r="CL35" s="11"/>
      <c r="CM35" s="11"/>
      <c r="CN35" s="11"/>
      <c r="CP35" s="11"/>
      <c r="CQ35" s="11"/>
      <c r="CR35" s="11"/>
    </row>
    <row r="36" spans="1:96" ht="12.75" x14ac:dyDescent="0.2">
      <c r="A36" s="22" t="s">
        <v>27</v>
      </c>
      <c r="B36" s="210">
        <f>AS34</f>
        <v>22</v>
      </c>
      <c r="C36" s="210"/>
      <c r="D36" s="23" t="s">
        <v>28</v>
      </c>
      <c r="E36" s="383"/>
      <c r="F36" s="383"/>
      <c r="G36" s="383"/>
      <c r="H36" s="23" t="s">
        <v>29</v>
      </c>
      <c r="I36" s="24">
        <f>SUM(I3:I33)+I34</f>
        <v>0</v>
      </c>
      <c r="J36" s="24"/>
      <c r="K36" s="25"/>
      <c r="L36" s="882" t="str">
        <f>IF(Einstellungen!B40="ja","Ü-Stunden incl","")</f>
        <v>Ü-Stunden incl</v>
      </c>
      <c r="M36" s="883"/>
      <c r="N36" s="883"/>
      <c r="O36" s="883"/>
      <c r="P36" s="883"/>
      <c r="Q36" s="883"/>
      <c r="R36" s="884"/>
      <c r="S36" s="861" t="s">
        <v>30</v>
      </c>
      <c r="T36" s="862"/>
      <c r="U36" s="642" t="s">
        <v>190</v>
      </c>
      <c r="W36" s="21"/>
      <c r="Z36" s="2"/>
      <c r="AA36" s="7"/>
      <c r="AB36" s="7"/>
      <c r="AC36" s="2"/>
      <c r="AG36" s="2"/>
      <c r="AH36" s="2"/>
      <c r="AI36" s="2"/>
      <c r="AJ36" s="2"/>
      <c r="AK36" s="2"/>
      <c r="AM36" s="11">
        <f t="shared" ref="AM36:AM41" si="64">AL36*24</f>
        <v>0</v>
      </c>
      <c r="AO36" s="11"/>
      <c r="AP36" s="11"/>
      <c r="AV36" s="2"/>
      <c r="AW36" s="2"/>
    </row>
    <row r="37" spans="1:96" ht="12.75" x14ac:dyDescent="0.2">
      <c r="A37" s="28" t="str">
        <f>IF(Einstellungen!F31="s","Urlaubsstd.",IF(Einstellungen!F31="t","Urlaubstage"))</f>
        <v>Urlaubstage</v>
      </c>
      <c r="B37" s="197">
        <f>IF(Einstellungen!F31="s",AH34,IF(Einstellungen!F31="t",AG34))</f>
        <v>0</v>
      </c>
      <c r="C37" s="197"/>
      <c r="D37" s="29" t="s">
        <v>31</v>
      </c>
      <c r="E37" s="30" t="s">
        <v>32</v>
      </c>
      <c r="F37" s="31" t="s">
        <v>4</v>
      </c>
      <c r="G37" s="2" t="s">
        <v>33</v>
      </c>
      <c r="H37" s="32" t="s">
        <v>32</v>
      </c>
      <c r="I37" s="33">
        <f>S32</f>
        <v>176</v>
      </c>
      <c r="J37" s="33"/>
      <c r="K37" s="34"/>
      <c r="L37" s="627"/>
      <c r="M37" s="385"/>
      <c r="Q37" s="27"/>
      <c r="R37" s="75"/>
      <c r="S37" s="278" t="s">
        <v>34</v>
      </c>
      <c r="T37" s="621">
        <f>IF(Einstellungen!K$39=1,0,Einstellungen!F18)</f>
        <v>8</v>
      </c>
      <c r="U37" s="643">
        <f>IF(T37="","",Einstellungen!G18)</f>
        <v>1</v>
      </c>
      <c r="W37" s="21"/>
      <c r="Z37" s="2"/>
      <c r="AA37" s="7"/>
      <c r="AB37" s="7"/>
      <c r="AC37" s="2"/>
      <c r="AG37" s="2"/>
      <c r="AH37" s="2"/>
      <c r="AI37" s="2"/>
      <c r="AJ37" s="2"/>
      <c r="AK37" s="2"/>
      <c r="AM37" s="11">
        <f t="shared" si="64"/>
        <v>0</v>
      </c>
      <c r="AV37" s="2"/>
      <c r="AW37" s="2"/>
    </row>
    <row r="38" spans="1:96" ht="12.75" customHeight="1" x14ac:dyDescent="0.2">
      <c r="A38" s="28" t="s">
        <v>35</v>
      </c>
      <c r="B38" s="197">
        <f>AI34</f>
        <v>0</v>
      </c>
      <c r="C38" s="197"/>
      <c r="D38" s="238">
        <f>IF(Einstellungen!$E$30="0",Juni!A632,Mai!A640)</f>
        <v>46026</v>
      </c>
      <c r="E38" s="237">
        <f>IF(Einstellungen!$E$30="0",Juni!D632,Mai!D640)</f>
        <v>32</v>
      </c>
      <c r="F38" s="237">
        <f>IF(Einstellungen!$E$30="0",Juni!B632,Mai!B640)</f>
        <v>0</v>
      </c>
      <c r="G38" s="239">
        <f>F38-E38</f>
        <v>-32</v>
      </c>
      <c r="H38" s="76" t="s">
        <v>33</v>
      </c>
      <c r="I38" s="38">
        <f>I36-I37</f>
        <v>-176</v>
      </c>
      <c r="J38" s="38"/>
      <c r="K38" s="39"/>
      <c r="L38" s="868">
        <f>IF(Einstellungen!B$40="ja",V38,"")</f>
        <v>-32</v>
      </c>
      <c r="M38" s="869"/>
      <c r="N38" s="633"/>
      <c r="O38" s="633"/>
      <c r="P38" s="633"/>
      <c r="Q38" s="634"/>
      <c r="R38" s="635"/>
      <c r="S38" s="279" t="s">
        <v>36</v>
      </c>
      <c r="T38" s="622">
        <f>IF(Einstellungen!K$39=1,0,Einstellungen!F19)</f>
        <v>8</v>
      </c>
      <c r="U38" s="643">
        <f>IF(T38="","",Einstellungen!G19)</f>
        <v>1</v>
      </c>
      <c r="V38" s="57">
        <f>IF(G38&lt;Einstellungen!E$40,G38,G38-Einstellungen!E$40)</f>
        <v>-32</v>
      </c>
      <c r="W38" s="21"/>
      <c r="Z38" s="2"/>
      <c r="AA38" s="7"/>
      <c r="AB38" s="7"/>
      <c r="AC38" s="2"/>
      <c r="AG38" s="2"/>
      <c r="AH38" s="2"/>
      <c r="AI38" s="2"/>
      <c r="AJ38" s="2"/>
      <c r="AK38" s="2"/>
      <c r="AM38" s="11">
        <f t="shared" si="64"/>
        <v>0</v>
      </c>
      <c r="AV38" s="2"/>
      <c r="AW38" s="2"/>
    </row>
    <row r="39" spans="1:96" ht="12.75" customHeight="1" x14ac:dyDescent="0.2">
      <c r="A39" s="28" t="s">
        <v>37</v>
      </c>
      <c r="B39" s="197">
        <f>AJ34</f>
        <v>0</v>
      </c>
      <c r="C39" s="197"/>
      <c r="D39" s="238">
        <f>IF(Einstellungen!$E$30="0",Juni!A633,Mai!A641)</f>
        <v>46033</v>
      </c>
      <c r="E39" s="237">
        <f>IF(Einstellungen!$E$30="0",Juni!D633,Mai!D641)</f>
        <v>40</v>
      </c>
      <c r="F39" s="237">
        <f>IF(Einstellungen!$E$30="0",Juni!B633,Mai!B641)</f>
        <v>0</v>
      </c>
      <c r="G39" s="239">
        <f>F39-E39</f>
        <v>-40</v>
      </c>
      <c r="H39" s="54" t="s">
        <v>38</v>
      </c>
      <c r="I39" s="40" t="str">
        <f>IF(R32="","",IF(R32&gt;E35,E35,R32))</f>
        <v/>
      </c>
      <c r="J39" s="286"/>
      <c r="K39" s="386"/>
      <c r="L39" s="868">
        <f>IF(Einstellungen!B$40="ja",V39,"")</f>
        <v>-40</v>
      </c>
      <c r="M39" s="869"/>
      <c r="N39" s="633"/>
      <c r="O39" s="633"/>
      <c r="P39" s="633"/>
      <c r="Q39" s="634"/>
      <c r="R39" s="635"/>
      <c r="S39" s="279" t="s">
        <v>39</v>
      </c>
      <c r="T39" s="622">
        <f>IF(Einstellungen!K$39=1,0,Einstellungen!F20)</f>
        <v>8</v>
      </c>
      <c r="U39" s="643">
        <f>IF(T39="","",Einstellungen!G20)</f>
        <v>1</v>
      </c>
      <c r="V39" s="57">
        <f>IF(G39&lt;Einstellungen!E$40,G39,G39-Einstellungen!E$40)</f>
        <v>-40</v>
      </c>
      <c r="W39" s="21"/>
      <c r="Z39" s="2"/>
      <c r="AA39" s="7"/>
      <c r="AB39" s="7"/>
      <c r="AC39" s="2"/>
      <c r="AG39" s="2"/>
      <c r="AH39" s="2"/>
      <c r="AI39" s="2"/>
      <c r="AJ39" s="2"/>
      <c r="AK39" s="2"/>
      <c r="AM39" s="11">
        <f t="shared" si="64"/>
        <v>0</v>
      </c>
      <c r="AV39" s="2"/>
      <c r="AW39" s="2"/>
    </row>
    <row r="40" spans="1:96" ht="12.75" customHeight="1" x14ac:dyDescent="0.2">
      <c r="A40" s="856" t="s">
        <v>40</v>
      </c>
      <c r="B40" s="205">
        <f>B36-AG34-B39</f>
        <v>22</v>
      </c>
      <c r="C40" s="205"/>
      <c r="D40" s="238">
        <f>IF(Einstellungen!$E$30="0",Juni!A634,Mai!A642)</f>
        <v>46040</v>
      </c>
      <c r="E40" s="237">
        <f>IF(Einstellungen!$E$30="0",Juni!D634,Mai!D642)</f>
        <v>40</v>
      </c>
      <c r="F40" s="237">
        <f>IF(Einstellungen!$E$30="0",Juni!B634,Mai!B642)</f>
        <v>0</v>
      </c>
      <c r="G40" s="239">
        <f>F40-E40</f>
        <v>-40</v>
      </c>
      <c r="H40" s="426">
        <f>AC34</f>
        <v>0</v>
      </c>
      <c r="I40" s="11" t="s">
        <v>41</v>
      </c>
      <c r="J40" s="872" t="s">
        <v>225</v>
      </c>
      <c r="K40" s="873"/>
      <c r="L40" s="868">
        <f>IF(Einstellungen!B$40="ja",V40,"")</f>
        <v>-40</v>
      </c>
      <c r="M40" s="869"/>
      <c r="N40" s="633"/>
      <c r="O40" s="633"/>
      <c r="P40" s="633"/>
      <c r="Q40" s="634"/>
      <c r="R40" s="635"/>
      <c r="S40" s="279" t="s">
        <v>42</v>
      </c>
      <c r="T40" s="622">
        <f>IF(Einstellungen!K$39=1,0,Einstellungen!F21)</f>
        <v>8</v>
      </c>
      <c r="U40" s="643">
        <f>IF(T40="","",Einstellungen!G21)</f>
        <v>1</v>
      </c>
      <c r="V40" s="57">
        <f>IF(G40&lt;Einstellungen!E$40,G40,G40-Einstellungen!E$40)</f>
        <v>-40</v>
      </c>
      <c r="W40" s="21"/>
      <c r="Z40" s="2"/>
      <c r="AA40" s="7"/>
      <c r="AB40" s="7"/>
      <c r="AC40" s="2"/>
      <c r="AG40" s="2"/>
      <c r="AH40" s="2"/>
      <c r="AI40" s="2"/>
      <c r="AJ40" s="2"/>
      <c r="AK40" s="2"/>
      <c r="AM40" s="11">
        <f t="shared" si="64"/>
        <v>0</v>
      </c>
      <c r="AV40" s="2"/>
      <c r="AW40" s="2"/>
    </row>
    <row r="41" spans="1:96" ht="12.75" customHeight="1" x14ac:dyDescent="0.2">
      <c r="A41" s="857"/>
      <c r="D41" s="238">
        <f>IF(Einstellungen!$E$30="0",Juni!A635,Mai!A643)</f>
        <v>46047</v>
      </c>
      <c r="E41" s="237">
        <f>IF(Einstellungen!$E$30="0",Juni!D635,Mai!D643)</f>
        <v>40</v>
      </c>
      <c r="F41" s="237">
        <f>IF(Einstellungen!$E$30="0",Juni!B635,Mai!B643)</f>
        <v>0</v>
      </c>
      <c r="G41" s="239">
        <f>F41-E41</f>
        <v>-40</v>
      </c>
      <c r="H41" s="426">
        <f>AA34</f>
        <v>0</v>
      </c>
      <c r="I41" s="11" t="s">
        <v>41</v>
      </c>
      <c r="J41" s="874" t="str">
        <f>Einstellungen!A43</f>
        <v>HO</v>
      </c>
      <c r="K41" s="875"/>
      <c r="L41" s="868">
        <f>IF(Einstellungen!B$40="ja",V41,"")</f>
        <v>-40</v>
      </c>
      <c r="M41" s="869"/>
      <c r="N41" s="633"/>
      <c r="O41" s="633"/>
      <c r="P41" s="633"/>
      <c r="Q41" s="634"/>
      <c r="R41" s="635"/>
      <c r="S41" s="279" t="s">
        <v>43</v>
      </c>
      <c r="T41" s="622">
        <f>IF(Einstellungen!K$39=1,0,Einstellungen!F22)</f>
        <v>8</v>
      </c>
      <c r="U41" s="643">
        <f>IF(T41="","",Einstellungen!G22)</f>
        <v>1</v>
      </c>
      <c r="V41" s="57">
        <f>IF(G41&lt;Einstellungen!E$40,G41,G41-Einstellungen!E$40)</f>
        <v>-40</v>
      </c>
      <c r="W41" s="21"/>
      <c r="Z41" s="2"/>
      <c r="AA41" s="7"/>
      <c r="AB41" s="7"/>
      <c r="AC41" s="2"/>
      <c r="AG41" s="2"/>
      <c r="AH41" s="2"/>
      <c r="AI41" s="2"/>
      <c r="AJ41" s="2"/>
      <c r="AK41" s="2"/>
      <c r="AM41" s="11">
        <f t="shared" si="64"/>
        <v>0</v>
      </c>
      <c r="AV41" s="2"/>
      <c r="AW41" s="2"/>
    </row>
    <row r="42" spans="1:96" ht="12.75" customHeight="1" x14ac:dyDescent="0.2">
      <c r="A42" s="41" t="s">
        <v>44</v>
      </c>
      <c r="B42" s="42">
        <f>IF(Einstellungen!B16=1,Einstellungen!$E$3,"unterschiedl.")</f>
        <v>5</v>
      </c>
      <c r="C42" s="42"/>
      <c r="D42" s="238" t="str">
        <f>IF(Einstellungen!$E$30="0",Juni!A636,Mai!A644)</f>
        <v/>
      </c>
      <c r="E42" s="237">
        <f>IF(Einstellungen!$E$30="0",Juni!D636,Mai!D644)</f>
        <v>0</v>
      </c>
      <c r="F42" s="237">
        <f>IF(Einstellungen!$E$30="0",Juni!B636,Mai!B644)</f>
        <v>0</v>
      </c>
      <c r="G42" s="239">
        <f>F42-E42</f>
        <v>0</v>
      </c>
      <c r="H42" s="426">
        <f>AB34</f>
        <v>0</v>
      </c>
      <c r="I42" s="11" t="s">
        <v>41</v>
      </c>
      <c r="J42" s="874" t="str">
        <f>Einstellungen!A44</f>
        <v>y</v>
      </c>
      <c r="K42" s="875"/>
      <c r="L42" s="868">
        <f>IF(Einstellungen!B$40="ja",V42,"")</f>
        <v>0</v>
      </c>
      <c r="M42" s="869"/>
      <c r="N42" s="633"/>
      <c r="O42" s="633"/>
      <c r="P42" s="633"/>
      <c r="Q42" s="634"/>
      <c r="R42" s="635"/>
      <c r="S42" s="279" t="s">
        <v>45</v>
      </c>
      <c r="T42" s="622">
        <f>IF(Einstellungen!K$39=1,0,Einstellungen!F23)</f>
        <v>0</v>
      </c>
      <c r="U42" s="643" t="str">
        <f>IF(T42="","",Einstellungen!G23)</f>
        <v/>
      </c>
      <c r="V42" s="57">
        <f>IF(G42&lt;Einstellungen!E$40,G42,G42-Einstellungen!E$40)</f>
        <v>0</v>
      </c>
      <c r="W42" s="21"/>
      <c r="Z42" s="2"/>
      <c r="AA42" s="7"/>
      <c r="AB42" s="7"/>
      <c r="AC42" s="2"/>
      <c r="AG42" s="2"/>
      <c r="AH42" s="2"/>
      <c r="AI42" s="2"/>
      <c r="AJ42" s="2"/>
      <c r="AK42" s="2"/>
      <c r="AV42" s="2"/>
      <c r="AW42" s="2"/>
    </row>
    <row r="43" spans="1:96" ht="12.75" customHeight="1" thickBot="1" x14ac:dyDescent="0.25">
      <c r="A43" s="43" t="s">
        <v>46</v>
      </c>
      <c r="B43" s="44">
        <f>Einstellungen!G25</f>
        <v>5</v>
      </c>
      <c r="C43" s="44"/>
      <c r="D43" s="45"/>
      <c r="E43" s="46">
        <f>SUM(E38:E42)</f>
        <v>152</v>
      </c>
      <c r="F43" s="47">
        <f>SUM(F38:F42)</f>
        <v>0</v>
      </c>
      <c r="G43" s="48">
        <f>SUM(G38:G42)</f>
        <v>-152</v>
      </c>
      <c r="H43" s="427"/>
      <c r="I43" s="387"/>
      <c r="J43" s="876"/>
      <c r="K43" s="877"/>
      <c r="L43" s="628"/>
      <c r="M43" s="629"/>
      <c r="N43" s="630"/>
      <c r="O43" s="630"/>
      <c r="P43" s="630"/>
      <c r="Q43" s="631"/>
      <c r="R43" s="632"/>
      <c r="S43" s="280" t="s">
        <v>47</v>
      </c>
      <c r="T43" s="623">
        <f>IF(Einstellungen!K$39=1,0,Einstellungen!F24)</f>
        <v>0</v>
      </c>
      <c r="U43" s="644" t="str">
        <f>IF(T43="","",Einstellungen!G24)</f>
        <v/>
      </c>
      <c r="W43" s="21"/>
      <c r="Z43" s="2"/>
      <c r="AA43" s="7"/>
      <c r="AB43" s="7"/>
      <c r="AC43" s="2"/>
      <c r="AG43" s="2"/>
      <c r="AH43" s="2"/>
      <c r="AI43" s="2"/>
      <c r="AJ43" s="2"/>
      <c r="AK43" s="2"/>
      <c r="AV43" s="2"/>
      <c r="AW43" s="2"/>
    </row>
    <row r="44" spans="1:96" ht="12.75" x14ac:dyDescent="0.2">
      <c r="A44" s="16"/>
      <c r="B44" s="10"/>
      <c r="C44" s="10"/>
      <c r="D44" s="14"/>
      <c r="E44" s="14"/>
      <c r="F44" s="7"/>
      <c r="G44" s="7"/>
      <c r="H44" s="7"/>
      <c r="I44" s="14"/>
      <c r="J44" s="208"/>
      <c r="K44" s="14"/>
      <c r="L44" s="10"/>
      <c r="M44" s="10"/>
      <c r="N44" s="10"/>
      <c r="Q44" s="27"/>
      <c r="S44" s="392"/>
      <c r="T44" s="27"/>
      <c r="U44" s="391">
        <f>SUM(U37:U43)</f>
        <v>5</v>
      </c>
      <c r="W44" s="21"/>
      <c r="Z44" s="7"/>
      <c r="AA44" s="7"/>
      <c r="AB44" s="7"/>
      <c r="AC44" s="2"/>
      <c r="AG44" s="2"/>
      <c r="AH44" s="2"/>
      <c r="AI44" s="2"/>
      <c r="AJ44" s="2"/>
      <c r="AK44" s="2"/>
      <c r="AV44" s="2"/>
      <c r="AW44" s="2"/>
    </row>
    <row r="45" spans="1:96" ht="12.75" x14ac:dyDescent="0.2">
      <c r="A45" s="50"/>
      <c r="B45" s="51" t="s">
        <v>32</v>
      </c>
      <c r="C45" s="51"/>
      <c r="D45" s="51" t="s">
        <v>4</v>
      </c>
      <c r="E45" s="51" t="s">
        <v>33</v>
      </c>
      <c r="F45" s="51" t="s">
        <v>48</v>
      </c>
      <c r="G45" s="52" t="s">
        <v>6</v>
      </c>
      <c r="H45" s="52" t="s">
        <v>7</v>
      </c>
      <c r="I45" s="52" t="s">
        <v>8</v>
      </c>
      <c r="J45" s="340" t="s">
        <v>16</v>
      </c>
      <c r="K45" s="331" t="s">
        <v>225</v>
      </c>
      <c r="L45" s="330" t="str">
        <f>Einstellungen!A43</f>
        <v>HO</v>
      </c>
      <c r="M45" s="330" t="str">
        <f>Einstellungen!A44</f>
        <v>y</v>
      </c>
      <c r="N45" s="865" t="str">
        <f>J42</f>
        <v>y</v>
      </c>
      <c r="O45" s="865"/>
      <c r="P45" s="865">
        <f>J43</f>
        <v>0</v>
      </c>
      <c r="Q45" s="865"/>
      <c r="R45" s="590" t="s">
        <v>38</v>
      </c>
      <c r="S45" s="12"/>
      <c r="T45" s="11"/>
      <c r="U45" s="11"/>
      <c r="Z45" s="2"/>
      <c r="AA45" s="2"/>
      <c r="AB45" s="2"/>
      <c r="AC45" s="2"/>
      <c r="AG45" s="2"/>
      <c r="AH45" s="2"/>
      <c r="AI45" s="2"/>
      <c r="AJ45" s="2"/>
      <c r="AK45" s="2"/>
      <c r="AV45" s="2"/>
      <c r="AW45" s="2"/>
    </row>
    <row r="46" spans="1:96" ht="12.75" x14ac:dyDescent="0.2">
      <c r="A46" s="53" t="s">
        <v>49</v>
      </c>
      <c r="B46" s="251"/>
      <c r="C46" s="251"/>
      <c r="D46" s="251"/>
      <c r="E46" s="253">
        <f>Einstellungen!E26</f>
        <v>0</v>
      </c>
      <c r="F46" s="88"/>
      <c r="G46" s="88"/>
      <c r="H46" s="88"/>
      <c r="I46" s="268"/>
      <c r="J46" s="329"/>
      <c r="K46" s="329"/>
      <c r="L46" s="329"/>
      <c r="M46" s="329"/>
      <c r="N46" s="893"/>
      <c r="O46" s="893"/>
      <c r="P46" s="894"/>
      <c r="Q46" s="895"/>
      <c r="R46" s="11"/>
      <c r="S46" s="12"/>
      <c r="T46" s="11"/>
      <c r="U46" s="11"/>
      <c r="W46" s="55"/>
      <c r="X46" s="55"/>
      <c r="Y46" s="55"/>
      <c r="Z46" s="2"/>
      <c r="AA46" s="2"/>
      <c r="AB46" s="2"/>
      <c r="AC46" s="2"/>
      <c r="AG46" s="2"/>
      <c r="AH46" s="2"/>
      <c r="AI46" s="2"/>
      <c r="AJ46" s="2"/>
      <c r="AK46" s="2"/>
      <c r="AV46" s="2"/>
      <c r="AW46" s="2"/>
    </row>
    <row r="47" spans="1:96" ht="12.75" x14ac:dyDescent="0.2">
      <c r="A47" s="254">
        <f>Zusammen!A4</f>
        <v>46023</v>
      </c>
      <c r="B47" s="317">
        <f>Zusammen!B4</f>
        <v>168</v>
      </c>
      <c r="C47" s="321"/>
      <c r="D47" s="321">
        <f>Zusammen!C4</f>
        <v>0</v>
      </c>
      <c r="E47" s="315">
        <f>Zusammen!D4</f>
        <v>-168</v>
      </c>
      <c r="F47" s="335">
        <f>Zusammen!E4</f>
        <v>21</v>
      </c>
      <c r="G47" s="335">
        <f>Zusammen!F4</f>
        <v>0</v>
      </c>
      <c r="H47" s="335">
        <f>Zusammen!G4</f>
        <v>1</v>
      </c>
      <c r="I47" s="335">
        <f>Zusammen!H4</f>
        <v>0</v>
      </c>
      <c r="J47" s="336">
        <f>Zusammen!I4</f>
        <v>0</v>
      </c>
      <c r="K47" s="333">
        <f>Zusammen!L4</f>
        <v>0</v>
      </c>
      <c r="L47" s="333">
        <f>Zusammen!J4</f>
        <v>0</v>
      </c>
      <c r="M47" s="333">
        <f>Zusammen!K4</f>
        <v>0</v>
      </c>
      <c r="N47" s="854">
        <f>Zusammen!K4</f>
        <v>0</v>
      </c>
      <c r="O47" s="871"/>
      <c r="P47" s="854">
        <f>Zusammen!L4</f>
        <v>0</v>
      </c>
      <c r="Q47" s="855"/>
      <c r="R47" s="595">
        <f>Zusammen!M4</f>
        <v>0</v>
      </c>
      <c r="S47" s="12"/>
      <c r="T47" s="11"/>
      <c r="U47" s="11"/>
      <c r="W47" s="55"/>
      <c r="X47" s="55"/>
      <c r="Y47" s="55"/>
      <c r="Z47" s="2"/>
      <c r="AA47" s="2"/>
      <c r="AB47" s="2"/>
      <c r="AC47" s="2"/>
      <c r="AG47" s="2"/>
      <c r="AH47" s="2"/>
      <c r="AI47" s="2"/>
      <c r="AJ47" s="2"/>
      <c r="AK47" s="2"/>
      <c r="AV47" s="2"/>
      <c r="AW47" s="2"/>
    </row>
    <row r="48" spans="1:96" ht="12.75" x14ac:dyDescent="0.2">
      <c r="A48" s="254">
        <f>Zusammen!A5</f>
        <v>46054</v>
      </c>
      <c r="B48" s="317">
        <f>Zusammen!B5</f>
        <v>160</v>
      </c>
      <c r="C48" s="321"/>
      <c r="D48" s="321">
        <f>Zusammen!C5</f>
        <v>0</v>
      </c>
      <c r="E48" s="315">
        <f>Zusammen!D5</f>
        <v>-160</v>
      </c>
      <c r="F48" s="335">
        <f>Zusammen!E5</f>
        <v>20</v>
      </c>
      <c r="G48" s="335">
        <f>Zusammen!F5</f>
        <v>0</v>
      </c>
      <c r="H48" s="335">
        <f>Zusammen!G5</f>
        <v>0</v>
      </c>
      <c r="I48" s="335">
        <f>Zusammen!H5</f>
        <v>0</v>
      </c>
      <c r="J48" s="336">
        <f>Zusammen!I5</f>
        <v>0</v>
      </c>
      <c r="K48" s="616">
        <f>Zusammen!L5</f>
        <v>0</v>
      </c>
      <c r="L48" s="333">
        <f>Zusammen!J5</f>
        <v>0</v>
      </c>
      <c r="M48" s="333">
        <f>Zusammen!K5</f>
        <v>0</v>
      </c>
      <c r="N48" s="886">
        <f>Zusammen!K5</f>
        <v>0</v>
      </c>
      <c r="O48" s="887"/>
      <c r="P48" s="886">
        <f>Zusammen!L5</f>
        <v>0</v>
      </c>
      <c r="Q48" s="888"/>
      <c r="R48" s="595">
        <f>Zusammen!M5</f>
        <v>0</v>
      </c>
      <c r="S48" s="12"/>
      <c r="T48" s="11"/>
      <c r="U48" s="11"/>
      <c r="W48" s="55"/>
      <c r="X48" s="55"/>
      <c r="Y48" s="55"/>
      <c r="Z48" s="2"/>
      <c r="AA48" s="2"/>
      <c r="AB48" s="2"/>
      <c r="AC48" s="2"/>
      <c r="AG48" s="2"/>
      <c r="AH48" s="2"/>
      <c r="AI48" s="2"/>
      <c r="AJ48" s="2"/>
      <c r="AK48" s="2"/>
      <c r="AV48" s="2"/>
      <c r="AW48" s="2"/>
    </row>
    <row r="49" spans="1:49" ht="12.75" x14ac:dyDescent="0.2">
      <c r="A49" s="254">
        <f>Zusammen!A6</f>
        <v>46082</v>
      </c>
      <c r="B49" s="317">
        <f>Zusammen!B6</f>
        <v>176</v>
      </c>
      <c r="C49" s="321"/>
      <c r="D49" s="321">
        <f>Zusammen!C6</f>
        <v>0</v>
      </c>
      <c r="E49" s="315">
        <f>Zusammen!D6</f>
        <v>-176</v>
      </c>
      <c r="F49" s="335">
        <f>Zusammen!E6</f>
        <v>22</v>
      </c>
      <c r="G49" s="335">
        <f>Zusammen!F6</f>
        <v>0</v>
      </c>
      <c r="H49" s="335">
        <f>Zusammen!G6</f>
        <v>0</v>
      </c>
      <c r="I49" s="335">
        <f>Zusammen!H6</f>
        <v>0</v>
      </c>
      <c r="J49" s="336">
        <f>Zusammen!I6</f>
        <v>0</v>
      </c>
      <c r="K49" s="616">
        <f>Zusammen!L6</f>
        <v>0</v>
      </c>
      <c r="L49" s="333">
        <f>Zusammen!J6</f>
        <v>0</v>
      </c>
      <c r="M49" s="333">
        <f>Zusammen!K6</f>
        <v>0</v>
      </c>
      <c r="N49" s="854">
        <f>Zusammen!K6</f>
        <v>0</v>
      </c>
      <c r="O49" s="871"/>
      <c r="P49" s="854">
        <f>Zusammen!L6</f>
        <v>0</v>
      </c>
      <c r="Q49" s="855"/>
      <c r="R49" s="595">
        <f>Zusammen!M6</f>
        <v>0</v>
      </c>
      <c r="S49" s="12"/>
      <c r="T49" s="11"/>
      <c r="U49" s="11"/>
      <c r="V49" s="54"/>
      <c r="W49" s="55"/>
      <c r="X49" s="55"/>
      <c r="Y49" s="55"/>
      <c r="Z49" s="2"/>
      <c r="AA49" s="2"/>
      <c r="AB49" s="2"/>
      <c r="AC49" s="2"/>
      <c r="AG49" s="2"/>
      <c r="AH49" s="2"/>
      <c r="AI49" s="2"/>
      <c r="AJ49" s="2"/>
      <c r="AK49" s="2"/>
      <c r="AV49" s="2"/>
      <c r="AW49" s="2"/>
    </row>
    <row r="50" spans="1:49" ht="12.75" x14ac:dyDescent="0.2">
      <c r="A50" s="254">
        <f>Zusammen!A7</f>
        <v>46113</v>
      </c>
      <c r="B50" s="317">
        <f>Zusammen!B7</f>
        <v>152</v>
      </c>
      <c r="C50" s="321"/>
      <c r="D50" s="321">
        <f>Zusammen!C7</f>
        <v>0</v>
      </c>
      <c r="E50" s="315">
        <f>Zusammen!D7</f>
        <v>-152</v>
      </c>
      <c r="F50" s="335">
        <f>Zusammen!E7</f>
        <v>19</v>
      </c>
      <c r="G50" s="335">
        <f>Zusammen!F7</f>
        <v>0</v>
      </c>
      <c r="H50" s="335">
        <f>Zusammen!G7</f>
        <v>3</v>
      </c>
      <c r="I50" s="335">
        <f>Zusammen!H7</f>
        <v>0</v>
      </c>
      <c r="J50" s="336">
        <f>Zusammen!I7</f>
        <v>0</v>
      </c>
      <c r="K50" s="616">
        <f>Zusammen!L7</f>
        <v>0</v>
      </c>
      <c r="L50" s="333">
        <f>Zusammen!J7</f>
        <v>0</v>
      </c>
      <c r="M50" s="333">
        <f>Zusammen!K7</f>
        <v>0</v>
      </c>
      <c r="N50" s="886">
        <f>Zusammen!K7</f>
        <v>0</v>
      </c>
      <c r="O50" s="887"/>
      <c r="P50" s="886">
        <f>Zusammen!L7</f>
        <v>0</v>
      </c>
      <c r="Q50" s="888"/>
      <c r="R50" s="595">
        <f>Zusammen!M7</f>
        <v>0</v>
      </c>
      <c r="S50" s="12"/>
      <c r="T50" s="11"/>
      <c r="U50" s="11"/>
      <c r="V50" s="54"/>
      <c r="W50" s="55"/>
      <c r="X50" s="55"/>
      <c r="Y50" s="55"/>
      <c r="Z50" s="2"/>
      <c r="AA50" s="2"/>
      <c r="AB50" s="2"/>
      <c r="AC50" s="2"/>
      <c r="AG50" s="2"/>
      <c r="AH50" s="2"/>
      <c r="AI50" s="2"/>
      <c r="AJ50" s="2"/>
      <c r="AK50" s="2"/>
      <c r="AV50" s="2"/>
      <c r="AW50" s="2"/>
    </row>
    <row r="51" spans="1:49" ht="12.75" x14ac:dyDescent="0.2">
      <c r="A51" s="254">
        <f>Zusammen!A8</f>
        <v>46143</v>
      </c>
      <c r="B51" s="317">
        <f>Zusammen!B8</f>
        <v>144</v>
      </c>
      <c r="C51" s="321"/>
      <c r="D51" s="321">
        <f>Zusammen!C8</f>
        <v>0</v>
      </c>
      <c r="E51" s="315">
        <f>Zusammen!D8</f>
        <v>-144</v>
      </c>
      <c r="F51" s="335">
        <f>Zusammen!E8</f>
        <v>18</v>
      </c>
      <c r="G51" s="335">
        <f>Zusammen!F8</f>
        <v>0</v>
      </c>
      <c r="H51" s="335">
        <f>Zusammen!G8</f>
        <v>3</v>
      </c>
      <c r="I51" s="335">
        <f>Zusammen!H8</f>
        <v>0</v>
      </c>
      <c r="J51" s="336">
        <f>Zusammen!I8</f>
        <v>0</v>
      </c>
      <c r="K51" s="616">
        <f>Zusammen!L8</f>
        <v>0</v>
      </c>
      <c r="L51" s="333">
        <f>Zusammen!J8</f>
        <v>0</v>
      </c>
      <c r="M51" s="333">
        <f>Zusammen!K8</f>
        <v>0</v>
      </c>
      <c r="N51" s="854">
        <f>Zusammen!K8</f>
        <v>0</v>
      </c>
      <c r="O51" s="871"/>
      <c r="P51" s="854">
        <f>Zusammen!L8</f>
        <v>0</v>
      </c>
      <c r="Q51" s="855"/>
      <c r="R51" s="595">
        <f>Zusammen!M8</f>
        <v>0</v>
      </c>
      <c r="S51" s="12"/>
      <c r="T51" s="11"/>
      <c r="V51" s="54"/>
      <c r="W51" s="55"/>
      <c r="X51" s="55"/>
      <c r="Y51" s="55"/>
      <c r="Z51" s="2"/>
      <c r="AA51" s="2"/>
      <c r="AB51" s="2"/>
      <c r="AC51" s="2"/>
      <c r="AG51" s="2"/>
      <c r="AH51" s="2"/>
      <c r="AI51" s="2"/>
      <c r="AJ51" s="2"/>
      <c r="AK51" s="2"/>
      <c r="AV51" s="2"/>
      <c r="AW51" s="2"/>
    </row>
    <row r="52" spans="1:49" ht="12.75" x14ac:dyDescent="0.2">
      <c r="A52" s="254">
        <f>Zusammen!A9</f>
        <v>46023</v>
      </c>
      <c r="B52" s="317">
        <f>Zusammen!B9</f>
        <v>176</v>
      </c>
      <c r="C52" s="321"/>
      <c r="D52" s="321">
        <f>Zusammen!C9</f>
        <v>0</v>
      </c>
      <c r="E52" s="315">
        <f>Zusammen!D9</f>
        <v>-176</v>
      </c>
      <c r="F52" s="335">
        <f>Zusammen!E9</f>
        <v>22</v>
      </c>
      <c r="G52" s="335">
        <f>Zusammen!F9</f>
        <v>0</v>
      </c>
      <c r="H52" s="335">
        <f>Zusammen!G9</f>
        <v>0</v>
      </c>
      <c r="I52" s="335">
        <f>Zusammen!H9</f>
        <v>0</v>
      </c>
      <c r="J52" s="336">
        <f>Zusammen!I9</f>
        <v>0</v>
      </c>
      <c r="K52" s="616">
        <f>Zusammen!L9</f>
        <v>0</v>
      </c>
      <c r="L52" s="333">
        <f>Zusammen!J9</f>
        <v>0</v>
      </c>
      <c r="M52" s="333">
        <f>Zusammen!K9</f>
        <v>0</v>
      </c>
      <c r="N52" s="886">
        <f>Zusammen!K9</f>
        <v>0</v>
      </c>
      <c r="O52" s="887"/>
      <c r="P52" s="886">
        <f>Zusammen!L9</f>
        <v>0</v>
      </c>
      <c r="Q52" s="888"/>
      <c r="R52" s="595">
        <f>Zusammen!M9</f>
        <v>0</v>
      </c>
      <c r="S52" s="12"/>
      <c r="T52" s="11"/>
      <c r="V52" s="54"/>
      <c r="W52" s="55"/>
      <c r="X52" s="55"/>
      <c r="Y52" s="55"/>
      <c r="Z52" s="2"/>
      <c r="AA52" s="2"/>
      <c r="AB52" s="2"/>
      <c r="AC52" s="2"/>
      <c r="AG52" s="2"/>
      <c r="AH52" s="2"/>
      <c r="AI52" s="2"/>
      <c r="AJ52" s="2"/>
      <c r="AK52" s="2"/>
    </row>
    <row r="53" spans="1:49" ht="12.75" x14ac:dyDescent="0.2">
      <c r="A53" s="254">
        <f>Zusammen!A10</f>
        <v>46023</v>
      </c>
      <c r="B53" s="317">
        <f>Zusammen!B10</f>
        <v>176</v>
      </c>
      <c r="C53" s="321"/>
      <c r="D53" s="321">
        <f>Zusammen!C10</f>
        <v>0</v>
      </c>
      <c r="E53" s="315">
        <f>Zusammen!D10</f>
        <v>-176</v>
      </c>
      <c r="F53" s="335">
        <f>Zusammen!E10</f>
        <v>22</v>
      </c>
      <c r="G53" s="335">
        <f>Zusammen!F10</f>
        <v>0</v>
      </c>
      <c r="H53" s="335">
        <f>Zusammen!G10</f>
        <v>0</v>
      </c>
      <c r="I53" s="335">
        <f>Zusammen!H10</f>
        <v>0</v>
      </c>
      <c r="J53" s="336">
        <f>Zusammen!I10</f>
        <v>0</v>
      </c>
      <c r="K53" s="616">
        <f>Zusammen!L10</f>
        <v>0</v>
      </c>
      <c r="L53" s="333">
        <f>Zusammen!J10</f>
        <v>0</v>
      </c>
      <c r="M53" s="333">
        <f>Zusammen!K10</f>
        <v>0</v>
      </c>
      <c r="N53" s="854">
        <f>Zusammen!K10</f>
        <v>0</v>
      </c>
      <c r="O53" s="871"/>
      <c r="P53" s="854">
        <f>Zusammen!L10</f>
        <v>0</v>
      </c>
      <c r="Q53" s="855"/>
      <c r="R53" s="595">
        <f>Zusammen!M10</f>
        <v>0</v>
      </c>
      <c r="S53" s="12"/>
      <c r="T53" s="11"/>
      <c r="V53" s="79"/>
      <c r="W53" s="55"/>
      <c r="X53" s="55"/>
      <c r="Y53" s="55"/>
      <c r="Z53" s="2"/>
      <c r="AA53" s="2"/>
      <c r="AB53" s="2"/>
      <c r="AC53" s="2"/>
      <c r="AG53" s="2"/>
      <c r="AH53" s="2"/>
      <c r="AI53" s="2"/>
      <c r="AJ53" s="2"/>
      <c r="AK53" s="2"/>
    </row>
    <row r="54" spans="1:49" ht="12.75" x14ac:dyDescent="0.2">
      <c r="A54" s="254">
        <f>Zusammen!A11</f>
        <v>46023</v>
      </c>
      <c r="B54" s="317">
        <f>Zusammen!B11</f>
        <v>176</v>
      </c>
      <c r="C54" s="321"/>
      <c r="D54" s="321">
        <f>Zusammen!C11</f>
        <v>0</v>
      </c>
      <c r="E54" s="315">
        <f>Zusammen!D11</f>
        <v>-176</v>
      </c>
      <c r="F54" s="335">
        <f>Zusammen!E11</f>
        <v>22</v>
      </c>
      <c r="G54" s="335">
        <f>Zusammen!F11</f>
        <v>0</v>
      </c>
      <c r="H54" s="335">
        <f>Zusammen!G11</f>
        <v>0</v>
      </c>
      <c r="I54" s="335">
        <f>Zusammen!H11</f>
        <v>0</v>
      </c>
      <c r="J54" s="336">
        <f>Zusammen!I11</f>
        <v>0</v>
      </c>
      <c r="K54" s="616">
        <f>Zusammen!L11</f>
        <v>0</v>
      </c>
      <c r="L54" s="333">
        <f>Zusammen!J11</f>
        <v>0</v>
      </c>
      <c r="M54" s="333">
        <f>Zusammen!K11</f>
        <v>0</v>
      </c>
      <c r="N54" s="886">
        <f>Zusammen!K11</f>
        <v>0</v>
      </c>
      <c r="O54" s="887"/>
      <c r="P54" s="886">
        <f>Zusammen!L11</f>
        <v>0</v>
      </c>
      <c r="Q54" s="888"/>
      <c r="R54" s="595">
        <f>Zusammen!M11</f>
        <v>0</v>
      </c>
      <c r="S54" s="12"/>
      <c r="T54" s="11"/>
      <c r="V54" s="79"/>
      <c r="W54" s="55"/>
      <c r="X54" s="55"/>
      <c r="Y54" s="55"/>
      <c r="Z54" s="2"/>
      <c r="AA54" s="2"/>
      <c r="AB54" s="2"/>
      <c r="AC54" s="2"/>
      <c r="AG54" s="2"/>
      <c r="AH54" s="2"/>
      <c r="AI54" s="2"/>
      <c r="AJ54" s="2"/>
      <c r="AK54" s="2"/>
    </row>
    <row r="55" spans="1:49" ht="12.75" x14ac:dyDescent="0.2">
      <c r="A55" s="254">
        <f>Zusammen!A12</f>
        <v>46023</v>
      </c>
      <c r="B55" s="317">
        <f>Zusammen!B12</f>
        <v>176</v>
      </c>
      <c r="C55" s="321"/>
      <c r="D55" s="321">
        <f>Zusammen!C12</f>
        <v>0</v>
      </c>
      <c r="E55" s="315">
        <f>Zusammen!D12</f>
        <v>-176</v>
      </c>
      <c r="F55" s="335">
        <f>Zusammen!E12</f>
        <v>22</v>
      </c>
      <c r="G55" s="335">
        <f>Zusammen!F12</f>
        <v>0</v>
      </c>
      <c r="H55" s="335">
        <f>Zusammen!G12</f>
        <v>0</v>
      </c>
      <c r="I55" s="335">
        <f>Zusammen!H12</f>
        <v>0</v>
      </c>
      <c r="J55" s="336">
        <f>Zusammen!I12</f>
        <v>0</v>
      </c>
      <c r="K55" s="616">
        <f>Zusammen!L12</f>
        <v>0</v>
      </c>
      <c r="L55" s="333">
        <f>Zusammen!J12</f>
        <v>0</v>
      </c>
      <c r="M55" s="333">
        <f>Zusammen!K12</f>
        <v>0</v>
      </c>
      <c r="N55" s="854">
        <f>Zusammen!K12</f>
        <v>0</v>
      </c>
      <c r="O55" s="871"/>
      <c r="P55" s="854">
        <f>Zusammen!L12</f>
        <v>0</v>
      </c>
      <c r="Q55" s="855"/>
      <c r="R55" s="595">
        <f>Zusammen!M12</f>
        <v>0</v>
      </c>
      <c r="S55" s="12"/>
      <c r="T55" s="11"/>
      <c r="V55" s="79"/>
      <c r="W55" s="55"/>
      <c r="X55" s="55"/>
      <c r="Y55" s="55"/>
      <c r="Z55" s="2"/>
      <c r="AA55" s="2"/>
      <c r="AB55" s="2"/>
      <c r="AC55" s="2"/>
      <c r="AG55" s="2"/>
      <c r="AH55" s="2"/>
      <c r="AI55" s="2"/>
      <c r="AJ55" s="2"/>
      <c r="AK55" s="2"/>
    </row>
    <row r="56" spans="1:49" ht="12.75" x14ac:dyDescent="0.2">
      <c r="A56" s="254">
        <f>Zusammen!A13</f>
        <v>46023</v>
      </c>
      <c r="B56" s="317">
        <f>Zusammen!B13</f>
        <v>176</v>
      </c>
      <c r="C56" s="321"/>
      <c r="D56" s="321">
        <f>Zusammen!C13</f>
        <v>0</v>
      </c>
      <c r="E56" s="315">
        <f>Zusammen!D13</f>
        <v>-176</v>
      </c>
      <c r="F56" s="335">
        <f>Zusammen!E13</f>
        <v>22</v>
      </c>
      <c r="G56" s="335">
        <f>Zusammen!F13</f>
        <v>0</v>
      </c>
      <c r="H56" s="335">
        <f>Zusammen!G13</f>
        <v>0</v>
      </c>
      <c r="I56" s="335">
        <f>Zusammen!H13</f>
        <v>0</v>
      </c>
      <c r="J56" s="336">
        <f>Zusammen!I13</f>
        <v>0</v>
      </c>
      <c r="K56" s="616">
        <f>Zusammen!L13</f>
        <v>0</v>
      </c>
      <c r="L56" s="333">
        <f>Zusammen!J13</f>
        <v>0</v>
      </c>
      <c r="M56" s="333">
        <f>Zusammen!K13</f>
        <v>0</v>
      </c>
      <c r="N56" s="886">
        <f>Zusammen!K13</f>
        <v>0</v>
      </c>
      <c r="O56" s="887"/>
      <c r="P56" s="886">
        <f>Zusammen!L13</f>
        <v>0</v>
      </c>
      <c r="Q56" s="888"/>
      <c r="R56" s="595">
        <f>Zusammen!M13</f>
        <v>0</v>
      </c>
      <c r="S56" s="12"/>
      <c r="T56" s="11"/>
      <c r="V56" s="79"/>
      <c r="W56" s="55"/>
      <c r="X56" s="55"/>
      <c r="Y56" s="55"/>
      <c r="Z56" s="2"/>
      <c r="AA56" s="2"/>
      <c r="AB56" s="2"/>
      <c r="AC56" s="2"/>
      <c r="AG56" s="2"/>
      <c r="AH56" s="2"/>
      <c r="AI56" s="2"/>
      <c r="AJ56" s="2"/>
      <c r="AK56" s="2"/>
    </row>
    <row r="57" spans="1:49" ht="12.75" x14ac:dyDescent="0.2">
      <c r="A57" s="254">
        <f>Zusammen!A14</f>
        <v>46023</v>
      </c>
      <c r="B57" s="317">
        <f>Zusammen!B14</f>
        <v>176</v>
      </c>
      <c r="C57" s="321"/>
      <c r="D57" s="321">
        <f>Zusammen!C14</f>
        <v>0</v>
      </c>
      <c r="E57" s="315">
        <f>Zusammen!D14</f>
        <v>-176</v>
      </c>
      <c r="F57" s="335">
        <f>Zusammen!E14</f>
        <v>22</v>
      </c>
      <c r="G57" s="335">
        <f>Zusammen!F14</f>
        <v>0</v>
      </c>
      <c r="H57" s="335">
        <f>Zusammen!G14</f>
        <v>0</v>
      </c>
      <c r="I57" s="335">
        <f>Zusammen!H14</f>
        <v>0</v>
      </c>
      <c r="J57" s="336">
        <f>Zusammen!I14</f>
        <v>0</v>
      </c>
      <c r="K57" s="616">
        <f>Zusammen!L14</f>
        <v>0</v>
      </c>
      <c r="L57" s="333">
        <f>Zusammen!J14</f>
        <v>0</v>
      </c>
      <c r="M57" s="333">
        <f>Zusammen!K14</f>
        <v>0</v>
      </c>
      <c r="N57" s="854">
        <f>Zusammen!K14</f>
        <v>0</v>
      </c>
      <c r="O57" s="871"/>
      <c r="P57" s="854">
        <f>Zusammen!L14</f>
        <v>0</v>
      </c>
      <c r="Q57" s="855"/>
      <c r="R57" s="595">
        <f>Zusammen!M14</f>
        <v>0</v>
      </c>
      <c r="S57" s="12"/>
      <c r="T57" s="11"/>
      <c r="V57" s="79"/>
      <c r="W57" s="55"/>
      <c r="X57" s="55"/>
      <c r="Y57" s="55"/>
      <c r="Z57" s="2"/>
      <c r="AA57" s="2"/>
      <c r="AB57" s="2"/>
      <c r="AC57" s="2"/>
      <c r="AG57" s="2"/>
      <c r="AH57" s="2"/>
      <c r="AI57" s="2"/>
      <c r="AJ57" s="2"/>
      <c r="AK57" s="2"/>
    </row>
    <row r="58" spans="1:49" ht="12.75" x14ac:dyDescent="0.2">
      <c r="A58" s="257" t="s">
        <v>50</v>
      </c>
      <c r="B58" s="318">
        <f>SUM(B47:B57)</f>
        <v>1856</v>
      </c>
      <c r="C58" s="646"/>
      <c r="D58" s="322">
        <f>SUM(D47:D57)</f>
        <v>0</v>
      </c>
      <c r="E58" s="319">
        <f>SUM(E47:E57)+E46</f>
        <v>-1856</v>
      </c>
      <c r="F58" s="352">
        <f t="shared" ref="F58:N58" si="65">SUM(F47:F57)</f>
        <v>232</v>
      </c>
      <c r="G58" s="352">
        <f t="shared" si="65"/>
        <v>0</v>
      </c>
      <c r="H58" s="352">
        <f t="shared" si="65"/>
        <v>7</v>
      </c>
      <c r="I58" s="352">
        <f t="shared" si="65"/>
        <v>0</v>
      </c>
      <c r="J58" s="352">
        <f t="shared" si="65"/>
        <v>0</v>
      </c>
      <c r="K58" s="266">
        <f t="shared" si="65"/>
        <v>0</v>
      </c>
      <c r="L58" s="266">
        <f t="shared" si="65"/>
        <v>0</v>
      </c>
      <c r="M58" s="266">
        <f t="shared" si="65"/>
        <v>0</v>
      </c>
      <c r="N58" s="852">
        <f t="shared" si="65"/>
        <v>0</v>
      </c>
      <c r="O58" s="852"/>
      <c r="P58" s="852">
        <f>SUM(P47:P57)</f>
        <v>0</v>
      </c>
      <c r="Q58" s="853"/>
      <c r="R58" s="594">
        <f>SUM(R47:R57)</f>
        <v>0</v>
      </c>
      <c r="S58" s="12"/>
      <c r="T58" s="11"/>
      <c r="V58" s="54"/>
      <c r="Z58" s="2"/>
      <c r="AA58" s="2"/>
      <c r="AB58" s="2"/>
      <c r="AC58" s="2"/>
      <c r="AG58" s="2"/>
      <c r="AH58" s="2"/>
      <c r="AI58" s="2"/>
      <c r="AJ58" s="2"/>
      <c r="AK58" s="2"/>
    </row>
    <row r="59" spans="1:49" ht="12.75" x14ac:dyDescent="0.2">
      <c r="A59" s="754" t="str">
        <f>IF(E45&gt;0,"Zusammen bei gedeckelten Ü-Stunden:","")</f>
        <v>Zusammen bei gedeckelten Ü-Stunden:</v>
      </c>
      <c r="E59" s="67">
        <f>IF(E58&gt;E35,E35,E35)</f>
        <v>35</v>
      </c>
      <c r="Q59" s="2"/>
      <c r="R59" s="11"/>
      <c r="S59" s="12"/>
      <c r="T59" s="11"/>
      <c r="V59" s="54"/>
      <c r="Z59" s="2"/>
      <c r="AA59" s="2"/>
      <c r="AB59" s="2"/>
      <c r="AC59" s="2"/>
      <c r="AG59" s="2"/>
      <c r="AH59" s="2"/>
      <c r="AI59" s="2"/>
      <c r="AJ59" s="2"/>
      <c r="AK59" s="2"/>
    </row>
    <row r="60" spans="1:49" ht="12.75" hidden="1" x14ac:dyDescent="0.2">
      <c r="Q60" s="27"/>
      <c r="R60" s="11"/>
      <c r="S60" s="12"/>
      <c r="T60" s="11"/>
      <c r="V60" s="54"/>
      <c r="Z60" s="2"/>
      <c r="AA60" s="2"/>
      <c r="AB60" s="2"/>
      <c r="AC60" s="2"/>
      <c r="AG60" s="2"/>
      <c r="AH60" s="2"/>
      <c r="AI60" s="2"/>
      <c r="AJ60" s="2"/>
      <c r="AK60" s="2"/>
    </row>
    <row r="61" spans="1:49" hidden="1" x14ac:dyDescent="0.2"/>
    <row r="62" spans="1:49" hidden="1" x14ac:dyDescent="0.2"/>
    <row r="63" spans="1:49" hidden="1" x14ac:dyDescent="0.2"/>
    <row r="64" spans="1:49" ht="12.75" thickBot="1" x14ac:dyDescent="0.25">
      <c r="A64" s="2" t="s">
        <v>51</v>
      </c>
      <c r="B64" s="2">
        <f>IF(Einstellungen!$F$31="s",Einstellungen!$G$32-G$58,IF(Einstellungen!$F$31="t",Einstellungen!E$32-G$58))</f>
        <v>0</v>
      </c>
      <c r="D64" s="2" t="str">
        <f>IF(Einstellungen!$F$31="s","Stunden Urlaub verfügbar.",IF(Einstellungen!$F$31="t","Tage Urlaub verfügbar"))</f>
        <v>Tage Urlaub verfügbar</v>
      </c>
    </row>
    <row r="65" spans="1:24" ht="13.5" thickBot="1" x14ac:dyDescent="0.25">
      <c r="A65" s="393" t="s">
        <v>234</v>
      </c>
      <c r="B65" s="105"/>
      <c r="C65" s="105"/>
      <c r="D65" s="105"/>
      <c r="E65" s="105"/>
      <c r="F65" s="105"/>
      <c r="G65" s="386"/>
      <c r="H65" s="417" t="str">
        <f>Einstellungen!G47</f>
        <v>nein</v>
      </c>
      <c r="I65" s="105"/>
      <c r="J65" s="105"/>
      <c r="K65" s="105"/>
      <c r="Q65" s="1"/>
      <c r="W65" s="21"/>
    </row>
    <row r="66" spans="1:24" x14ac:dyDescent="0.2">
      <c r="D66" s="2" t="str">
        <f>IF(Einstellungen!$F$31="s","Stunden Urlaub verfügbar.",IF(Einstellungen!$F$31="t","Tage Urlaub verfügbar"))</f>
        <v>Tage Urlaub verfügbar</v>
      </c>
      <c r="F66" s="2" t="s">
        <v>227</v>
      </c>
      <c r="H66" s="2" t="s">
        <v>228</v>
      </c>
      <c r="J66" s="88"/>
      <c r="Q66" s="1"/>
      <c r="W66" s="21"/>
    </row>
    <row r="67" spans="1:24" ht="12.75" x14ac:dyDescent="0.2">
      <c r="C67" s="105"/>
      <c r="D67" s="396" t="s">
        <v>231</v>
      </c>
      <c r="E67" s="396" t="s">
        <v>237</v>
      </c>
      <c r="F67" s="396" t="s">
        <v>231</v>
      </c>
      <c r="G67" s="396" t="s">
        <v>237</v>
      </c>
      <c r="H67" s="396" t="s">
        <v>233</v>
      </c>
      <c r="I67" s="396" t="s">
        <v>237</v>
      </c>
      <c r="J67" s="88"/>
      <c r="Q67" s="1"/>
      <c r="W67" s="21"/>
    </row>
    <row r="68" spans="1:24" ht="12.75" x14ac:dyDescent="0.2">
      <c r="A68" s="851" t="s">
        <v>34</v>
      </c>
      <c r="B68" s="851"/>
      <c r="C68" s="105"/>
      <c r="D68" s="415">
        <f>Einstellungen!E49</f>
        <v>1800</v>
      </c>
      <c r="E68" s="416">
        <f>Einstellungen!F49</f>
        <v>1.5</v>
      </c>
      <c r="F68" s="415">
        <f>Einstellungen!G49</f>
        <v>2200</v>
      </c>
      <c r="G68" s="416">
        <f>Einstellungen!H49</f>
        <v>2</v>
      </c>
      <c r="H68" s="415">
        <f>Einstellungen!I49</f>
        <v>600</v>
      </c>
      <c r="I68" s="416">
        <f>Einstellungen!J49</f>
        <v>2</v>
      </c>
      <c r="J68" s="88"/>
      <c r="Q68" s="1"/>
      <c r="R68" s="397">
        <f t="shared" ref="R68:R74" si="66">(INT(H68/100)+(H68-100*INT(H68/100))/60)/24</f>
        <v>0.25</v>
      </c>
      <c r="S68" s="397">
        <f>(INT(D68/100)+(D68-100*INT(D68/100))/60)/24</f>
        <v>0.75</v>
      </c>
      <c r="T68" s="397">
        <f>(INT(F68/100)+(F68-100*INT(F68/100))/60)/24</f>
        <v>0.91666666666666663</v>
      </c>
      <c r="U68" s="397"/>
      <c r="V68" s="84">
        <f>S68*24</f>
        <v>18</v>
      </c>
      <c r="W68" s="84">
        <f t="shared" ref="W68:W74" si="67">T68*24</f>
        <v>22</v>
      </c>
      <c r="X68" s="84">
        <f t="shared" ref="X68:X74" si="68">R68*24</f>
        <v>6</v>
      </c>
    </row>
    <row r="69" spans="1:24" ht="12.75" x14ac:dyDescent="0.2">
      <c r="A69" s="851" t="s">
        <v>36</v>
      </c>
      <c r="B69" s="851"/>
      <c r="C69" s="105"/>
      <c r="D69" s="415">
        <f>Einstellungen!E50</f>
        <v>1800</v>
      </c>
      <c r="E69" s="416">
        <f>Einstellungen!F50</f>
        <v>1.5</v>
      </c>
      <c r="F69" s="415">
        <f>Einstellungen!G50</f>
        <v>2200</v>
      </c>
      <c r="G69" s="416">
        <f>Einstellungen!H50</f>
        <v>2</v>
      </c>
      <c r="H69" s="415">
        <f>Einstellungen!I50</f>
        <v>600</v>
      </c>
      <c r="I69" s="416">
        <f>Einstellungen!J50</f>
        <v>2</v>
      </c>
      <c r="J69" s="88"/>
      <c r="Q69" s="1"/>
      <c r="R69" s="397">
        <f t="shared" si="66"/>
        <v>0.25</v>
      </c>
      <c r="S69" s="397">
        <f t="shared" ref="S69:S74" si="69">(INT(D69/100)+(D69-100*INT(D69/100))/60)/24</f>
        <v>0.75</v>
      </c>
      <c r="T69" s="397">
        <f t="shared" ref="T69:T74" si="70">(INT(F69/100)+(F69-100*INT(F69/100))/60)/24</f>
        <v>0.91666666666666663</v>
      </c>
      <c r="U69" s="397"/>
      <c r="V69" s="84">
        <f t="shared" ref="V69:V74" si="71">S69*24</f>
        <v>18</v>
      </c>
      <c r="W69" s="84">
        <f t="shared" si="67"/>
        <v>22</v>
      </c>
      <c r="X69" s="84">
        <f t="shared" si="68"/>
        <v>6</v>
      </c>
    </row>
    <row r="70" spans="1:24" ht="12.75" x14ac:dyDescent="0.2">
      <c r="A70" s="851" t="s">
        <v>39</v>
      </c>
      <c r="B70" s="851"/>
      <c r="C70" s="105"/>
      <c r="D70" s="415">
        <f>Einstellungen!E51</f>
        <v>1800</v>
      </c>
      <c r="E70" s="416">
        <f>Einstellungen!F51</f>
        <v>1.5</v>
      </c>
      <c r="F70" s="415">
        <f>Einstellungen!G51</f>
        <v>2200</v>
      </c>
      <c r="G70" s="416">
        <f>Einstellungen!H51</f>
        <v>2</v>
      </c>
      <c r="H70" s="415">
        <f>Einstellungen!I51</f>
        <v>600</v>
      </c>
      <c r="I70" s="416">
        <f>Einstellungen!J51</f>
        <v>2</v>
      </c>
      <c r="J70" s="88"/>
      <c r="Q70" s="1"/>
      <c r="R70" s="397">
        <f t="shared" si="66"/>
        <v>0.25</v>
      </c>
      <c r="S70" s="397">
        <f t="shared" si="69"/>
        <v>0.75</v>
      </c>
      <c r="T70" s="397">
        <f t="shared" si="70"/>
        <v>0.91666666666666663</v>
      </c>
      <c r="U70" s="397"/>
      <c r="V70" s="84">
        <f t="shared" si="71"/>
        <v>18</v>
      </c>
      <c r="W70" s="84">
        <f t="shared" si="67"/>
        <v>22</v>
      </c>
      <c r="X70" s="84">
        <f t="shared" si="68"/>
        <v>6</v>
      </c>
    </row>
    <row r="71" spans="1:24" ht="12.75" x14ac:dyDescent="0.2">
      <c r="A71" s="851" t="s">
        <v>42</v>
      </c>
      <c r="B71" s="851"/>
      <c r="C71" s="105"/>
      <c r="D71" s="415">
        <f>Einstellungen!E52</f>
        <v>1800</v>
      </c>
      <c r="E71" s="416">
        <f>Einstellungen!F52</f>
        <v>1.5</v>
      </c>
      <c r="F71" s="415">
        <f>Einstellungen!G52</f>
        <v>2200</v>
      </c>
      <c r="G71" s="416">
        <f>Einstellungen!H52</f>
        <v>2</v>
      </c>
      <c r="H71" s="415">
        <f>Einstellungen!I52</f>
        <v>600</v>
      </c>
      <c r="I71" s="416">
        <f>Einstellungen!J52</f>
        <v>2</v>
      </c>
      <c r="J71" s="88"/>
      <c r="Q71" s="1"/>
      <c r="R71" s="397">
        <f t="shared" si="66"/>
        <v>0.25</v>
      </c>
      <c r="S71" s="397">
        <f t="shared" si="69"/>
        <v>0.75</v>
      </c>
      <c r="T71" s="397">
        <f t="shared" si="70"/>
        <v>0.91666666666666663</v>
      </c>
      <c r="U71" s="397"/>
      <c r="V71" s="84">
        <f t="shared" si="71"/>
        <v>18</v>
      </c>
      <c r="W71" s="84">
        <f t="shared" si="67"/>
        <v>22</v>
      </c>
      <c r="X71" s="84">
        <f t="shared" si="68"/>
        <v>6</v>
      </c>
    </row>
    <row r="72" spans="1:24" ht="12.75" x14ac:dyDescent="0.2">
      <c r="A72" s="851" t="s">
        <v>43</v>
      </c>
      <c r="B72" s="851"/>
      <c r="C72" s="105"/>
      <c r="D72" s="415">
        <f>Einstellungen!E53</f>
        <v>1800</v>
      </c>
      <c r="E72" s="416">
        <f>Einstellungen!F53</f>
        <v>1.5</v>
      </c>
      <c r="F72" s="415">
        <f>Einstellungen!G53</f>
        <v>2200</v>
      </c>
      <c r="G72" s="416">
        <f>Einstellungen!H53</f>
        <v>2</v>
      </c>
      <c r="H72" s="415">
        <f>Einstellungen!I53</f>
        <v>600</v>
      </c>
      <c r="I72" s="416">
        <f>Einstellungen!J53</f>
        <v>2</v>
      </c>
      <c r="J72" s="88"/>
      <c r="Q72" s="1"/>
      <c r="R72" s="397">
        <f t="shared" si="66"/>
        <v>0.25</v>
      </c>
      <c r="S72" s="397">
        <f t="shared" si="69"/>
        <v>0.75</v>
      </c>
      <c r="T72" s="397">
        <f t="shared" si="70"/>
        <v>0.91666666666666663</v>
      </c>
      <c r="U72" s="397"/>
      <c r="V72" s="84">
        <f t="shared" si="71"/>
        <v>18</v>
      </c>
      <c r="W72" s="84">
        <f t="shared" si="67"/>
        <v>22</v>
      </c>
      <c r="X72" s="84">
        <f t="shared" si="68"/>
        <v>6</v>
      </c>
    </row>
    <row r="73" spans="1:24" ht="12.75" x14ac:dyDescent="0.2">
      <c r="A73" s="851" t="s">
        <v>45</v>
      </c>
      <c r="B73" s="851"/>
      <c r="C73" s="105"/>
      <c r="D73" s="415">
        <f>Einstellungen!E54</f>
        <v>1800</v>
      </c>
      <c r="E73" s="416">
        <f>Einstellungen!F54</f>
        <v>1.5</v>
      </c>
      <c r="F73" s="415">
        <f>Einstellungen!G54</f>
        <v>2200</v>
      </c>
      <c r="G73" s="416">
        <f>Einstellungen!H54</f>
        <v>2</v>
      </c>
      <c r="H73" s="415">
        <f>Einstellungen!I54</f>
        <v>600</v>
      </c>
      <c r="I73" s="416">
        <f>Einstellungen!J54</f>
        <v>2</v>
      </c>
      <c r="J73" s="88"/>
      <c r="Q73" s="1"/>
      <c r="R73" s="397">
        <f t="shared" si="66"/>
        <v>0.25</v>
      </c>
      <c r="S73" s="397">
        <f t="shared" si="69"/>
        <v>0.75</v>
      </c>
      <c r="T73" s="397">
        <f t="shared" si="70"/>
        <v>0.91666666666666663</v>
      </c>
      <c r="U73" s="397"/>
      <c r="V73" s="84">
        <f t="shared" si="71"/>
        <v>18</v>
      </c>
      <c r="W73" s="84">
        <f t="shared" si="67"/>
        <v>22</v>
      </c>
      <c r="X73" s="84">
        <f t="shared" si="68"/>
        <v>6</v>
      </c>
    </row>
    <row r="74" spans="1:24" ht="12.75" x14ac:dyDescent="0.2">
      <c r="A74" s="858" t="s">
        <v>229</v>
      </c>
      <c r="B74" s="851"/>
      <c r="C74" s="105"/>
      <c r="D74" s="415">
        <f>Einstellungen!E55</f>
        <v>800</v>
      </c>
      <c r="E74" s="416">
        <f>Einstellungen!F55</f>
        <v>2</v>
      </c>
      <c r="F74" s="415">
        <f>Einstellungen!G55</f>
        <v>2200</v>
      </c>
      <c r="G74" s="416">
        <f>Einstellungen!H55</f>
        <v>3</v>
      </c>
      <c r="H74" s="415">
        <f>Einstellungen!I55</f>
        <v>600</v>
      </c>
      <c r="I74" s="416">
        <f>Einstellungen!J55</f>
        <v>3</v>
      </c>
      <c r="J74" s="88"/>
      <c r="Q74" s="1"/>
      <c r="R74" s="397">
        <f t="shared" si="66"/>
        <v>0.25</v>
      </c>
      <c r="S74" s="397">
        <f t="shared" si="69"/>
        <v>0.33333333333333331</v>
      </c>
      <c r="T74" s="397">
        <f t="shared" si="70"/>
        <v>0.91666666666666663</v>
      </c>
      <c r="U74" s="397"/>
      <c r="V74" s="84">
        <f t="shared" si="71"/>
        <v>8</v>
      </c>
      <c r="W74" s="84">
        <f t="shared" si="67"/>
        <v>22</v>
      </c>
      <c r="X74" s="84">
        <f t="shared" si="68"/>
        <v>6</v>
      </c>
    </row>
    <row r="75" spans="1:24" ht="12.75" thickBot="1" x14ac:dyDescent="0.25">
      <c r="J75" s="88"/>
      <c r="Q75" s="1"/>
      <c r="W75" s="21"/>
    </row>
    <row r="76" spans="1:24" ht="12.75" thickBot="1" x14ac:dyDescent="0.25">
      <c r="A76" s="2" t="s">
        <v>236</v>
      </c>
      <c r="B76" s="398"/>
      <c r="C76" s="314"/>
      <c r="D76" s="399">
        <f>D78+F78+H78</f>
        <v>0</v>
      </c>
      <c r="E76" s="314"/>
      <c r="F76" s="314"/>
      <c r="G76" s="314"/>
      <c r="H76" s="314"/>
      <c r="I76" s="314"/>
      <c r="J76" s="88"/>
      <c r="Q76" s="1"/>
      <c r="W76" s="21"/>
    </row>
    <row r="77" spans="1:24" ht="12.75" x14ac:dyDescent="0.2">
      <c r="D77" s="2" t="s">
        <v>226</v>
      </c>
      <c r="F77" s="2" t="s">
        <v>227</v>
      </c>
      <c r="H77" s="400" t="s">
        <v>228</v>
      </c>
      <c r="I77" s="12"/>
      <c r="J77" s="88"/>
      <c r="Q77" s="1"/>
      <c r="W77" s="21"/>
    </row>
    <row r="78" spans="1:24" ht="12.75" x14ac:dyDescent="0.2">
      <c r="D78" s="583">
        <f>$BV$35</f>
        <v>0</v>
      </c>
      <c r="E78" s="584" t="str">
        <f>"+"</f>
        <v>+</v>
      </c>
      <c r="F78" s="583">
        <f>$CD$35</f>
        <v>0</v>
      </c>
      <c r="G78" s="584" t="str">
        <f>"+"</f>
        <v>+</v>
      </c>
      <c r="H78" s="583">
        <f>$CH$35</f>
        <v>0</v>
      </c>
      <c r="I78" s="401"/>
      <c r="J78" s="88"/>
      <c r="Q78" s="1"/>
      <c r="W78" s="21"/>
    </row>
    <row r="79" spans="1:24" ht="12.75" thickBot="1" x14ac:dyDescent="0.25">
      <c r="J79" s="88"/>
      <c r="Q79" s="1"/>
      <c r="W79" s="21"/>
    </row>
    <row r="80" spans="1:24" ht="12.75" x14ac:dyDescent="0.2">
      <c r="B80" s="402" t="s">
        <v>192</v>
      </c>
      <c r="C80" s="403"/>
      <c r="D80" s="403"/>
      <c r="E80" s="404"/>
      <c r="F80" s="404"/>
      <c r="G80" s="405"/>
      <c r="J80" s="88"/>
      <c r="Q80" s="1"/>
      <c r="W80" s="21"/>
    </row>
    <row r="81" spans="2:23" ht="12.75" x14ac:dyDescent="0.2">
      <c r="B81" s="406" t="s">
        <v>82</v>
      </c>
      <c r="C81" s="215"/>
      <c r="D81" s="215"/>
      <c r="E81" s="215"/>
      <c r="F81" s="215"/>
      <c r="G81" s="216"/>
      <c r="J81" s="88"/>
      <c r="Q81" s="1"/>
      <c r="W81" s="21"/>
    </row>
    <row r="82" spans="2:23" ht="12.75" x14ac:dyDescent="0.2">
      <c r="B82" s="407" t="s">
        <v>41</v>
      </c>
      <c r="C82" s="215"/>
      <c r="D82" s="215" t="s">
        <v>88</v>
      </c>
      <c r="E82" s="215"/>
      <c r="F82" s="215"/>
      <c r="G82" s="216"/>
      <c r="J82" s="88"/>
      <c r="Q82" s="1"/>
      <c r="W82" s="21"/>
    </row>
    <row r="83" spans="2:23" ht="12.75" x14ac:dyDescent="0.2">
      <c r="B83" s="217">
        <v>38</v>
      </c>
      <c r="C83" s="410" t="s">
        <v>85</v>
      </c>
      <c r="D83" s="220">
        <v>30</v>
      </c>
      <c r="E83" s="215"/>
      <c r="F83" s="215"/>
      <c r="G83" s="216"/>
      <c r="J83" s="88"/>
      <c r="Q83" s="1"/>
      <c r="W83" s="21"/>
    </row>
    <row r="84" spans="2:23" ht="12.75" x14ac:dyDescent="0.2">
      <c r="B84" s="407"/>
      <c r="C84" s="222"/>
      <c r="D84" s="374"/>
      <c r="E84" s="215"/>
      <c r="F84" s="215"/>
      <c r="G84" s="216"/>
      <c r="J84" s="88"/>
      <c r="Q84" s="1"/>
      <c r="W84" s="21"/>
    </row>
    <row r="85" spans="2:23" ht="12.75" x14ac:dyDescent="0.2">
      <c r="B85" s="407"/>
      <c r="C85" s="215"/>
      <c r="D85" s="215"/>
      <c r="E85" s="840" t="s">
        <v>83</v>
      </c>
      <c r="F85" s="841"/>
      <c r="G85" s="842"/>
      <c r="J85" s="88"/>
      <c r="Q85" s="1"/>
      <c r="W85" s="21"/>
    </row>
    <row r="86" spans="2:23" ht="12.75" x14ac:dyDescent="0.2">
      <c r="B86" s="407"/>
      <c r="C86" s="215"/>
      <c r="D86" s="215"/>
      <c r="E86" s="411">
        <f>D83/60+B83</f>
        <v>38.5</v>
      </c>
      <c r="F86" s="107"/>
      <c r="G86" s="218"/>
      <c r="J86" s="88"/>
      <c r="Q86" s="1"/>
      <c r="W86" s="21"/>
    </row>
    <row r="87" spans="2:23" ht="12.75" x14ac:dyDescent="0.2">
      <c r="B87" s="407"/>
      <c r="C87" s="215"/>
      <c r="D87" s="215"/>
      <c r="E87" s="215"/>
      <c r="F87" s="215"/>
      <c r="G87" s="216"/>
      <c r="J87" s="88"/>
      <c r="Q87" s="1"/>
      <c r="W87" s="21"/>
    </row>
    <row r="88" spans="2:23" ht="12.75" x14ac:dyDescent="0.2">
      <c r="B88" s="406" t="s">
        <v>84</v>
      </c>
      <c r="C88" s="215"/>
      <c r="D88" s="215"/>
      <c r="E88" s="215"/>
      <c r="F88" s="215"/>
      <c r="G88" s="216"/>
      <c r="J88" s="88"/>
      <c r="Q88" s="1"/>
      <c r="W88" s="21"/>
    </row>
    <row r="89" spans="2:23" ht="12.75" x14ac:dyDescent="0.2">
      <c r="B89" s="407" t="s">
        <v>41</v>
      </c>
      <c r="C89" s="215"/>
      <c r="D89" s="215" t="s">
        <v>88</v>
      </c>
      <c r="E89" s="215"/>
      <c r="F89" s="215"/>
      <c r="G89" s="216"/>
      <c r="J89" s="88"/>
      <c r="Q89" s="1"/>
      <c r="W89" s="21"/>
    </row>
    <row r="90" spans="2:23" ht="12.75" x14ac:dyDescent="0.2">
      <c r="B90" s="219">
        <v>19</v>
      </c>
      <c r="C90" s="410" t="s">
        <v>86</v>
      </c>
      <c r="D90" s="220">
        <v>25</v>
      </c>
      <c r="E90" s="215"/>
      <c r="F90" s="215"/>
      <c r="G90" s="216"/>
      <c r="J90" s="88"/>
      <c r="Q90" s="1"/>
      <c r="W90" s="21"/>
    </row>
    <row r="91" spans="2:23" ht="12.75" x14ac:dyDescent="0.2">
      <c r="B91" s="407"/>
      <c r="C91" s="215"/>
      <c r="D91" s="215"/>
      <c r="E91" s="215"/>
      <c r="F91" s="215"/>
      <c r="G91" s="216"/>
      <c r="J91" s="88"/>
      <c r="Q91" s="1"/>
      <c r="W91" s="21"/>
    </row>
    <row r="92" spans="2:23" ht="12.75" x14ac:dyDescent="0.2">
      <c r="B92" s="407"/>
      <c r="C92" s="215"/>
      <c r="D92" s="215"/>
      <c r="E92" s="215" t="s">
        <v>87</v>
      </c>
      <c r="F92" s="215"/>
      <c r="G92" s="216"/>
      <c r="J92" s="88"/>
      <c r="Q92" s="1"/>
      <c r="W92" s="21"/>
    </row>
    <row r="93" spans="2:23" ht="13.5" thickBot="1" x14ac:dyDescent="0.25">
      <c r="B93" s="408"/>
      <c r="C93" s="409"/>
      <c r="D93" s="409"/>
      <c r="E93" s="413">
        <f>B90</f>
        <v>19</v>
      </c>
      <c r="F93" s="413" t="s">
        <v>85</v>
      </c>
      <c r="G93" s="414">
        <f>60*(D90/100)</f>
        <v>15</v>
      </c>
      <c r="J93" s="88"/>
      <c r="Q93" s="1"/>
      <c r="W93" s="21"/>
    </row>
    <row r="94" spans="2:23" x14ac:dyDescent="0.2">
      <c r="J94" s="88"/>
      <c r="Q94" s="1"/>
      <c r="W94" s="21"/>
    </row>
  </sheetData>
  <sheetProtection algorithmName="SHA-512" hashValue="sGqlnYtNjxw2zxcRbpv8eUsEpinvQBK+s8nrJVMlyZQcllpjdfmbg9XhFYBoC+ITIyr+QwSSigpkXuNQfpgMVw==" saltValue="qWpQTbc12G7+ELvktIXb3A==" spinCount="100000" sheet="1" formatCells="0" formatColumns="0"/>
  <mergeCells count="51">
    <mergeCell ref="E85:G85"/>
    <mergeCell ref="J42:K42"/>
    <mergeCell ref="J43:K43"/>
    <mergeCell ref="A72:B72"/>
    <mergeCell ref="A73:B73"/>
    <mergeCell ref="A74:B74"/>
    <mergeCell ref="A68:B68"/>
    <mergeCell ref="A69:B69"/>
    <mergeCell ref="A70:B70"/>
    <mergeCell ref="A71:B71"/>
    <mergeCell ref="N58:O58"/>
    <mergeCell ref="P58:Q58"/>
    <mergeCell ref="N56:O56"/>
    <mergeCell ref="P56:Q56"/>
    <mergeCell ref="N57:O57"/>
    <mergeCell ref="P57:Q57"/>
    <mergeCell ref="N54:O54"/>
    <mergeCell ref="P54:Q54"/>
    <mergeCell ref="N55:O55"/>
    <mergeCell ref="P55:Q55"/>
    <mergeCell ref="N52:O52"/>
    <mergeCell ref="P52:Q52"/>
    <mergeCell ref="N53:O53"/>
    <mergeCell ref="P53:Q53"/>
    <mergeCell ref="N51:O51"/>
    <mergeCell ref="P51:Q51"/>
    <mergeCell ref="N48:O48"/>
    <mergeCell ref="P48:Q48"/>
    <mergeCell ref="N49:O49"/>
    <mergeCell ref="P49:Q49"/>
    <mergeCell ref="L42:M42"/>
    <mergeCell ref="S36:T36"/>
    <mergeCell ref="N46:O46"/>
    <mergeCell ref="P46:Q46"/>
    <mergeCell ref="N50:O50"/>
    <mergeCell ref="P50:Q50"/>
    <mergeCell ref="N47:O47"/>
    <mergeCell ref="P47:Q47"/>
    <mergeCell ref="N45:O45"/>
    <mergeCell ref="P45:Q45"/>
    <mergeCell ref="A1:B1"/>
    <mergeCell ref="L36:R36"/>
    <mergeCell ref="L38:M38"/>
    <mergeCell ref="L39:M39"/>
    <mergeCell ref="F1:G1"/>
    <mergeCell ref="G34:H34"/>
    <mergeCell ref="A40:A41"/>
    <mergeCell ref="J40:K40"/>
    <mergeCell ref="J41:K41"/>
    <mergeCell ref="L40:M40"/>
    <mergeCell ref="L41:M41"/>
  </mergeCells>
  <phoneticPr fontId="0" type="noConversion"/>
  <conditionalFormatting sqref="E35">
    <cfRule type="cellIs" dxfId="33" priority="2" operator="lessThan">
      <formula>1</formula>
    </cfRule>
  </conditionalFormatting>
  <conditionalFormatting sqref="G38:G43 E47:E58">
    <cfRule type="cellIs" dxfId="32" priority="30" stopIfTrue="1" operator="greaterThan">
      <formula>0</formula>
    </cfRule>
    <cfRule type="cellIs" dxfId="31" priority="31" stopIfTrue="1" operator="lessThan">
      <formula>0</formula>
    </cfRule>
  </conditionalFormatting>
  <conditionalFormatting sqref="H3:H32">
    <cfRule type="cellIs" dxfId="30" priority="3" stopIfTrue="1" operator="equal">
      <formula>0</formula>
    </cfRule>
  </conditionalFormatting>
  <conditionalFormatting sqref="I3:I32 U3:U33 B37:C39 F46:Q58 R47:R58">
    <cfRule type="cellIs" dxfId="29" priority="35" stopIfTrue="1" operator="equal">
      <formula>0</formula>
    </cfRule>
  </conditionalFormatting>
  <conditionalFormatting sqref="K3:K33">
    <cfRule type="cellIs" dxfId="28" priority="37" stopIfTrue="1" operator="between">
      <formula>"u"</formula>
      <formula>"u/2"</formula>
    </cfRule>
    <cfRule type="cellIs" dxfId="27" priority="38" stopIfTrue="1" operator="between">
      <formula>"f"</formula>
      <formula>"f/2"</formula>
    </cfRule>
    <cfRule type="cellIs" dxfId="26" priority="39" stopIfTrue="1" operator="equal">
      <formula>"k"</formula>
    </cfRule>
  </conditionalFormatting>
  <conditionalFormatting sqref="M3:M33">
    <cfRule type="cellIs" dxfId="25" priority="40" stopIfTrue="1" operator="equal">
      <formula>"'EinstellungenA43!"</formula>
    </cfRule>
  </conditionalFormatting>
  <conditionalFormatting sqref="R3:R32 I39 E58">
    <cfRule type="cellIs" dxfId="24" priority="34" stopIfTrue="1" operator="equal">
      <formula>0</formula>
    </cfRule>
  </conditionalFormatting>
  <conditionalFormatting sqref="R3:R32 I39">
    <cfRule type="cellIs" dxfId="23" priority="32" stopIfTrue="1" operator="greaterThan">
      <formula>0</formula>
    </cfRule>
    <cfRule type="cellIs" dxfId="22" priority="33" stopIfTrue="1" operator="lessThan">
      <formula>0</formula>
    </cfRule>
  </conditionalFormatting>
  <conditionalFormatting sqref="R35">
    <cfRule type="cellIs" dxfId="21" priority="1" operator="greaterThan">
      <formula>0</formula>
    </cfRule>
  </conditionalFormatting>
  <conditionalFormatting sqref="BD3:BG33">
    <cfRule type="cellIs" dxfId="20" priority="36" stopIfTrue="1" operator="equal">
      <formula>0</formula>
    </cfRule>
  </conditionalFormatting>
  <conditionalFormatting sqref="BN3:CD34">
    <cfRule type="cellIs" dxfId="19" priority="41" stopIfTrue="1" operator="equal">
      <formula>0</formula>
    </cfRule>
  </conditionalFormatting>
  <conditionalFormatting sqref="BU35:BV35">
    <cfRule type="cellIs" dxfId="18" priority="15" stopIfTrue="1" operator="equal">
      <formula>0</formula>
    </cfRule>
  </conditionalFormatting>
  <conditionalFormatting sqref="CE3:CH35">
    <cfRule type="cellIs" dxfId="17" priority="16" stopIfTrue="1" operator="equal">
      <formula>0</formula>
    </cfRule>
  </conditionalFormatting>
  <conditionalFormatting sqref="CI35:CJ35 CM35:CN35 CQ35">
    <cfRule type="cellIs" dxfId="16" priority="14" stopIfTrue="1" operator="equal">
      <formula>0</formula>
    </cfRule>
  </conditionalFormatting>
  <pageMargins left="0.59055118110236227" right="0.19685039370078741" top="0.59055118110236227" bottom="0.39370078740157483" header="0.51181102362204722" footer="0.51181102362204722"/>
  <pageSetup paperSize="9" orientation="portrait" horizontalDpi="300" verticalDpi="300" r:id="rId1"/>
  <headerFooter alignWithMargins="0">
    <oddFooter>&amp;LOrt, Datum&amp;CUnterschrift Mitarbeiter*in&amp;RUnterschrift Leitung</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R94"/>
  <sheetViews>
    <sheetView showGridLines="0" showOutlineSymbols="0" workbookViewId="0">
      <pane ySplit="2" topLeftCell="A3" activePane="bottomLeft" state="frozen"/>
      <selection pane="bottomLeft" activeCell="B3" sqref="B3"/>
    </sheetView>
  </sheetViews>
  <sheetFormatPr baseColWidth="10" defaultColWidth="11.42578125" defaultRowHeight="12" x14ac:dyDescent="0.2"/>
  <cols>
    <col min="1" max="1" width="11.7109375" style="2" customWidth="1"/>
    <col min="2" max="2" width="9.85546875" style="2" customWidth="1"/>
    <col min="3" max="3" width="3.7109375" style="2" customWidth="1"/>
    <col min="4" max="8" width="8.28515625" style="2" customWidth="1"/>
    <col min="9" max="9" width="7.7109375" style="2" customWidth="1"/>
    <col min="10" max="13" width="3.42578125" style="2" customWidth="1"/>
    <col min="14" max="14" width="2.28515625" style="2" hidden="1" customWidth="1"/>
    <col min="15" max="15" width="2.28515625" style="80" hidden="1" customWidth="1"/>
    <col min="16" max="16" width="2.28515625" style="2" hidden="1" customWidth="1"/>
    <col min="17" max="17" width="2.28515625" style="67" hidden="1" customWidth="1"/>
    <col min="18" max="18" width="7.7109375" style="2" customWidth="1"/>
    <col min="19" max="20" width="9.7109375" style="2" customWidth="1"/>
    <col min="21" max="21" width="8" style="2" customWidth="1"/>
    <col min="22" max="22" width="41.7109375" style="2" customWidth="1"/>
    <col min="23" max="23" width="8.7109375" style="2" customWidth="1"/>
    <col min="24" max="24" width="7.5703125" style="2" customWidth="1"/>
    <col min="25" max="25" width="5.85546875" style="2" customWidth="1"/>
    <col min="26" max="26" width="8.5703125" style="57" hidden="1" customWidth="1"/>
    <col min="27" max="28" width="4.5703125" style="57" hidden="1" customWidth="1"/>
    <col min="29" max="29" width="8" style="80" hidden="1" customWidth="1"/>
    <col min="30" max="30" width="8.5703125" style="2" hidden="1" customWidth="1"/>
    <col min="31" max="31" width="5.140625" style="2" hidden="1" customWidth="1"/>
    <col min="32" max="32" width="4.7109375" style="2" hidden="1" customWidth="1"/>
    <col min="33" max="36" width="8.5703125" style="80" hidden="1" customWidth="1"/>
    <col min="37" max="37" width="10.28515625" style="57" hidden="1" customWidth="1"/>
    <col min="38" max="38" width="5.28515625" style="57" hidden="1" customWidth="1"/>
    <col min="39" max="39" width="10.42578125" style="57" hidden="1" customWidth="1"/>
    <col min="40" max="40" width="10.28515625" style="57" hidden="1" customWidth="1"/>
    <col min="41" max="41" width="10.42578125" style="57" hidden="1" customWidth="1"/>
    <col min="42" max="42" width="19" style="57" hidden="1" customWidth="1"/>
    <col min="43" max="43" width="13.140625" style="2" hidden="1" customWidth="1"/>
    <col min="44" max="44" width="19" style="2" hidden="1" customWidth="1"/>
    <col min="45" max="45" width="20.28515625" style="2" hidden="1" customWidth="1"/>
    <col min="46" max="46" width="10.28515625" style="2" hidden="1" customWidth="1"/>
    <col min="47" max="47" width="13.42578125" style="2" hidden="1" customWidth="1"/>
    <col min="48" max="49" width="13.140625" style="57" hidden="1" customWidth="1"/>
    <col min="50" max="50" width="5.28515625" style="2" hidden="1" customWidth="1"/>
    <col min="51" max="51" width="5.42578125" style="2" hidden="1" customWidth="1"/>
    <col min="52" max="52" width="5.28515625" style="2" hidden="1" customWidth="1"/>
    <col min="53" max="53" width="4.5703125" style="2" hidden="1" customWidth="1"/>
    <col min="54" max="54" width="7.7109375" style="2" hidden="1" customWidth="1"/>
    <col min="55" max="55" width="11.42578125" style="2" hidden="1" customWidth="1"/>
    <col min="56" max="56" width="4.5703125" style="2" hidden="1" customWidth="1"/>
    <col min="57" max="57" width="5.42578125" style="2" hidden="1" customWidth="1"/>
    <col min="58" max="59" width="4.5703125" style="2" hidden="1" customWidth="1"/>
    <col min="60" max="60" width="8.5703125" style="2" hidden="1" customWidth="1"/>
    <col min="61" max="61" width="8.140625" style="2" hidden="1" customWidth="1"/>
    <col min="62" max="62" width="8.5703125" style="2" hidden="1" customWidth="1"/>
    <col min="63" max="63" width="8.140625" style="2" hidden="1" customWidth="1"/>
    <col min="64" max="64" width="8.5703125" style="2" hidden="1" customWidth="1"/>
    <col min="65" max="65" width="8.140625" style="2" hidden="1" customWidth="1"/>
    <col min="66" max="66" width="6" style="2" hidden="1" customWidth="1"/>
    <col min="67" max="67" width="5.7109375" style="2" hidden="1" customWidth="1"/>
    <col min="68" max="68" width="7.7109375" style="2" hidden="1" customWidth="1"/>
    <col min="69" max="69" width="6.42578125" style="2" hidden="1" customWidth="1"/>
    <col min="70" max="70" width="5.7109375" style="2" hidden="1" customWidth="1"/>
    <col min="71" max="71" width="7.7109375" style="2" hidden="1" customWidth="1"/>
    <col min="72" max="72" width="5.7109375" style="2" hidden="1" customWidth="1"/>
    <col min="73" max="73" width="4.5703125" style="2" hidden="1" customWidth="1"/>
    <col min="74" max="74" width="6.5703125" style="2" hidden="1" customWidth="1"/>
    <col min="75" max="76" width="6" style="2" hidden="1" customWidth="1"/>
    <col min="77" max="77" width="7.7109375" style="2" hidden="1" customWidth="1"/>
    <col min="78" max="78" width="6.42578125" style="2" hidden="1" customWidth="1"/>
    <col min="79" max="79" width="6" style="2" hidden="1" customWidth="1"/>
    <col min="80" max="80" width="7.7109375" style="2" hidden="1" customWidth="1"/>
    <col min="81" max="81" width="5.7109375" style="2" hidden="1" customWidth="1"/>
    <col min="82" max="82" width="6.5703125" style="2" hidden="1" customWidth="1"/>
    <col min="83" max="84" width="6" style="2" hidden="1" customWidth="1"/>
    <col min="85" max="85" width="7.7109375" style="2" hidden="1" customWidth="1"/>
    <col min="86" max="86" width="8.140625" style="2" hidden="1" customWidth="1"/>
    <col min="87" max="87" width="11.42578125" style="2" hidden="1" customWidth="1"/>
    <col min="88" max="89" width="0" style="2" hidden="1" customWidth="1"/>
    <col min="90" max="90" width="11.42578125" style="2" hidden="1" customWidth="1"/>
    <col min="91" max="16384" width="11.42578125" style="2"/>
  </cols>
  <sheetData>
    <row r="1" spans="1:90" ht="12.75" x14ac:dyDescent="0.2">
      <c r="A1" s="889">
        <f>B3</f>
        <v>46023</v>
      </c>
      <c r="B1" s="890"/>
      <c r="C1" s="377"/>
      <c r="D1" s="377"/>
      <c r="E1" s="306"/>
      <c r="F1" s="866" t="s">
        <v>0</v>
      </c>
      <c r="G1" s="866"/>
      <c r="H1" s="378"/>
      <c r="I1" s="379" t="str">
        <f>IF(Einstellungen!A71="Arbeitszeit",Einstellungen!A59,"nicht registrierte Version")</f>
        <v>nicht registrierte Version</v>
      </c>
      <c r="J1" s="213"/>
      <c r="K1" s="213"/>
      <c r="L1" s="213"/>
      <c r="M1" s="378"/>
      <c r="N1" s="213"/>
      <c r="O1" s="213"/>
      <c r="P1" s="213"/>
      <c r="Q1" s="213"/>
      <c r="R1" s="213"/>
      <c r="S1" s="1"/>
      <c r="T1" s="1"/>
      <c r="U1" s="1"/>
      <c r="V1" s="1"/>
      <c r="Z1" s="2"/>
      <c r="AA1" s="3"/>
      <c r="AB1" s="3"/>
      <c r="AC1" s="2"/>
      <c r="AE1" s="2" t="s">
        <v>216</v>
      </c>
      <c r="AF1" s="2" t="s">
        <v>217</v>
      </c>
      <c r="AG1" s="2"/>
      <c r="AH1" s="2"/>
      <c r="AI1" s="2"/>
      <c r="AJ1" s="2"/>
      <c r="AK1" s="2"/>
      <c r="AL1" s="2"/>
      <c r="AM1" s="2"/>
      <c r="AN1" s="2"/>
      <c r="AO1" s="2"/>
      <c r="AP1" s="2"/>
      <c r="AV1" s="2"/>
      <c r="AW1" s="2"/>
      <c r="AX1" s="377" t="s">
        <v>205</v>
      </c>
      <c r="AY1" s="306" t="s">
        <v>206</v>
      </c>
      <c r="AZ1" s="306" t="s">
        <v>207</v>
      </c>
      <c r="BA1" s="306" t="s">
        <v>208</v>
      </c>
      <c r="BB1" s="378" t="s">
        <v>209</v>
      </c>
      <c r="BN1" s="561" t="s">
        <v>243</v>
      </c>
      <c r="BO1" s="561" t="s">
        <v>244</v>
      </c>
      <c r="BP1" s="566"/>
      <c r="BQ1" s="563" t="s">
        <v>246</v>
      </c>
      <c r="BR1" s="561" t="s">
        <v>247</v>
      </c>
      <c r="BS1" s="566"/>
      <c r="BT1" s="562"/>
      <c r="BU1" s="581"/>
      <c r="BV1" s="562"/>
      <c r="BW1" s="571" t="s">
        <v>243</v>
      </c>
      <c r="BX1" s="571" t="s">
        <v>244</v>
      </c>
      <c r="BY1" s="572"/>
      <c r="BZ1" s="573" t="s">
        <v>246</v>
      </c>
      <c r="CA1" s="571" t="s">
        <v>247</v>
      </c>
      <c r="CB1" s="572"/>
      <c r="CC1" s="574"/>
      <c r="CD1" s="574"/>
      <c r="CE1" s="571" t="s">
        <v>243</v>
      </c>
      <c r="CF1" s="571" t="s">
        <v>244</v>
      </c>
      <c r="CG1" s="572"/>
      <c r="CH1" s="572"/>
    </row>
    <row r="2" spans="1:90" ht="12.75" x14ac:dyDescent="0.2">
      <c r="A2" s="277"/>
      <c r="B2" s="206"/>
      <c r="C2" s="51" t="s">
        <v>211</v>
      </c>
      <c r="D2" s="244" t="s">
        <v>1</v>
      </c>
      <c r="E2" s="244" t="s">
        <v>2</v>
      </c>
      <c r="F2" s="245" t="s">
        <v>1</v>
      </c>
      <c r="G2" s="245" t="s">
        <v>2</v>
      </c>
      <c r="H2" s="245" t="s">
        <v>3</v>
      </c>
      <c r="I2" s="224" t="s">
        <v>4</v>
      </c>
      <c r="J2" s="225" t="s">
        <v>5</v>
      </c>
      <c r="K2" s="226" t="s">
        <v>213</v>
      </c>
      <c r="L2" s="337" t="s">
        <v>16</v>
      </c>
      <c r="M2" s="338" t="s">
        <v>223</v>
      </c>
      <c r="N2" s="227" t="e">
        <f>Einstellungen!#REF!</f>
        <v>#REF!</v>
      </c>
      <c r="O2" s="380" t="str">
        <f>Einstellungen!A43</f>
        <v>HO</v>
      </c>
      <c r="P2" s="380" t="str">
        <f>Einstellungen!A44</f>
        <v>y</v>
      </c>
      <c r="Q2" s="380" t="str">
        <f>Einstellungen!A45</f>
        <v>b</v>
      </c>
      <c r="R2" s="62" t="s">
        <v>11</v>
      </c>
      <c r="S2" s="4" t="s">
        <v>9</v>
      </c>
      <c r="T2" s="5" t="s">
        <v>10</v>
      </c>
      <c r="U2" s="236" t="s">
        <v>238</v>
      </c>
      <c r="V2" s="551" t="s">
        <v>12</v>
      </c>
      <c r="W2" s="550" t="s">
        <v>13</v>
      </c>
      <c r="X2" s="550" t="s">
        <v>14</v>
      </c>
      <c r="Y2" s="6" t="s">
        <v>15</v>
      </c>
      <c r="Z2" s="1" t="s">
        <v>16</v>
      </c>
      <c r="AA2" s="1" t="s">
        <v>17</v>
      </c>
      <c r="AB2" s="1" t="s">
        <v>18</v>
      </c>
      <c r="AC2" s="1" t="s">
        <v>221</v>
      </c>
      <c r="AD2" s="388" t="s">
        <v>222</v>
      </c>
      <c r="AE2" s="389" t="s">
        <v>104</v>
      </c>
      <c r="AF2" s="389" t="s">
        <v>18</v>
      </c>
      <c r="AG2" s="7" t="s">
        <v>6</v>
      </c>
      <c r="AH2" s="301" t="s">
        <v>200</v>
      </c>
      <c r="AI2" s="7" t="s">
        <v>7</v>
      </c>
      <c r="AJ2" s="2" t="s">
        <v>8</v>
      </c>
      <c r="AK2" s="2" t="s">
        <v>19</v>
      </c>
      <c r="AL2" s="2" t="s">
        <v>176</v>
      </c>
      <c r="AM2" s="2" t="s">
        <v>20</v>
      </c>
      <c r="AN2" s="8" t="s">
        <v>177</v>
      </c>
      <c r="AO2" s="2" t="s">
        <v>21</v>
      </c>
      <c r="AP2" s="2" t="s">
        <v>258</v>
      </c>
      <c r="AQ2" s="2" t="s">
        <v>180</v>
      </c>
      <c r="AR2" s="2" t="s">
        <v>22</v>
      </c>
      <c r="AS2" s="2" t="s">
        <v>23</v>
      </c>
      <c r="AT2" s="2" t="s">
        <v>179</v>
      </c>
      <c r="AU2" s="2" t="s">
        <v>24</v>
      </c>
      <c r="AV2" s="2" t="s">
        <v>25</v>
      </c>
      <c r="AW2" s="2" t="s">
        <v>181</v>
      </c>
      <c r="AX2" s="60" t="s">
        <v>1</v>
      </c>
      <c r="AY2" s="60" t="s">
        <v>2</v>
      </c>
      <c r="AZ2" s="61" t="s">
        <v>1</v>
      </c>
      <c r="BA2" s="61" t="s">
        <v>2</v>
      </c>
      <c r="BB2" s="61" t="s">
        <v>3</v>
      </c>
      <c r="BD2" s="367"/>
      <c r="BE2" s="367"/>
      <c r="BF2" s="367"/>
      <c r="BG2" s="367"/>
      <c r="BH2" s="2" t="s">
        <v>226</v>
      </c>
      <c r="BI2" s="2" t="s">
        <v>235</v>
      </c>
      <c r="BJ2" s="2" t="s">
        <v>227</v>
      </c>
      <c r="BK2" s="2" t="s">
        <v>235</v>
      </c>
      <c r="BL2" s="2" t="s">
        <v>228</v>
      </c>
      <c r="BM2" s="2" t="s">
        <v>235</v>
      </c>
      <c r="BN2" s="562" t="s">
        <v>226</v>
      </c>
      <c r="BO2" s="562" t="s">
        <v>226</v>
      </c>
      <c r="BP2" s="567" t="s">
        <v>245</v>
      </c>
      <c r="BQ2" s="562" t="s">
        <v>226</v>
      </c>
      <c r="BR2" s="562" t="s">
        <v>226</v>
      </c>
      <c r="BS2" s="567" t="s">
        <v>245</v>
      </c>
      <c r="BT2" s="566" t="s">
        <v>248</v>
      </c>
      <c r="BU2" s="562"/>
      <c r="BV2" s="562" t="s">
        <v>237</v>
      </c>
      <c r="BW2" s="574" t="s">
        <v>227</v>
      </c>
      <c r="BX2" s="574" t="s">
        <v>227</v>
      </c>
      <c r="BY2" s="575" t="s">
        <v>245</v>
      </c>
      <c r="BZ2" s="574" t="s">
        <v>227</v>
      </c>
      <c r="CA2" s="574" t="s">
        <v>227</v>
      </c>
      <c r="CB2" s="575" t="s">
        <v>245</v>
      </c>
      <c r="CC2" s="572" t="s">
        <v>248</v>
      </c>
      <c r="CD2" s="574" t="s">
        <v>237</v>
      </c>
      <c r="CE2" s="571" t="s">
        <v>228</v>
      </c>
      <c r="CF2" s="571" t="s">
        <v>228</v>
      </c>
      <c r="CG2" s="575" t="s">
        <v>245</v>
      </c>
      <c r="CH2" s="585" t="s">
        <v>237</v>
      </c>
    </row>
    <row r="3" spans="1:90" ht="12.75" x14ac:dyDescent="0.2">
      <c r="A3" s="242">
        <f>WEEKDAY(B3)</f>
        <v>5</v>
      </c>
      <c r="B3" s="243">
        <f>IF(Einstellungen!A71="Arbeitszeit",Nov!B32+1,Jan!B3)</f>
        <v>46023</v>
      </c>
      <c r="C3" s="600">
        <f>TRUNC((B3-DATE(YEAR(B3-MOD(B3-2,7)+3),1,MOD(B3-2,7)-9))/7)</f>
        <v>1</v>
      </c>
      <c r="D3" s="307"/>
      <c r="E3" s="307"/>
      <c r="F3" s="308"/>
      <c r="G3" s="308"/>
      <c r="H3" s="547">
        <f>IF(AK3=6,Einstellungen!$E$11,IF(AK3=7,Einstellungen!$E$12,IF(AK3=1,Einstellungen!$E$13,IF(AK3=2,Einstellungen!$E$7,IF(AK3=3,Einstellungen!$E$8,IF(AK3=4,Einstellungen!$E$9,IF(AK3=5,Einstellungen!$E$10)))))))</f>
        <v>0</v>
      </c>
      <c r="I3" s="228">
        <f t="shared" ref="I3:I33" si="0">IF(L3="J",$AO3,IF(L3="J/2",$AO3/2+AN3,AN3))</f>
        <v>0</v>
      </c>
      <c r="J3" s="229">
        <f t="shared" ref="J3:J33" si="1">IF(SUM(K3:M3)&gt;1,1,AS3)</f>
        <v>1</v>
      </c>
      <c r="K3" s="313"/>
      <c r="L3" s="328"/>
      <c r="M3" s="332"/>
      <c r="N3" s="381"/>
      <c r="O3" s="382"/>
      <c r="P3" s="382"/>
      <c r="Q3" s="382"/>
      <c r="R3" s="246" t="str">
        <f>IF(I$36=0,"",IF(CL3&gt;E$35,Nov!I39+AW3,CL3))</f>
        <v/>
      </c>
      <c r="S3" s="230">
        <f>SUM(AP$3:AP3)</f>
        <v>8</v>
      </c>
      <c r="T3" s="228">
        <f>SUM(I$3:I3)</f>
        <v>0</v>
      </c>
      <c r="U3" s="373" t="str">
        <f t="shared" ref="U3:U33" si="2">IF(H$65="Ja",BV3+CD3+CH3,"")</f>
        <v/>
      </c>
      <c r="V3" s="689"/>
      <c r="W3" s="607"/>
      <c r="X3" s="607"/>
      <c r="Y3" s="13">
        <f t="shared" ref="Y3:Y33" si="3">B3</f>
        <v>46023</v>
      </c>
      <c r="Z3" s="2">
        <f t="shared" ref="Z3:Z33" si="4">IF(AS3=1,IF(L3="J",1,IF(L3="J/2",0.5,0)))</f>
        <v>0</v>
      </c>
      <c r="AA3" s="2">
        <f>IF(M3=Einstellungen!A$43,I3,IF(M3=Einstellungen!A$45,I3,0))</f>
        <v>0</v>
      </c>
      <c r="AB3" s="2">
        <f>IF(M3=Einstellungen!A$44,I3,IF(M3=Einstellungen!A$45,I3,0))</f>
        <v>0</v>
      </c>
      <c r="AC3" s="661">
        <f t="shared" ref="AC3:AC21" si="5">IF(K3="gz",AO3,IF(K3="G/F",AO3/2,0))</f>
        <v>0</v>
      </c>
      <c r="AD3" s="2">
        <f t="shared" ref="AD3:AD33" si="6">IF(AS3=1,IF(K3="gz",1,0))</f>
        <v>0</v>
      </c>
      <c r="AE3" s="2">
        <f>IF(AA3&gt;0,1,0)</f>
        <v>0</v>
      </c>
      <c r="AF3" s="2">
        <f>IF(AB3&gt;0,1,0)</f>
        <v>0</v>
      </c>
      <c r="AG3" s="325">
        <f t="shared" ref="AG3:AG33" si="7">IF(AS3=1,IF(K3="U",1,IF(K3="U/2",0.5,IF(K3="U/F",0.5,0))))</f>
        <v>0</v>
      </c>
      <c r="AH3" s="325">
        <f t="shared" ref="AH3:AH33" si="8">IF(AS3=1,IF(K3="U",AO3,IF(K3="U/2",AO3/2,IF(K3="U/F",AO3/2,0))))</f>
        <v>0</v>
      </c>
      <c r="AI3" s="325">
        <f>IF(AR3=1,IF(K3="f",1,IF(K3="f/2",0.5,IF(K3="U/F",0.5,0))))</f>
        <v>0</v>
      </c>
      <c r="AJ3" s="325">
        <f t="shared" ref="AJ3:AJ33" si="9">IF(AR3=1,IF(K3="k",1,IF(K3="k/2",0.5,0)))</f>
        <v>0</v>
      </c>
      <c r="AK3" s="2">
        <f>A3</f>
        <v>5</v>
      </c>
      <c r="AL3" s="14">
        <f>IF($AY3=$AX3,0,IF($AY3&lt;$AX3,0,IF($BA3&lt;$AZ3,0,($AY3-$AX3)+($BA3-$AZ3))))</f>
        <v>0</v>
      </c>
      <c r="AM3" s="11">
        <f>AL3*24</f>
        <v>0</v>
      </c>
      <c r="AN3" s="11">
        <f t="shared" ref="AN3:AN33" si="10">IF(AM3=0,0,$AM3-($BB3*24))</f>
        <v>0</v>
      </c>
      <c r="AO3" s="11">
        <f>IF(AK3=6,$T$41,IF(AK3=7,$T$42,IF(AK3=1,$T$43,IF(AK3=2,$T$37,IF(AK3=3,$T$38,IF(AK3=4,$T$39,IF(AK3=5,$T$40)))))))</f>
        <v>8</v>
      </c>
      <c r="AP3" s="11">
        <f>IF(K3="U/F",0,AQ3)</f>
        <v>8</v>
      </c>
      <c r="AQ3" s="204">
        <f>IF(L3="J",$AO3,IF(K3="U",0,IF(K3="U/2",$AO3/2,IF(K3="f",0,IF(K3="f/2",AO3/2,IF(K3="k",0,IF(K3="k/2",AO3/2,AO3)))))))</f>
        <v>8</v>
      </c>
      <c r="AR3" s="2">
        <f>IF(AK3=6,$U$41,IF(AK3=7,$U$42,IF(AK3=1,$U$43,IF(AK3=2,$U$37,IF(AK3=3,$U$38,IF(AK3=4,$U$39,IF(AK3=5,$U$40,IF(AK3=5,$U$40))))))))</f>
        <v>1</v>
      </c>
      <c r="AS3" s="2">
        <f>IF(K3="f","",IF(K3="f/2",0.5,AR3))</f>
        <v>1</v>
      </c>
      <c r="AT3" s="11" t="str">
        <f>IF(L3="j",1,IF(L3="J/2",0.5,""))</f>
        <v/>
      </c>
      <c r="AU3" s="11" t="str">
        <f>IF(AR3=1,"",IF(AT3=0.5,0.5,""))</f>
        <v/>
      </c>
      <c r="AV3" s="11">
        <f>IF(AT3=1,0,IF(AT3=0.5,(AN3-AP3)/2,AN3-AP3))</f>
        <v>-8</v>
      </c>
      <c r="AW3" s="11">
        <f>SUM($AV$3:AV3)</f>
        <v>-8</v>
      </c>
      <c r="AX3" s="390">
        <f>(INT(D3/100)+(D3-100*INT(D3/100))/60)/24</f>
        <v>0</v>
      </c>
      <c r="AY3" s="390">
        <f t="shared" ref="AY3:BB18" si="11">(INT(E3/100)+(E3-100*INT(E3/100))/60)/24</f>
        <v>0</v>
      </c>
      <c r="AZ3" s="390">
        <f t="shared" si="11"/>
        <v>0</v>
      </c>
      <c r="BA3" s="390">
        <f t="shared" si="11"/>
        <v>0</v>
      </c>
      <c r="BB3" s="390">
        <f t="shared" si="11"/>
        <v>0</v>
      </c>
      <c r="BD3" s="368">
        <f>AX3*24</f>
        <v>0</v>
      </c>
      <c r="BE3" s="368">
        <f>AY3*24</f>
        <v>0</v>
      </c>
      <c r="BF3" s="368">
        <f>AZ3*24</f>
        <v>0</v>
      </c>
      <c r="BG3" s="368">
        <f>BA3*24</f>
        <v>0</v>
      </c>
      <c r="BH3" s="372">
        <f>IF($AK3=6,V$72,IF($AK3=7,V$73,IF($AK3=1,V$74,IF($AK3=2,V$68,IF($AK3=3,V$69,IF($AK3=4,V$70,IF($AK3=5,V$71)))))))</f>
        <v>18</v>
      </c>
      <c r="BI3" s="372">
        <f t="shared" ref="BI3:BI33" si="12">IF($AK3=6,E$72,IF($AK3=7,E$73,IF($AK3=1,E$74,IF($AK3=2,E$68,IF($AK3=3,E$69,IF($AK3=4,E$70,IF($AK3=5,E$71)))))))</f>
        <v>1.5</v>
      </c>
      <c r="BJ3" s="372">
        <f>IF($AK3=6,W$72,IF($AK3=7,W$73,IF($AK3=1,W$74,IF($AK3=2,W$68,IF($AK3=3,W$69,IF($AK3=4,W$70,IF($AK3=5,W$71)))))))</f>
        <v>22</v>
      </c>
      <c r="BK3" s="372">
        <f t="shared" ref="BK3:BK33" si="13">IF($AK3=6,G$72,IF($AK3=7,G$73,IF($AK3=1,G$74,IF($AK3=2,G$68,IF($AK3=3,G$69,IF($AK3=4,G$70,IF($AK3=5,G$71)))))))</f>
        <v>2</v>
      </c>
      <c r="BL3" s="372">
        <f>IF($AK3=6,X$72,IF($AK3=7,X$73,IF($AK3=1,X$74,IF($AK3=2,X$68,IF($AK3=3,X$69,IF($AK3=4,X$70,IF($AK3=5,X$71)))))))</f>
        <v>6</v>
      </c>
      <c r="BM3" s="372">
        <f t="shared" ref="BM3:BM33" si="14">IF($AK3=6,I$72,IF($AK3=7,I$73,IF($AK3=1,I$74,IF($AK3=2,I$68,IF($AK3=3,I$69,IF($AK3=4,I$70,IF($AK3=5,I$71)))))))</f>
        <v>2</v>
      </c>
      <c r="BN3" s="564">
        <f t="shared" ref="BN3:BN34" si="15">IF(BD3&lt;BH3,0,BD3-BH3)</f>
        <v>0</v>
      </c>
      <c r="BO3" s="565">
        <f t="shared" ref="BO3:BO34" si="16">IF(BE3&lt;BH3,0,BE3-BH3)</f>
        <v>0</v>
      </c>
      <c r="BP3" s="570">
        <f t="shared" ref="BP3:BP34" si="17">BO3-BN3</f>
        <v>0</v>
      </c>
      <c r="BQ3" s="564">
        <f t="shared" ref="BQ3:BQ34" si="18">IF(BF3&lt;BH3,0,BF3-BH3)</f>
        <v>0</v>
      </c>
      <c r="BR3" s="565">
        <f t="shared" ref="BR3:BR34" si="19">IF(BG3&lt;BH3,0,BG3-BH3)</f>
        <v>0</v>
      </c>
      <c r="BS3" s="570">
        <f t="shared" ref="BS3:BS34" si="20">BR3-BQ3</f>
        <v>0</v>
      </c>
      <c r="BT3" s="568">
        <f>BS3+BP3</f>
        <v>0</v>
      </c>
      <c r="BU3" s="564">
        <f>IF(CC3=0,BT3,BT3-CC3)</f>
        <v>0</v>
      </c>
      <c r="BV3" s="582">
        <f>BU3*(BI3-1)</f>
        <v>0</v>
      </c>
      <c r="BW3" s="576">
        <f>IF(BD3&lt;BJ3,0,BD3-BJ3)</f>
        <v>0</v>
      </c>
      <c r="BX3" s="577">
        <f>IF(BE3&lt;BJ3,0,BE3-BJ3)</f>
        <v>0</v>
      </c>
      <c r="BY3" s="578">
        <f t="shared" ref="BY3:BY34" si="21">BX3-BW3</f>
        <v>0</v>
      </c>
      <c r="BZ3" s="576">
        <f>IF(BF3&lt;BJ3,0,BF3-BJ3)</f>
        <v>0</v>
      </c>
      <c r="CA3" s="577">
        <f>IF(BG3&lt;BJ3,0,BG3-BJ3)</f>
        <v>0</v>
      </c>
      <c r="CB3" s="578">
        <f t="shared" ref="CB3:CB34" si="22">CA3-BZ3</f>
        <v>0</v>
      </c>
      <c r="CC3" s="579">
        <f>CB3+BY3</f>
        <v>0</v>
      </c>
      <c r="CD3" s="576">
        <f>CC3*(BK3-1)</f>
        <v>0</v>
      </c>
      <c r="CE3" s="560">
        <f>IF(BD3&gt;BL3,0,BD3-BL3)</f>
        <v>-6</v>
      </c>
      <c r="CF3" s="560">
        <f>IF(BE3&gt;BL3,0,BE3-BL3)</f>
        <v>-6</v>
      </c>
      <c r="CG3" s="560">
        <f>IF(CF3-CE3&lt;0,0,CF3-CE3)</f>
        <v>0</v>
      </c>
      <c r="CH3" s="560">
        <f>CG3*(BM3-1)</f>
        <v>0</v>
      </c>
      <c r="CL3" s="2" t="str">
        <f>IF(I$36=0,"",SUM(E$46:E$57)+AW3)</f>
        <v/>
      </c>
    </row>
    <row r="4" spans="1:90" ht="12.75" x14ac:dyDescent="0.2">
      <c r="A4" s="242">
        <f t="shared" ref="A4:A33" si="23">WEEKDAY(B4)</f>
        <v>6</v>
      </c>
      <c r="B4" s="243">
        <f>B3+1</f>
        <v>46024</v>
      </c>
      <c r="C4" s="600">
        <f t="shared" ref="C4:C33" si="24">TRUNC((B4-DATE(YEAR(B4-MOD(B4-2,7)+3),1,MOD(B4-2,7)-9))/7)</f>
        <v>1</v>
      </c>
      <c r="D4" s="307"/>
      <c r="E4" s="307"/>
      <c r="F4" s="308"/>
      <c r="G4" s="308"/>
      <c r="H4" s="547">
        <f>IF(AK4=6,Einstellungen!$E$11,IF(AK4=7,Einstellungen!$E$12,IF(AK4=1,Einstellungen!$E$13,IF(AK4=2,Einstellungen!$E$7,IF(AK4=3,Einstellungen!$E$8,IF(AK4=4,Einstellungen!$E$9,IF(AK4=5,Einstellungen!$E$10)))))))</f>
        <v>0</v>
      </c>
      <c r="I4" s="228">
        <f t="shared" si="0"/>
        <v>0</v>
      </c>
      <c r="J4" s="229">
        <f t="shared" si="1"/>
        <v>1</v>
      </c>
      <c r="K4" s="313"/>
      <c r="L4" s="328"/>
      <c r="M4" s="202"/>
      <c r="N4" s="381"/>
      <c r="O4" s="382"/>
      <c r="P4" s="382"/>
      <c r="Q4" s="382"/>
      <c r="R4" s="246" t="str">
        <f>IF(I$36=0,"",IF(Einstellungen!I$39=1,R3+AV4,CL4))</f>
        <v/>
      </c>
      <c r="S4" s="230">
        <f>SUM(AP$3:AP4)</f>
        <v>16</v>
      </c>
      <c r="T4" s="228">
        <f>SUM(I$3:I4)</f>
        <v>0</v>
      </c>
      <c r="U4" s="373" t="str">
        <f t="shared" si="2"/>
        <v/>
      </c>
      <c r="V4" s="689"/>
      <c r="W4" s="609"/>
      <c r="X4" s="609"/>
      <c r="Y4" s="15">
        <f t="shared" si="3"/>
        <v>46024</v>
      </c>
      <c r="Z4" s="2">
        <f t="shared" si="4"/>
        <v>0</v>
      </c>
      <c r="AA4" s="2">
        <f>IF(M4=Einstellungen!A$43,I4,IF(M4=Einstellungen!A$45,I4,0))</f>
        <v>0</v>
      </c>
      <c r="AB4" s="2">
        <f>IF(M4=Einstellungen!A$44,I4,IF(M4=Einstellungen!A$45,I4,0))</f>
        <v>0</v>
      </c>
      <c r="AC4" s="661">
        <f t="shared" si="5"/>
        <v>0</v>
      </c>
      <c r="AD4" s="2">
        <f t="shared" si="6"/>
        <v>0</v>
      </c>
      <c r="AE4" s="2">
        <f t="shared" ref="AE4:AF33" si="25">IF(AA4&gt;0,1,0)</f>
        <v>0</v>
      </c>
      <c r="AF4" s="2">
        <f t="shared" si="25"/>
        <v>0</v>
      </c>
      <c r="AG4" s="325">
        <f t="shared" si="7"/>
        <v>0</v>
      </c>
      <c r="AH4" s="325">
        <f t="shared" si="8"/>
        <v>0</v>
      </c>
      <c r="AI4" s="325">
        <f t="shared" ref="AI4:AI33" si="26">IF(AR4=1,IF(K4="f",1,IF(K4="f/2",0.5,IF(K4="U/F",0.5,0))))</f>
        <v>0</v>
      </c>
      <c r="AJ4" s="325">
        <f t="shared" si="9"/>
        <v>0</v>
      </c>
      <c r="AK4" s="2">
        <f t="shared" ref="AK4:AK33" si="27">A4</f>
        <v>6</v>
      </c>
      <c r="AL4" s="14">
        <f t="shared" ref="AL4:AL33" si="28">IF($AY4=$AX4,0,IF($AY4&lt;$AX4,0,IF($BA4&lt;$AZ4,0,($AY4-$AX4)+($BA4-$AZ4))))</f>
        <v>0</v>
      </c>
      <c r="AM4" s="11">
        <f t="shared" ref="AM4:AM33" si="29">AL4*24</f>
        <v>0</v>
      </c>
      <c r="AN4" s="11">
        <f t="shared" si="10"/>
        <v>0</v>
      </c>
      <c r="AO4" s="11">
        <f t="shared" ref="AO4:AO33" si="30">IF(AK4=6,$T$41,IF(AK4=7,$T$42,IF(AK4=1,$T$43,IF(AK4=2,$T$37,IF(AK4=3,$T$38,IF(AK4=4,$T$39,IF(AK4=5,$T$40)))))))</f>
        <v>8</v>
      </c>
      <c r="AP4" s="11">
        <f t="shared" ref="AP4:AP32" si="31">IF(K4="U/F",0,AQ4)</f>
        <v>8</v>
      </c>
      <c r="AQ4" s="204">
        <f t="shared" ref="AQ4:AQ33" si="32">IF(L4="J",$AO4,IF(K4="U",0,IF(K4="U/2",$AO4/2,IF(K4="f",0,IF(K4="f/2",AO4/2,IF(K4="k",0,IF(K4="k/2",AO4/2,AO4)))))))</f>
        <v>8</v>
      </c>
      <c r="AR4" s="2">
        <f t="shared" ref="AR4:AR33" si="33">IF(AK4=6,$U$41,IF(AK4=7,$U$42,IF(AK4=1,$U$43,IF(AK4=2,$U$37,IF(AK4=3,$U$38,IF(AK4=4,$U$39,IF(AK4=5,$U$40)))))))</f>
        <v>1</v>
      </c>
      <c r="AS4" s="2">
        <f t="shared" ref="AS4:AS33" si="34">IF(K4="f","",IF(K4="f/2",0.5,AR4))</f>
        <v>1</v>
      </c>
      <c r="AT4" s="11" t="str">
        <f t="shared" ref="AT4:AT11" si="35">IF(L4="j",1,IF(L4="J/2",0.5,""))</f>
        <v/>
      </c>
      <c r="AU4" s="11" t="str">
        <f t="shared" ref="AU4:AU19" si="36">IF(AR4=1,"",IF(AT4=0.5,0.5,""))</f>
        <v/>
      </c>
      <c r="AV4" s="11">
        <f t="shared" ref="AV4:AV33" si="37">IF(AT4=1,0,IF(AT4=0.5,(AN4-AP4)/2,AN4-AP4))</f>
        <v>-8</v>
      </c>
      <c r="AW4" s="11">
        <f>SUM($AV$3:AV4)</f>
        <v>-16</v>
      </c>
      <c r="AX4" s="390">
        <f t="shared" ref="AX4:BB33" si="38">(INT(D4/100)+(D4-100*INT(D4/100))/60)/24</f>
        <v>0</v>
      </c>
      <c r="AY4" s="390">
        <f t="shared" si="11"/>
        <v>0</v>
      </c>
      <c r="AZ4" s="390">
        <f t="shared" si="11"/>
        <v>0</v>
      </c>
      <c r="BA4" s="390">
        <f t="shared" si="11"/>
        <v>0</v>
      </c>
      <c r="BB4" s="390">
        <f t="shared" si="11"/>
        <v>0</v>
      </c>
      <c r="BD4" s="368">
        <f t="shared" ref="BD4:BG33" si="39">AX4*24</f>
        <v>0</v>
      </c>
      <c r="BE4" s="368">
        <f t="shared" si="39"/>
        <v>0</v>
      </c>
      <c r="BF4" s="368">
        <f t="shared" si="39"/>
        <v>0</v>
      </c>
      <c r="BG4" s="368">
        <f t="shared" si="39"/>
        <v>0</v>
      </c>
      <c r="BH4" s="372">
        <f t="shared" ref="BH4:BH33" si="40">IF($AK4=6,V$72,IF($AK4=7,V$73,IF($AK4=1,V$74,IF($AK4=2,V$68,IF($AK4=3,V$69,IF($AK4=4,V$70,IF($AK4=5,V$71)))))))</f>
        <v>18</v>
      </c>
      <c r="BI4" s="372">
        <f t="shared" si="12"/>
        <v>1.5</v>
      </c>
      <c r="BJ4" s="372">
        <f t="shared" ref="BJ4:BJ33" si="41">IF($AK4=6,W$72,IF($AK4=7,W$73,IF($AK4=1,W$74,IF($AK4=2,W$68,IF($AK4=3,W$69,IF($AK4=4,W$70,IF($AK4=5,W$71)))))))</f>
        <v>22</v>
      </c>
      <c r="BK4" s="372">
        <f t="shared" si="13"/>
        <v>2</v>
      </c>
      <c r="BL4" s="372">
        <f t="shared" ref="BL4:BL33" si="42">IF($AK4=6,X$72,IF($AK4=7,X$73,IF($AK4=1,X$74,IF($AK4=2,X$68,IF($AK4=3,X$69,IF($AK4=4,X$70,IF($AK4=5,X$71)))))))</f>
        <v>6</v>
      </c>
      <c r="BM4" s="372">
        <f t="shared" si="14"/>
        <v>2</v>
      </c>
      <c r="BN4" s="564">
        <f t="shared" si="15"/>
        <v>0</v>
      </c>
      <c r="BO4" s="565">
        <f t="shared" si="16"/>
        <v>0</v>
      </c>
      <c r="BP4" s="570">
        <f t="shared" si="17"/>
        <v>0</v>
      </c>
      <c r="BQ4" s="564">
        <f t="shared" si="18"/>
        <v>0</v>
      </c>
      <c r="BR4" s="565">
        <f t="shared" si="19"/>
        <v>0</v>
      </c>
      <c r="BS4" s="570">
        <f t="shared" si="20"/>
        <v>0</v>
      </c>
      <c r="BT4" s="568">
        <f t="shared" ref="BT4:BT34" si="43">BS4+BP4</f>
        <v>0</v>
      </c>
      <c r="BU4" s="564">
        <f t="shared" ref="BU4:BU35" si="44">IF(CC4=0,BT4,BT4-CC4)</f>
        <v>0</v>
      </c>
      <c r="BV4" s="582">
        <f t="shared" ref="BV4:BV34" si="45">BU4*(BI4-1)</f>
        <v>0</v>
      </c>
      <c r="BW4" s="576">
        <f t="shared" ref="BW4:BW33" si="46">IF(BD4&lt;BJ4,0,BD4-BJ4)</f>
        <v>0</v>
      </c>
      <c r="BX4" s="577">
        <f t="shared" ref="BX4:BX33" si="47">IF(BE4&lt;BJ4,0,BE4-BJ4)</f>
        <v>0</v>
      </c>
      <c r="BY4" s="578">
        <f t="shared" si="21"/>
        <v>0</v>
      </c>
      <c r="BZ4" s="576">
        <f t="shared" ref="BZ4:BZ26" si="48">IF(BF4&lt;BJ4,0,BF4-BJ4)</f>
        <v>0</v>
      </c>
      <c r="CA4" s="577">
        <f t="shared" ref="CA4:CA26" si="49">IF(BG4&lt;BJ4,0,BG4-BJ4)</f>
        <v>0</v>
      </c>
      <c r="CB4" s="578">
        <f t="shared" si="22"/>
        <v>0</v>
      </c>
      <c r="CC4" s="579">
        <f t="shared" ref="CC4:CC34" si="50">CB4+BY4</f>
        <v>0</v>
      </c>
      <c r="CD4" s="576">
        <f t="shared" ref="CD4:CD34" si="51">CC4*(BK4-1)</f>
        <v>0</v>
      </c>
      <c r="CE4" s="560">
        <f t="shared" ref="CE4:CE35" si="52">IF(BD4&gt;BL4,0,BD4-BL4)</f>
        <v>-6</v>
      </c>
      <c r="CF4" s="560">
        <f t="shared" ref="CF4:CF35" si="53">IF(BE4&gt;BL4,0,BE4-BL4)</f>
        <v>-6</v>
      </c>
      <c r="CG4" s="560">
        <f t="shared" ref="CG4:CG35" si="54">IF(CF4-CE4&lt;0,0,CF4-CE4)</f>
        <v>0</v>
      </c>
      <c r="CH4" s="560">
        <f t="shared" ref="CH4:CH34" si="55">CG4*(BM4-1)</f>
        <v>0</v>
      </c>
      <c r="CL4" s="2" t="str">
        <f t="shared" ref="CL4:CL33" si="56">IF(I$36=0,"",SUM(E$46:E$57)+AW4)</f>
        <v/>
      </c>
    </row>
    <row r="5" spans="1:90" ht="12.75" x14ac:dyDescent="0.2">
      <c r="A5" s="242">
        <f t="shared" si="23"/>
        <v>7</v>
      </c>
      <c r="B5" s="243">
        <f t="shared" ref="B5:B33" si="57">B4+1</f>
        <v>46025</v>
      </c>
      <c r="C5" s="600">
        <f t="shared" si="24"/>
        <v>1</v>
      </c>
      <c r="D5" s="307"/>
      <c r="E5" s="307"/>
      <c r="F5" s="308"/>
      <c r="G5" s="308"/>
      <c r="H5" s="547">
        <f>IF(AK5=6,Einstellungen!$E$11,IF(AK5=7,Einstellungen!$E$12,IF(AK5=1,Einstellungen!$E$13,IF(AK5=2,Einstellungen!$E$7,IF(AK5=3,Einstellungen!$E$8,IF(AK5=4,Einstellungen!$E$9,IF(AK5=5,Einstellungen!$E$10)))))))</f>
        <v>0</v>
      </c>
      <c r="I5" s="228">
        <f t="shared" si="0"/>
        <v>0</v>
      </c>
      <c r="J5" s="229" t="str">
        <f t="shared" si="1"/>
        <v/>
      </c>
      <c r="K5" s="313"/>
      <c r="L5" s="328"/>
      <c r="M5" s="202"/>
      <c r="N5" s="381"/>
      <c r="O5" s="382"/>
      <c r="P5" s="382"/>
      <c r="Q5" s="382"/>
      <c r="R5" s="246" t="str">
        <f>IF(I$36=0,"",IF(Einstellungen!I$39=1,R4+AV5,CL5))</f>
        <v/>
      </c>
      <c r="S5" s="230">
        <f>SUM(AP$3:AP5)</f>
        <v>16</v>
      </c>
      <c r="T5" s="228">
        <f>SUM(I$3:I5)</f>
        <v>0</v>
      </c>
      <c r="U5" s="373" t="str">
        <f t="shared" si="2"/>
        <v/>
      </c>
      <c r="V5" s="689"/>
      <c r="W5" s="609"/>
      <c r="X5" s="609"/>
      <c r="Y5" s="15">
        <f t="shared" si="3"/>
        <v>46025</v>
      </c>
      <c r="Z5" s="2" t="b">
        <f t="shared" si="4"/>
        <v>0</v>
      </c>
      <c r="AA5" s="2">
        <f>IF(M5=Einstellungen!A$43,I5,IF(M5=Einstellungen!A$45,I5,0))</f>
        <v>0</v>
      </c>
      <c r="AB5" s="2">
        <f>IF(M5=Einstellungen!A$44,I5,IF(M5=Einstellungen!A$45,I5,0))</f>
        <v>0</v>
      </c>
      <c r="AC5" s="661">
        <f t="shared" si="5"/>
        <v>0</v>
      </c>
      <c r="AD5" s="2" t="b">
        <f t="shared" si="6"/>
        <v>0</v>
      </c>
      <c r="AE5" s="2">
        <f t="shared" si="25"/>
        <v>0</v>
      </c>
      <c r="AF5" s="2">
        <f t="shared" si="25"/>
        <v>0</v>
      </c>
      <c r="AG5" s="325" t="b">
        <f t="shared" si="7"/>
        <v>0</v>
      </c>
      <c r="AH5" s="325" t="b">
        <f t="shared" si="8"/>
        <v>0</v>
      </c>
      <c r="AI5" s="325" t="b">
        <f t="shared" si="26"/>
        <v>0</v>
      </c>
      <c r="AJ5" s="325" t="b">
        <f t="shared" si="9"/>
        <v>0</v>
      </c>
      <c r="AK5" s="2">
        <f t="shared" si="27"/>
        <v>7</v>
      </c>
      <c r="AL5" s="14">
        <f t="shared" si="28"/>
        <v>0</v>
      </c>
      <c r="AM5" s="11">
        <f t="shared" si="29"/>
        <v>0</v>
      </c>
      <c r="AN5" s="11">
        <f t="shared" si="10"/>
        <v>0</v>
      </c>
      <c r="AO5" s="11">
        <f t="shared" si="30"/>
        <v>0</v>
      </c>
      <c r="AP5" s="11">
        <f t="shared" si="31"/>
        <v>0</v>
      </c>
      <c r="AQ5" s="204">
        <f t="shared" si="32"/>
        <v>0</v>
      </c>
      <c r="AR5" s="2" t="str">
        <f t="shared" si="33"/>
        <v/>
      </c>
      <c r="AS5" s="2" t="str">
        <f t="shared" si="34"/>
        <v/>
      </c>
      <c r="AT5" s="11" t="str">
        <f t="shared" si="35"/>
        <v/>
      </c>
      <c r="AU5" s="11" t="str">
        <f t="shared" si="36"/>
        <v/>
      </c>
      <c r="AV5" s="11">
        <f t="shared" si="37"/>
        <v>0</v>
      </c>
      <c r="AW5" s="11">
        <f>SUM($AV$3:AV5)</f>
        <v>-16</v>
      </c>
      <c r="AX5" s="390">
        <f t="shared" si="38"/>
        <v>0</v>
      </c>
      <c r="AY5" s="390">
        <f t="shared" si="11"/>
        <v>0</v>
      </c>
      <c r="AZ5" s="390">
        <f t="shared" si="11"/>
        <v>0</v>
      </c>
      <c r="BA5" s="390">
        <f t="shared" si="11"/>
        <v>0</v>
      </c>
      <c r="BB5" s="390">
        <f t="shared" si="11"/>
        <v>0</v>
      </c>
      <c r="BD5" s="368">
        <f t="shared" si="39"/>
        <v>0</v>
      </c>
      <c r="BE5" s="368">
        <f t="shared" si="39"/>
        <v>0</v>
      </c>
      <c r="BF5" s="368">
        <f t="shared" si="39"/>
        <v>0</v>
      </c>
      <c r="BG5" s="368">
        <f t="shared" si="39"/>
        <v>0</v>
      </c>
      <c r="BH5" s="372">
        <f t="shared" si="40"/>
        <v>18</v>
      </c>
      <c r="BI5" s="372">
        <f t="shared" si="12"/>
        <v>1.5</v>
      </c>
      <c r="BJ5" s="372">
        <f t="shared" si="41"/>
        <v>22</v>
      </c>
      <c r="BK5" s="372">
        <f t="shared" si="13"/>
        <v>2</v>
      </c>
      <c r="BL5" s="372">
        <f t="shared" si="42"/>
        <v>6</v>
      </c>
      <c r="BM5" s="372">
        <f t="shared" si="14"/>
        <v>2</v>
      </c>
      <c r="BN5" s="564">
        <f t="shared" si="15"/>
        <v>0</v>
      </c>
      <c r="BO5" s="565">
        <f t="shared" si="16"/>
        <v>0</v>
      </c>
      <c r="BP5" s="570">
        <f t="shared" si="17"/>
        <v>0</v>
      </c>
      <c r="BQ5" s="564">
        <f t="shared" si="18"/>
        <v>0</v>
      </c>
      <c r="BR5" s="565">
        <f t="shared" si="19"/>
        <v>0</v>
      </c>
      <c r="BS5" s="570">
        <f t="shared" si="20"/>
        <v>0</v>
      </c>
      <c r="BT5" s="568">
        <f t="shared" si="43"/>
        <v>0</v>
      </c>
      <c r="BU5" s="564">
        <f t="shared" si="44"/>
        <v>0</v>
      </c>
      <c r="BV5" s="582">
        <f t="shared" si="45"/>
        <v>0</v>
      </c>
      <c r="BW5" s="576">
        <f t="shared" si="46"/>
        <v>0</v>
      </c>
      <c r="BX5" s="577">
        <f t="shared" si="47"/>
        <v>0</v>
      </c>
      <c r="BY5" s="578">
        <f t="shared" si="21"/>
        <v>0</v>
      </c>
      <c r="BZ5" s="576">
        <f t="shared" si="48"/>
        <v>0</v>
      </c>
      <c r="CA5" s="577">
        <f t="shared" si="49"/>
        <v>0</v>
      </c>
      <c r="CB5" s="578">
        <f t="shared" si="22"/>
        <v>0</v>
      </c>
      <c r="CC5" s="579">
        <f t="shared" si="50"/>
        <v>0</v>
      </c>
      <c r="CD5" s="576">
        <f t="shared" si="51"/>
        <v>0</v>
      </c>
      <c r="CE5" s="560">
        <f t="shared" si="52"/>
        <v>-6</v>
      </c>
      <c r="CF5" s="560">
        <f t="shared" si="53"/>
        <v>-6</v>
      </c>
      <c r="CG5" s="560">
        <f t="shared" si="54"/>
        <v>0</v>
      </c>
      <c r="CH5" s="560">
        <f t="shared" si="55"/>
        <v>0</v>
      </c>
      <c r="CL5" s="2" t="str">
        <f t="shared" si="56"/>
        <v/>
      </c>
    </row>
    <row r="6" spans="1:90" ht="12.75" x14ac:dyDescent="0.2">
      <c r="A6" s="242">
        <f t="shared" si="23"/>
        <v>1</v>
      </c>
      <c r="B6" s="243">
        <f>B5+1</f>
        <v>46026</v>
      </c>
      <c r="C6" s="600">
        <f t="shared" si="24"/>
        <v>1</v>
      </c>
      <c r="D6" s="307"/>
      <c r="E6" s="307"/>
      <c r="F6" s="308"/>
      <c r="G6" s="308"/>
      <c r="H6" s="547">
        <f>IF(AK6=6,Einstellungen!$E$11,IF(AK6=7,Einstellungen!$E$12,IF(AK6=1,Einstellungen!$E$13,IF(AK6=2,Einstellungen!$E$7,IF(AK6=3,Einstellungen!$E$8,IF(AK6=4,Einstellungen!$E$9,IF(AK6=5,Einstellungen!$E$10)))))))</f>
        <v>0</v>
      </c>
      <c r="I6" s="228">
        <f t="shared" si="0"/>
        <v>0</v>
      </c>
      <c r="J6" s="229" t="str">
        <f t="shared" si="1"/>
        <v/>
      </c>
      <c r="K6" s="313"/>
      <c r="L6" s="328"/>
      <c r="M6" s="202"/>
      <c r="N6" s="381"/>
      <c r="O6" s="382"/>
      <c r="P6" s="382"/>
      <c r="Q6" s="382"/>
      <c r="R6" s="246" t="str">
        <f>IF(I$36=0,"",IF(Einstellungen!I$39=1,R5+AV6,CL6))</f>
        <v/>
      </c>
      <c r="S6" s="230">
        <f>SUM(AP$3:AP6)</f>
        <v>16</v>
      </c>
      <c r="T6" s="228">
        <f>SUM(I$3:I6)</f>
        <v>0</v>
      </c>
      <c r="U6" s="373" t="str">
        <f t="shared" si="2"/>
        <v/>
      </c>
      <c r="V6" s="790" t="s">
        <v>319</v>
      </c>
      <c r="W6" s="609"/>
      <c r="X6" s="609"/>
      <c r="Y6" s="15">
        <f t="shared" si="3"/>
        <v>46026</v>
      </c>
      <c r="Z6" s="2" t="b">
        <f t="shared" si="4"/>
        <v>0</v>
      </c>
      <c r="AA6" s="2">
        <f>IF(M6=Einstellungen!A$43,I6,IF(M6=Einstellungen!A$45,I6,0))</f>
        <v>0</v>
      </c>
      <c r="AB6" s="2">
        <f>IF(M6=Einstellungen!A$44,I6,IF(M6=Einstellungen!A$45,I6,0))</f>
        <v>0</v>
      </c>
      <c r="AC6" s="661">
        <f t="shared" si="5"/>
        <v>0</v>
      </c>
      <c r="AD6" s="2" t="b">
        <f t="shared" si="6"/>
        <v>0</v>
      </c>
      <c r="AE6" s="2">
        <f t="shared" si="25"/>
        <v>0</v>
      </c>
      <c r="AF6" s="2">
        <f t="shared" si="25"/>
        <v>0</v>
      </c>
      <c r="AG6" s="325" t="b">
        <f t="shared" si="7"/>
        <v>0</v>
      </c>
      <c r="AH6" s="325" t="b">
        <f t="shared" si="8"/>
        <v>0</v>
      </c>
      <c r="AI6" s="325" t="b">
        <f t="shared" si="26"/>
        <v>0</v>
      </c>
      <c r="AJ6" s="325" t="b">
        <f t="shared" si="9"/>
        <v>0</v>
      </c>
      <c r="AK6" s="2">
        <f t="shared" si="27"/>
        <v>1</v>
      </c>
      <c r="AL6" s="14">
        <f t="shared" si="28"/>
        <v>0</v>
      </c>
      <c r="AM6" s="11">
        <f t="shared" si="29"/>
        <v>0</v>
      </c>
      <c r="AN6" s="11">
        <f t="shared" si="10"/>
        <v>0</v>
      </c>
      <c r="AO6" s="11">
        <f t="shared" si="30"/>
        <v>0</v>
      </c>
      <c r="AP6" s="11">
        <f t="shared" si="31"/>
        <v>0</v>
      </c>
      <c r="AQ6" s="204">
        <f t="shared" si="32"/>
        <v>0</v>
      </c>
      <c r="AR6" s="2" t="str">
        <f t="shared" si="33"/>
        <v/>
      </c>
      <c r="AS6" s="2" t="str">
        <f t="shared" si="34"/>
        <v/>
      </c>
      <c r="AT6" s="11" t="str">
        <f t="shared" si="35"/>
        <v/>
      </c>
      <c r="AU6" s="11" t="str">
        <f t="shared" si="36"/>
        <v/>
      </c>
      <c r="AV6" s="11">
        <f t="shared" si="37"/>
        <v>0</v>
      </c>
      <c r="AW6" s="11">
        <f>SUM($AV$3:AV6)</f>
        <v>-16</v>
      </c>
      <c r="AX6" s="390">
        <f t="shared" si="38"/>
        <v>0</v>
      </c>
      <c r="AY6" s="390">
        <f t="shared" si="11"/>
        <v>0</v>
      </c>
      <c r="AZ6" s="390">
        <f t="shared" si="11"/>
        <v>0</v>
      </c>
      <c r="BA6" s="390">
        <f t="shared" si="11"/>
        <v>0</v>
      </c>
      <c r="BB6" s="390">
        <f t="shared" si="11"/>
        <v>0</v>
      </c>
      <c r="BD6" s="368">
        <f t="shared" si="39"/>
        <v>0</v>
      </c>
      <c r="BE6" s="368">
        <f t="shared" si="39"/>
        <v>0</v>
      </c>
      <c r="BF6" s="368">
        <f t="shared" si="39"/>
        <v>0</v>
      </c>
      <c r="BG6" s="368">
        <f t="shared" si="39"/>
        <v>0</v>
      </c>
      <c r="BH6" s="372">
        <f t="shared" si="40"/>
        <v>8</v>
      </c>
      <c r="BI6" s="372">
        <f t="shared" si="12"/>
        <v>2</v>
      </c>
      <c r="BJ6" s="372">
        <f t="shared" si="41"/>
        <v>22</v>
      </c>
      <c r="BK6" s="372">
        <f t="shared" si="13"/>
        <v>3</v>
      </c>
      <c r="BL6" s="372">
        <f t="shared" si="42"/>
        <v>6</v>
      </c>
      <c r="BM6" s="372">
        <f t="shared" si="14"/>
        <v>3</v>
      </c>
      <c r="BN6" s="564">
        <f t="shared" si="15"/>
        <v>0</v>
      </c>
      <c r="BO6" s="565">
        <f t="shared" si="16"/>
        <v>0</v>
      </c>
      <c r="BP6" s="570">
        <f t="shared" si="17"/>
        <v>0</v>
      </c>
      <c r="BQ6" s="564">
        <f t="shared" si="18"/>
        <v>0</v>
      </c>
      <c r="BR6" s="565">
        <f t="shared" si="19"/>
        <v>0</v>
      </c>
      <c r="BS6" s="570">
        <f t="shared" si="20"/>
        <v>0</v>
      </c>
      <c r="BT6" s="568">
        <f t="shared" si="43"/>
        <v>0</v>
      </c>
      <c r="BU6" s="564">
        <f t="shared" si="44"/>
        <v>0</v>
      </c>
      <c r="BV6" s="582">
        <f t="shared" si="45"/>
        <v>0</v>
      </c>
      <c r="BW6" s="576">
        <f t="shared" si="46"/>
        <v>0</v>
      </c>
      <c r="BX6" s="577">
        <f t="shared" si="47"/>
        <v>0</v>
      </c>
      <c r="BY6" s="578">
        <f t="shared" si="21"/>
        <v>0</v>
      </c>
      <c r="BZ6" s="576">
        <f t="shared" si="48"/>
        <v>0</v>
      </c>
      <c r="CA6" s="577">
        <f t="shared" si="49"/>
        <v>0</v>
      </c>
      <c r="CB6" s="578">
        <f t="shared" si="22"/>
        <v>0</v>
      </c>
      <c r="CC6" s="579">
        <f t="shared" si="50"/>
        <v>0</v>
      </c>
      <c r="CD6" s="576">
        <f t="shared" si="51"/>
        <v>0</v>
      </c>
      <c r="CE6" s="560">
        <f t="shared" si="52"/>
        <v>-6</v>
      </c>
      <c r="CF6" s="560">
        <f t="shared" si="53"/>
        <v>-6</v>
      </c>
      <c r="CG6" s="560">
        <f t="shared" si="54"/>
        <v>0</v>
      </c>
      <c r="CH6" s="560">
        <f t="shared" si="55"/>
        <v>0</v>
      </c>
      <c r="CL6" s="2" t="str">
        <f t="shared" si="56"/>
        <v/>
      </c>
    </row>
    <row r="7" spans="1:90" ht="12.75" x14ac:dyDescent="0.2">
      <c r="A7" s="242">
        <f t="shared" si="23"/>
        <v>2</v>
      </c>
      <c r="B7" s="243">
        <f t="shared" si="57"/>
        <v>46027</v>
      </c>
      <c r="C7" s="600">
        <f t="shared" si="24"/>
        <v>2</v>
      </c>
      <c r="D7" s="307"/>
      <c r="E7" s="307"/>
      <c r="F7" s="308"/>
      <c r="G7" s="308"/>
      <c r="H7" s="547">
        <f>IF(AK7=6,Einstellungen!$E$11,IF(AK7=7,Einstellungen!$E$12,IF(AK7=1,Einstellungen!$E$13,IF(AK7=2,Einstellungen!$E$7,IF(AK7=3,Einstellungen!$E$8,IF(AK7=4,Einstellungen!$E$9,IF(AK7=5,Einstellungen!$E$10)))))))</f>
        <v>0</v>
      </c>
      <c r="I7" s="228">
        <f t="shared" si="0"/>
        <v>0</v>
      </c>
      <c r="J7" s="229">
        <f t="shared" si="1"/>
        <v>1</v>
      </c>
      <c r="K7" s="313"/>
      <c r="L7" s="328"/>
      <c r="M7" s="202"/>
      <c r="N7" s="381"/>
      <c r="O7" s="382"/>
      <c r="P7" s="382"/>
      <c r="Q7" s="382"/>
      <c r="R7" s="246" t="str">
        <f>IF(I$36=0,"",IF(Einstellungen!I$39=1,R6+AV7,CL7))</f>
        <v/>
      </c>
      <c r="S7" s="230">
        <f>SUM(AP$3:AP7)</f>
        <v>24</v>
      </c>
      <c r="T7" s="228">
        <f>SUM(I$3:I7)</f>
        <v>0</v>
      </c>
      <c r="U7" s="373" t="str">
        <f t="shared" si="2"/>
        <v/>
      </c>
      <c r="V7" s="790"/>
      <c r="W7" s="609"/>
      <c r="X7" s="609"/>
      <c r="Y7" s="15">
        <f t="shared" si="3"/>
        <v>46027</v>
      </c>
      <c r="Z7" s="2">
        <f t="shared" si="4"/>
        <v>0</v>
      </c>
      <c r="AA7" s="2">
        <f>IF(M7=Einstellungen!A$43,I7,IF(M7=Einstellungen!A$45,I7,0))</f>
        <v>0</v>
      </c>
      <c r="AB7" s="2">
        <f>IF(M7=Einstellungen!A$44,I7,IF(M7=Einstellungen!A$45,I7,0))</f>
        <v>0</v>
      </c>
      <c r="AC7" s="661">
        <f t="shared" si="5"/>
        <v>0</v>
      </c>
      <c r="AD7" s="2">
        <f t="shared" si="6"/>
        <v>0</v>
      </c>
      <c r="AE7" s="2">
        <f t="shared" si="25"/>
        <v>0</v>
      </c>
      <c r="AF7" s="2">
        <f t="shared" si="25"/>
        <v>0</v>
      </c>
      <c r="AG7" s="325">
        <f t="shared" si="7"/>
        <v>0</v>
      </c>
      <c r="AH7" s="325">
        <f t="shared" si="8"/>
        <v>0</v>
      </c>
      <c r="AI7" s="325">
        <f t="shared" si="26"/>
        <v>0</v>
      </c>
      <c r="AJ7" s="325">
        <f t="shared" si="9"/>
        <v>0</v>
      </c>
      <c r="AK7" s="2">
        <f t="shared" si="27"/>
        <v>2</v>
      </c>
      <c r="AL7" s="14">
        <f t="shared" si="28"/>
        <v>0</v>
      </c>
      <c r="AM7" s="11">
        <f t="shared" si="29"/>
        <v>0</v>
      </c>
      <c r="AN7" s="11">
        <f t="shared" si="10"/>
        <v>0</v>
      </c>
      <c r="AO7" s="11">
        <f t="shared" si="30"/>
        <v>8</v>
      </c>
      <c r="AP7" s="11">
        <f t="shared" si="31"/>
        <v>8</v>
      </c>
      <c r="AQ7" s="204">
        <f t="shared" si="32"/>
        <v>8</v>
      </c>
      <c r="AR7" s="2">
        <f t="shared" si="33"/>
        <v>1</v>
      </c>
      <c r="AS7" s="2">
        <f t="shared" si="34"/>
        <v>1</v>
      </c>
      <c r="AT7" s="11" t="str">
        <f t="shared" si="35"/>
        <v/>
      </c>
      <c r="AU7" s="11" t="str">
        <f t="shared" si="36"/>
        <v/>
      </c>
      <c r="AV7" s="11">
        <f t="shared" si="37"/>
        <v>-8</v>
      </c>
      <c r="AW7" s="11">
        <f>SUM($AV$3:AV7)</f>
        <v>-24</v>
      </c>
      <c r="AX7" s="390">
        <f t="shared" si="38"/>
        <v>0</v>
      </c>
      <c r="AY7" s="390">
        <f t="shared" si="11"/>
        <v>0</v>
      </c>
      <c r="AZ7" s="390">
        <f t="shared" si="11"/>
        <v>0</v>
      </c>
      <c r="BA7" s="390">
        <f t="shared" si="11"/>
        <v>0</v>
      </c>
      <c r="BB7" s="390">
        <f t="shared" si="11"/>
        <v>0</v>
      </c>
      <c r="BD7" s="368">
        <f t="shared" si="39"/>
        <v>0</v>
      </c>
      <c r="BE7" s="368">
        <f t="shared" si="39"/>
        <v>0</v>
      </c>
      <c r="BF7" s="368">
        <f t="shared" si="39"/>
        <v>0</v>
      </c>
      <c r="BG7" s="368">
        <f t="shared" si="39"/>
        <v>0</v>
      </c>
      <c r="BH7" s="372">
        <f t="shared" si="40"/>
        <v>18</v>
      </c>
      <c r="BI7" s="372">
        <f t="shared" si="12"/>
        <v>1.5</v>
      </c>
      <c r="BJ7" s="372">
        <f t="shared" si="41"/>
        <v>22</v>
      </c>
      <c r="BK7" s="372">
        <f t="shared" si="13"/>
        <v>2</v>
      </c>
      <c r="BL7" s="372">
        <f t="shared" si="42"/>
        <v>6</v>
      </c>
      <c r="BM7" s="372">
        <f t="shared" si="14"/>
        <v>2</v>
      </c>
      <c r="BN7" s="564">
        <f t="shared" si="15"/>
        <v>0</v>
      </c>
      <c r="BO7" s="565">
        <f t="shared" si="16"/>
        <v>0</v>
      </c>
      <c r="BP7" s="570">
        <f t="shared" si="17"/>
        <v>0</v>
      </c>
      <c r="BQ7" s="564">
        <f t="shared" si="18"/>
        <v>0</v>
      </c>
      <c r="BR7" s="565">
        <f t="shared" si="19"/>
        <v>0</v>
      </c>
      <c r="BS7" s="570">
        <f t="shared" si="20"/>
        <v>0</v>
      </c>
      <c r="BT7" s="568">
        <f t="shared" si="43"/>
        <v>0</v>
      </c>
      <c r="BU7" s="564">
        <f t="shared" si="44"/>
        <v>0</v>
      </c>
      <c r="BV7" s="582">
        <f t="shared" si="45"/>
        <v>0</v>
      </c>
      <c r="BW7" s="576">
        <f t="shared" si="46"/>
        <v>0</v>
      </c>
      <c r="BX7" s="577">
        <f t="shared" si="47"/>
        <v>0</v>
      </c>
      <c r="BY7" s="578">
        <f t="shared" si="21"/>
        <v>0</v>
      </c>
      <c r="BZ7" s="576">
        <f t="shared" si="48"/>
        <v>0</v>
      </c>
      <c r="CA7" s="577">
        <f t="shared" si="49"/>
        <v>0</v>
      </c>
      <c r="CB7" s="578">
        <f t="shared" si="22"/>
        <v>0</v>
      </c>
      <c r="CC7" s="579">
        <f t="shared" si="50"/>
        <v>0</v>
      </c>
      <c r="CD7" s="576">
        <f t="shared" si="51"/>
        <v>0</v>
      </c>
      <c r="CE7" s="560">
        <f t="shared" si="52"/>
        <v>-6</v>
      </c>
      <c r="CF7" s="560">
        <f t="shared" si="53"/>
        <v>-6</v>
      </c>
      <c r="CG7" s="560">
        <f t="shared" si="54"/>
        <v>0</v>
      </c>
      <c r="CH7" s="560">
        <f t="shared" si="55"/>
        <v>0</v>
      </c>
      <c r="CL7" s="2" t="str">
        <f t="shared" si="56"/>
        <v/>
      </c>
    </row>
    <row r="8" spans="1:90" ht="12.75" x14ac:dyDescent="0.2">
      <c r="A8" s="242">
        <f t="shared" si="23"/>
        <v>3</v>
      </c>
      <c r="B8" s="243">
        <f t="shared" si="57"/>
        <v>46028</v>
      </c>
      <c r="C8" s="600">
        <f t="shared" si="24"/>
        <v>2</v>
      </c>
      <c r="D8" s="307"/>
      <c r="E8" s="307"/>
      <c r="F8" s="308"/>
      <c r="G8" s="308"/>
      <c r="H8" s="547">
        <f>IF(AK8=6,Einstellungen!$E$11,IF(AK8=7,Einstellungen!$E$12,IF(AK8=1,Einstellungen!$E$13,IF(AK8=2,Einstellungen!$E$7,IF(AK8=3,Einstellungen!$E$8,IF(AK8=4,Einstellungen!$E$9,IF(AK8=5,Einstellungen!$E$10)))))))</f>
        <v>0</v>
      </c>
      <c r="I8" s="228">
        <f t="shared" si="0"/>
        <v>0</v>
      </c>
      <c r="J8" s="229">
        <f t="shared" si="1"/>
        <v>1</v>
      </c>
      <c r="K8" s="313"/>
      <c r="L8" s="328"/>
      <c r="M8" s="202"/>
      <c r="N8" s="381"/>
      <c r="O8" s="382"/>
      <c r="P8" s="382"/>
      <c r="Q8" s="382"/>
      <c r="R8" s="246" t="str">
        <f>IF(I$36=0,"",IF(Einstellungen!I$39=1,R7+AV8,CL8))</f>
        <v/>
      </c>
      <c r="S8" s="230">
        <f>SUM(AP$3:AP8)</f>
        <v>32</v>
      </c>
      <c r="T8" s="228">
        <f>SUM(I$3:I8)</f>
        <v>0</v>
      </c>
      <c r="U8" s="373" t="str">
        <f t="shared" si="2"/>
        <v/>
      </c>
      <c r="V8" s="689" t="s">
        <v>320</v>
      </c>
      <c r="W8" s="609"/>
      <c r="X8" s="609"/>
      <c r="Y8" s="15">
        <f t="shared" si="3"/>
        <v>46028</v>
      </c>
      <c r="Z8" s="2">
        <f t="shared" si="4"/>
        <v>0</v>
      </c>
      <c r="AA8" s="2">
        <f>IF(M8=Einstellungen!A$43,I8,IF(M8=Einstellungen!A$45,I8,0))</f>
        <v>0</v>
      </c>
      <c r="AB8" s="2">
        <f>IF(M8=Einstellungen!A$44,I8,IF(M8=Einstellungen!A$45,I8,0))</f>
        <v>0</v>
      </c>
      <c r="AC8" s="661">
        <f t="shared" si="5"/>
        <v>0</v>
      </c>
      <c r="AD8" s="2">
        <f t="shared" si="6"/>
        <v>0</v>
      </c>
      <c r="AE8" s="2">
        <f t="shared" si="25"/>
        <v>0</v>
      </c>
      <c r="AF8" s="2">
        <f t="shared" si="25"/>
        <v>0</v>
      </c>
      <c r="AG8" s="325">
        <f t="shared" si="7"/>
        <v>0</v>
      </c>
      <c r="AH8" s="325">
        <f t="shared" si="8"/>
        <v>0</v>
      </c>
      <c r="AI8" s="325">
        <f t="shared" si="26"/>
        <v>0</v>
      </c>
      <c r="AJ8" s="325">
        <f t="shared" si="9"/>
        <v>0</v>
      </c>
      <c r="AK8" s="2">
        <f t="shared" si="27"/>
        <v>3</v>
      </c>
      <c r="AL8" s="14">
        <f t="shared" si="28"/>
        <v>0</v>
      </c>
      <c r="AM8" s="11">
        <f t="shared" si="29"/>
        <v>0</v>
      </c>
      <c r="AN8" s="11">
        <f t="shared" si="10"/>
        <v>0</v>
      </c>
      <c r="AO8" s="11">
        <f t="shared" si="30"/>
        <v>8</v>
      </c>
      <c r="AP8" s="11">
        <f t="shared" si="31"/>
        <v>8</v>
      </c>
      <c r="AQ8" s="204">
        <f t="shared" si="32"/>
        <v>8</v>
      </c>
      <c r="AR8" s="2">
        <f t="shared" si="33"/>
        <v>1</v>
      </c>
      <c r="AS8" s="2">
        <f t="shared" si="34"/>
        <v>1</v>
      </c>
      <c r="AT8" s="11" t="str">
        <f t="shared" si="35"/>
        <v/>
      </c>
      <c r="AU8" s="11" t="str">
        <f t="shared" si="36"/>
        <v/>
      </c>
      <c r="AV8" s="11">
        <f t="shared" si="37"/>
        <v>-8</v>
      </c>
      <c r="AW8" s="11">
        <f>SUM($AV$3:AV8)</f>
        <v>-32</v>
      </c>
      <c r="AX8" s="390">
        <f t="shared" si="38"/>
        <v>0</v>
      </c>
      <c r="AY8" s="390">
        <f t="shared" si="11"/>
        <v>0</v>
      </c>
      <c r="AZ8" s="390">
        <f t="shared" si="11"/>
        <v>0</v>
      </c>
      <c r="BA8" s="390">
        <f t="shared" si="11"/>
        <v>0</v>
      </c>
      <c r="BB8" s="390">
        <f t="shared" si="11"/>
        <v>0</v>
      </c>
      <c r="BD8" s="368">
        <f t="shared" si="39"/>
        <v>0</v>
      </c>
      <c r="BE8" s="368">
        <f t="shared" si="39"/>
        <v>0</v>
      </c>
      <c r="BF8" s="368">
        <f t="shared" si="39"/>
        <v>0</v>
      </c>
      <c r="BG8" s="368">
        <f t="shared" si="39"/>
        <v>0</v>
      </c>
      <c r="BH8" s="372">
        <f t="shared" si="40"/>
        <v>18</v>
      </c>
      <c r="BI8" s="372">
        <f t="shared" si="12"/>
        <v>1.5</v>
      </c>
      <c r="BJ8" s="372">
        <f t="shared" si="41"/>
        <v>22</v>
      </c>
      <c r="BK8" s="372">
        <f t="shared" si="13"/>
        <v>2</v>
      </c>
      <c r="BL8" s="372">
        <f t="shared" si="42"/>
        <v>6</v>
      </c>
      <c r="BM8" s="372">
        <f t="shared" si="14"/>
        <v>2</v>
      </c>
      <c r="BN8" s="564">
        <f t="shared" si="15"/>
        <v>0</v>
      </c>
      <c r="BO8" s="565">
        <f t="shared" si="16"/>
        <v>0</v>
      </c>
      <c r="BP8" s="570">
        <f t="shared" si="17"/>
        <v>0</v>
      </c>
      <c r="BQ8" s="564">
        <f t="shared" si="18"/>
        <v>0</v>
      </c>
      <c r="BR8" s="565">
        <f t="shared" si="19"/>
        <v>0</v>
      </c>
      <c r="BS8" s="570">
        <f t="shared" si="20"/>
        <v>0</v>
      </c>
      <c r="BT8" s="568">
        <f t="shared" si="43"/>
        <v>0</v>
      </c>
      <c r="BU8" s="564">
        <f t="shared" si="44"/>
        <v>0</v>
      </c>
      <c r="BV8" s="582">
        <f t="shared" si="45"/>
        <v>0</v>
      </c>
      <c r="BW8" s="576">
        <f t="shared" si="46"/>
        <v>0</v>
      </c>
      <c r="BX8" s="577">
        <f t="shared" si="47"/>
        <v>0</v>
      </c>
      <c r="BY8" s="578">
        <f t="shared" si="21"/>
        <v>0</v>
      </c>
      <c r="BZ8" s="576">
        <f t="shared" si="48"/>
        <v>0</v>
      </c>
      <c r="CA8" s="577">
        <f t="shared" si="49"/>
        <v>0</v>
      </c>
      <c r="CB8" s="578">
        <f t="shared" si="22"/>
        <v>0</v>
      </c>
      <c r="CC8" s="579">
        <f t="shared" si="50"/>
        <v>0</v>
      </c>
      <c r="CD8" s="576">
        <f t="shared" si="51"/>
        <v>0</v>
      </c>
      <c r="CE8" s="560">
        <f t="shared" si="52"/>
        <v>-6</v>
      </c>
      <c r="CF8" s="560">
        <f t="shared" si="53"/>
        <v>-6</v>
      </c>
      <c r="CG8" s="560">
        <f t="shared" si="54"/>
        <v>0</v>
      </c>
      <c r="CH8" s="560">
        <f t="shared" si="55"/>
        <v>0</v>
      </c>
      <c r="CL8" s="2" t="str">
        <f t="shared" si="56"/>
        <v/>
      </c>
    </row>
    <row r="9" spans="1:90" ht="12.75" x14ac:dyDescent="0.2">
      <c r="A9" s="242">
        <f t="shared" si="23"/>
        <v>4</v>
      </c>
      <c r="B9" s="243">
        <f t="shared" si="57"/>
        <v>46029</v>
      </c>
      <c r="C9" s="600">
        <f t="shared" si="24"/>
        <v>2</v>
      </c>
      <c r="D9" s="307"/>
      <c r="E9" s="307"/>
      <c r="F9" s="308"/>
      <c r="G9" s="308"/>
      <c r="H9" s="547">
        <f>IF(AK9=6,Einstellungen!$E$11,IF(AK9=7,Einstellungen!$E$12,IF(AK9=1,Einstellungen!$E$13,IF(AK9=2,Einstellungen!$E$7,IF(AK9=3,Einstellungen!$E$8,IF(AK9=4,Einstellungen!$E$9,IF(AK9=5,Einstellungen!$E$10)))))))</f>
        <v>0</v>
      </c>
      <c r="I9" s="228">
        <f t="shared" si="0"/>
        <v>0</v>
      </c>
      <c r="J9" s="229">
        <f t="shared" si="1"/>
        <v>1</v>
      </c>
      <c r="K9" s="313"/>
      <c r="L9" s="328"/>
      <c r="M9" s="202"/>
      <c r="N9" s="381"/>
      <c r="O9" s="382"/>
      <c r="P9" s="382"/>
      <c r="Q9" s="382"/>
      <c r="R9" s="246" t="str">
        <f>IF(I$36=0,"",IF(Einstellungen!I$39=1,R8+AV9,CL9))</f>
        <v/>
      </c>
      <c r="S9" s="230">
        <f>SUM(AP$3:AP9)</f>
        <v>40</v>
      </c>
      <c r="T9" s="228">
        <f>SUM(I$3:I9)</f>
        <v>0</v>
      </c>
      <c r="U9" s="373" t="str">
        <f t="shared" si="2"/>
        <v/>
      </c>
      <c r="V9" s="689"/>
      <c r="W9" s="609"/>
      <c r="X9" s="609"/>
      <c r="Y9" s="15">
        <f t="shared" si="3"/>
        <v>46029</v>
      </c>
      <c r="Z9" s="2">
        <f t="shared" si="4"/>
        <v>0</v>
      </c>
      <c r="AA9" s="2">
        <f>IF(M9=Einstellungen!A$43,I9,IF(M9=Einstellungen!A$45,I9,0))</f>
        <v>0</v>
      </c>
      <c r="AB9" s="2">
        <f>IF(M9=Einstellungen!A$44,I9,IF(M9=Einstellungen!A$45,I9,0))</f>
        <v>0</v>
      </c>
      <c r="AC9" s="661">
        <f t="shared" si="5"/>
        <v>0</v>
      </c>
      <c r="AD9" s="2">
        <f t="shared" si="6"/>
        <v>0</v>
      </c>
      <c r="AE9" s="2">
        <f t="shared" si="25"/>
        <v>0</v>
      </c>
      <c r="AF9" s="2">
        <f t="shared" si="25"/>
        <v>0</v>
      </c>
      <c r="AG9" s="325">
        <f t="shared" si="7"/>
        <v>0</v>
      </c>
      <c r="AH9" s="325">
        <f t="shared" si="8"/>
        <v>0</v>
      </c>
      <c r="AI9" s="325">
        <f t="shared" si="26"/>
        <v>0</v>
      </c>
      <c r="AJ9" s="325">
        <f t="shared" si="9"/>
        <v>0</v>
      </c>
      <c r="AK9" s="2">
        <f t="shared" si="27"/>
        <v>4</v>
      </c>
      <c r="AL9" s="14">
        <f t="shared" si="28"/>
        <v>0</v>
      </c>
      <c r="AM9" s="11">
        <f t="shared" si="29"/>
        <v>0</v>
      </c>
      <c r="AN9" s="11">
        <f t="shared" si="10"/>
        <v>0</v>
      </c>
      <c r="AO9" s="11">
        <f t="shared" si="30"/>
        <v>8</v>
      </c>
      <c r="AP9" s="11">
        <f t="shared" si="31"/>
        <v>8</v>
      </c>
      <c r="AQ9" s="204">
        <f t="shared" si="32"/>
        <v>8</v>
      </c>
      <c r="AR9" s="2">
        <f t="shared" si="33"/>
        <v>1</v>
      </c>
      <c r="AS9" s="2">
        <f t="shared" si="34"/>
        <v>1</v>
      </c>
      <c r="AT9" s="11" t="str">
        <f t="shared" si="35"/>
        <v/>
      </c>
      <c r="AU9" s="11" t="str">
        <f t="shared" si="36"/>
        <v/>
      </c>
      <c r="AV9" s="11">
        <f t="shared" si="37"/>
        <v>-8</v>
      </c>
      <c r="AW9" s="11">
        <f>SUM($AV$3:AV9)</f>
        <v>-40</v>
      </c>
      <c r="AX9" s="390">
        <f t="shared" si="38"/>
        <v>0</v>
      </c>
      <c r="AY9" s="390">
        <f t="shared" si="11"/>
        <v>0</v>
      </c>
      <c r="AZ9" s="390">
        <f t="shared" si="11"/>
        <v>0</v>
      </c>
      <c r="BA9" s="390">
        <f t="shared" si="11"/>
        <v>0</v>
      </c>
      <c r="BB9" s="390">
        <f t="shared" si="11"/>
        <v>0</v>
      </c>
      <c r="BD9" s="368">
        <f t="shared" si="39"/>
        <v>0</v>
      </c>
      <c r="BE9" s="368">
        <f t="shared" si="39"/>
        <v>0</v>
      </c>
      <c r="BF9" s="368">
        <f t="shared" si="39"/>
        <v>0</v>
      </c>
      <c r="BG9" s="368">
        <f t="shared" si="39"/>
        <v>0</v>
      </c>
      <c r="BH9" s="372">
        <f t="shared" si="40"/>
        <v>18</v>
      </c>
      <c r="BI9" s="372">
        <f t="shared" si="12"/>
        <v>1.5</v>
      </c>
      <c r="BJ9" s="372">
        <f t="shared" si="41"/>
        <v>22</v>
      </c>
      <c r="BK9" s="372">
        <f t="shared" si="13"/>
        <v>2</v>
      </c>
      <c r="BL9" s="372">
        <f t="shared" si="42"/>
        <v>6</v>
      </c>
      <c r="BM9" s="372">
        <f t="shared" si="14"/>
        <v>2</v>
      </c>
      <c r="BN9" s="564">
        <f t="shared" si="15"/>
        <v>0</v>
      </c>
      <c r="BO9" s="565">
        <f t="shared" si="16"/>
        <v>0</v>
      </c>
      <c r="BP9" s="570">
        <f t="shared" si="17"/>
        <v>0</v>
      </c>
      <c r="BQ9" s="564">
        <f t="shared" si="18"/>
        <v>0</v>
      </c>
      <c r="BR9" s="565">
        <f t="shared" si="19"/>
        <v>0</v>
      </c>
      <c r="BS9" s="570">
        <f t="shared" si="20"/>
        <v>0</v>
      </c>
      <c r="BT9" s="568">
        <f t="shared" si="43"/>
        <v>0</v>
      </c>
      <c r="BU9" s="564">
        <f t="shared" si="44"/>
        <v>0</v>
      </c>
      <c r="BV9" s="582">
        <f t="shared" si="45"/>
        <v>0</v>
      </c>
      <c r="BW9" s="576">
        <f t="shared" si="46"/>
        <v>0</v>
      </c>
      <c r="BX9" s="577">
        <f t="shared" si="47"/>
        <v>0</v>
      </c>
      <c r="BY9" s="578">
        <f t="shared" si="21"/>
        <v>0</v>
      </c>
      <c r="BZ9" s="576">
        <f t="shared" si="48"/>
        <v>0</v>
      </c>
      <c r="CA9" s="577">
        <f t="shared" si="49"/>
        <v>0</v>
      </c>
      <c r="CB9" s="578">
        <f t="shared" si="22"/>
        <v>0</v>
      </c>
      <c r="CC9" s="579">
        <f t="shared" si="50"/>
        <v>0</v>
      </c>
      <c r="CD9" s="576">
        <f t="shared" si="51"/>
        <v>0</v>
      </c>
      <c r="CE9" s="560">
        <f t="shared" si="52"/>
        <v>-6</v>
      </c>
      <c r="CF9" s="560">
        <f t="shared" si="53"/>
        <v>-6</v>
      </c>
      <c r="CG9" s="560">
        <f t="shared" si="54"/>
        <v>0</v>
      </c>
      <c r="CH9" s="560">
        <f t="shared" si="55"/>
        <v>0</v>
      </c>
      <c r="CL9" s="2" t="str">
        <f t="shared" si="56"/>
        <v/>
      </c>
    </row>
    <row r="10" spans="1:90" ht="12.75" x14ac:dyDescent="0.2">
      <c r="A10" s="242">
        <f t="shared" si="23"/>
        <v>5</v>
      </c>
      <c r="B10" s="243">
        <f t="shared" si="57"/>
        <v>46030</v>
      </c>
      <c r="C10" s="600">
        <f t="shared" si="24"/>
        <v>2</v>
      </c>
      <c r="D10" s="307"/>
      <c r="E10" s="307"/>
      <c r="F10" s="308"/>
      <c r="G10" s="308"/>
      <c r="H10" s="547">
        <f>IF(AK10=6,Einstellungen!$E$11,IF(AK10=7,Einstellungen!$E$12,IF(AK10=1,Einstellungen!$E$13,IF(AK10=2,Einstellungen!$E$7,IF(AK10=3,Einstellungen!$E$8,IF(AK10=4,Einstellungen!$E$9,IF(AK10=5,Einstellungen!$E$10)))))))</f>
        <v>0</v>
      </c>
      <c r="I10" s="228">
        <f t="shared" si="0"/>
        <v>0</v>
      </c>
      <c r="J10" s="229">
        <f t="shared" si="1"/>
        <v>1</v>
      </c>
      <c r="K10" s="313"/>
      <c r="L10" s="328"/>
      <c r="M10" s="202"/>
      <c r="N10" s="381"/>
      <c r="O10" s="382"/>
      <c r="P10" s="382"/>
      <c r="Q10" s="382"/>
      <c r="R10" s="246" t="str">
        <f>IF(I$36=0,"",IF(Einstellungen!I$39=1,R9+AV10,CL10))</f>
        <v/>
      </c>
      <c r="S10" s="230">
        <f>SUM(AP$3:AP10)</f>
        <v>48</v>
      </c>
      <c r="T10" s="228">
        <f>SUM(I$3:I10)</f>
        <v>0</v>
      </c>
      <c r="U10" s="373" t="str">
        <f t="shared" si="2"/>
        <v/>
      </c>
      <c r="V10" s="689"/>
      <c r="W10" s="609"/>
      <c r="X10" s="609"/>
      <c r="Y10" s="15">
        <f t="shared" si="3"/>
        <v>46030</v>
      </c>
      <c r="Z10" s="2">
        <f t="shared" si="4"/>
        <v>0</v>
      </c>
      <c r="AA10" s="2">
        <f>IF(M10=Einstellungen!A$43,I10,IF(M10=Einstellungen!A$45,I10,0))</f>
        <v>0</v>
      </c>
      <c r="AB10" s="2">
        <f>IF(M10=Einstellungen!A$44,I10,IF(M10=Einstellungen!A$45,I10,0))</f>
        <v>0</v>
      </c>
      <c r="AC10" s="661">
        <f t="shared" si="5"/>
        <v>0</v>
      </c>
      <c r="AD10" s="2">
        <f t="shared" si="6"/>
        <v>0</v>
      </c>
      <c r="AE10" s="2">
        <f t="shared" si="25"/>
        <v>0</v>
      </c>
      <c r="AF10" s="2">
        <f t="shared" si="25"/>
        <v>0</v>
      </c>
      <c r="AG10" s="325">
        <f t="shared" si="7"/>
        <v>0</v>
      </c>
      <c r="AH10" s="325">
        <f t="shared" si="8"/>
        <v>0</v>
      </c>
      <c r="AI10" s="325">
        <f t="shared" si="26"/>
        <v>0</v>
      </c>
      <c r="AJ10" s="325">
        <f t="shared" si="9"/>
        <v>0</v>
      </c>
      <c r="AK10" s="2">
        <f t="shared" si="27"/>
        <v>5</v>
      </c>
      <c r="AL10" s="14">
        <f t="shared" si="28"/>
        <v>0</v>
      </c>
      <c r="AM10" s="11">
        <f t="shared" si="29"/>
        <v>0</v>
      </c>
      <c r="AN10" s="11">
        <f t="shared" si="10"/>
        <v>0</v>
      </c>
      <c r="AO10" s="11">
        <f t="shared" si="30"/>
        <v>8</v>
      </c>
      <c r="AP10" s="11">
        <f t="shared" si="31"/>
        <v>8</v>
      </c>
      <c r="AQ10" s="204">
        <f t="shared" si="32"/>
        <v>8</v>
      </c>
      <c r="AR10" s="2">
        <f t="shared" si="33"/>
        <v>1</v>
      </c>
      <c r="AS10" s="2">
        <f t="shared" si="34"/>
        <v>1</v>
      </c>
      <c r="AT10" s="11" t="str">
        <f t="shared" si="35"/>
        <v/>
      </c>
      <c r="AU10" s="11" t="str">
        <f t="shared" si="36"/>
        <v/>
      </c>
      <c r="AV10" s="11">
        <f t="shared" si="37"/>
        <v>-8</v>
      </c>
      <c r="AW10" s="11">
        <f>SUM($AV$3:AV10)</f>
        <v>-48</v>
      </c>
      <c r="AX10" s="390">
        <f t="shared" si="38"/>
        <v>0</v>
      </c>
      <c r="AY10" s="390">
        <f t="shared" si="11"/>
        <v>0</v>
      </c>
      <c r="AZ10" s="390">
        <f t="shared" si="11"/>
        <v>0</v>
      </c>
      <c r="BA10" s="390">
        <f t="shared" si="11"/>
        <v>0</v>
      </c>
      <c r="BB10" s="390">
        <f t="shared" si="11"/>
        <v>0</v>
      </c>
      <c r="BD10" s="368">
        <f t="shared" si="39"/>
        <v>0</v>
      </c>
      <c r="BE10" s="368">
        <f t="shared" si="39"/>
        <v>0</v>
      </c>
      <c r="BF10" s="368">
        <f t="shared" si="39"/>
        <v>0</v>
      </c>
      <c r="BG10" s="368">
        <f t="shared" si="39"/>
        <v>0</v>
      </c>
      <c r="BH10" s="372">
        <f t="shared" si="40"/>
        <v>18</v>
      </c>
      <c r="BI10" s="372">
        <f t="shared" si="12"/>
        <v>1.5</v>
      </c>
      <c r="BJ10" s="372">
        <f t="shared" si="41"/>
        <v>22</v>
      </c>
      <c r="BK10" s="372">
        <f t="shared" si="13"/>
        <v>2</v>
      </c>
      <c r="BL10" s="372">
        <f t="shared" si="42"/>
        <v>6</v>
      </c>
      <c r="BM10" s="372">
        <f t="shared" si="14"/>
        <v>2</v>
      </c>
      <c r="BN10" s="564">
        <f t="shared" si="15"/>
        <v>0</v>
      </c>
      <c r="BO10" s="565">
        <f t="shared" si="16"/>
        <v>0</v>
      </c>
      <c r="BP10" s="570">
        <f t="shared" si="17"/>
        <v>0</v>
      </c>
      <c r="BQ10" s="564">
        <f t="shared" si="18"/>
        <v>0</v>
      </c>
      <c r="BR10" s="565">
        <f t="shared" si="19"/>
        <v>0</v>
      </c>
      <c r="BS10" s="570">
        <f t="shared" si="20"/>
        <v>0</v>
      </c>
      <c r="BT10" s="568">
        <f t="shared" si="43"/>
        <v>0</v>
      </c>
      <c r="BU10" s="564">
        <f t="shared" si="44"/>
        <v>0</v>
      </c>
      <c r="BV10" s="582">
        <f t="shared" si="45"/>
        <v>0</v>
      </c>
      <c r="BW10" s="576">
        <f t="shared" si="46"/>
        <v>0</v>
      </c>
      <c r="BX10" s="577">
        <f t="shared" si="47"/>
        <v>0</v>
      </c>
      <c r="BY10" s="578">
        <f t="shared" si="21"/>
        <v>0</v>
      </c>
      <c r="BZ10" s="576">
        <f t="shared" si="48"/>
        <v>0</v>
      </c>
      <c r="CA10" s="577">
        <f t="shared" si="49"/>
        <v>0</v>
      </c>
      <c r="CB10" s="578">
        <f t="shared" si="22"/>
        <v>0</v>
      </c>
      <c r="CC10" s="579">
        <f t="shared" si="50"/>
        <v>0</v>
      </c>
      <c r="CD10" s="576">
        <f t="shared" si="51"/>
        <v>0</v>
      </c>
      <c r="CE10" s="560">
        <f t="shared" si="52"/>
        <v>-6</v>
      </c>
      <c r="CF10" s="560">
        <f t="shared" si="53"/>
        <v>-6</v>
      </c>
      <c r="CG10" s="560">
        <f t="shared" si="54"/>
        <v>0</v>
      </c>
      <c r="CH10" s="560">
        <f t="shared" si="55"/>
        <v>0</v>
      </c>
      <c r="CL10" s="2" t="str">
        <f t="shared" si="56"/>
        <v/>
      </c>
    </row>
    <row r="11" spans="1:90" ht="12.75" x14ac:dyDescent="0.2">
      <c r="A11" s="242">
        <f t="shared" si="23"/>
        <v>6</v>
      </c>
      <c r="B11" s="243">
        <f t="shared" si="57"/>
        <v>46031</v>
      </c>
      <c r="C11" s="600">
        <f t="shared" si="24"/>
        <v>2</v>
      </c>
      <c r="D11" s="307"/>
      <c r="E11" s="307"/>
      <c r="F11" s="308"/>
      <c r="G11" s="308"/>
      <c r="H11" s="547">
        <f>IF(AK11=6,Einstellungen!$E$11,IF(AK11=7,Einstellungen!$E$12,IF(AK11=1,Einstellungen!$E$13,IF(AK11=2,Einstellungen!$E$7,IF(AK11=3,Einstellungen!$E$8,IF(AK11=4,Einstellungen!$E$9,IF(AK11=5,Einstellungen!$E$10)))))))</f>
        <v>0</v>
      </c>
      <c r="I11" s="228">
        <f t="shared" si="0"/>
        <v>0</v>
      </c>
      <c r="J11" s="229">
        <f t="shared" si="1"/>
        <v>1</v>
      </c>
      <c r="K11" s="313"/>
      <c r="L11" s="328"/>
      <c r="M11" s="202"/>
      <c r="N11" s="381"/>
      <c r="O11" s="382"/>
      <c r="P11" s="382"/>
      <c r="Q11" s="382"/>
      <c r="R11" s="246" t="str">
        <f>IF(I$36=0,"",IF(Einstellungen!I$39=1,R10+AV11,CL11))</f>
        <v/>
      </c>
      <c r="S11" s="230">
        <f>SUM(AP$3:AP11)</f>
        <v>56</v>
      </c>
      <c r="T11" s="228">
        <f>SUM(I$3:I11)</f>
        <v>0</v>
      </c>
      <c r="U11" s="373" t="str">
        <f t="shared" si="2"/>
        <v/>
      </c>
      <c r="V11" s="689"/>
      <c r="W11" s="609"/>
      <c r="X11" s="609"/>
      <c r="Y11" s="15">
        <f t="shared" si="3"/>
        <v>46031</v>
      </c>
      <c r="Z11" s="2">
        <f t="shared" si="4"/>
        <v>0</v>
      </c>
      <c r="AA11" s="2">
        <f>IF(M11=Einstellungen!A$43,I11,IF(M11=Einstellungen!A$45,I11,0))</f>
        <v>0</v>
      </c>
      <c r="AB11" s="2">
        <f>IF(M11=Einstellungen!A$44,I11,IF(M11=Einstellungen!A$45,I11,0))</f>
        <v>0</v>
      </c>
      <c r="AC11" s="661">
        <f t="shared" si="5"/>
        <v>0</v>
      </c>
      <c r="AD11" s="2">
        <f t="shared" si="6"/>
        <v>0</v>
      </c>
      <c r="AE11" s="2">
        <f t="shared" si="25"/>
        <v>0</v>
      </c>
      <c r="AF11" s="2">
        <f t="shared" si="25"/>
        <v>0</v>
      </c>
      <c r="AG11" s="325">
        <f t="shared" si="7"/>
        <v>0</v>
      </c>
      <c r="AH11" s="325">
        <f t="shared" si="8"/>
        <v>0</v>
      </c>
      <c r="AI11" s="325">
        <f t="shared" si="26"/>
        <v>0</v>
      </c>
      <c r="AJ11" s="325">
        <f t="shared" si="9"/>
        <v>0</v>
      </c>
      <c r="AK11" s="2">
        <f t="shared" si="27"/>
        <v>6</v>
      </c>
      <c r="AL11" s="14">
        <f t="shared" si="28"/>
        <v>0</v>
      </c>
      <c r="AM11" s="11">
        <f t="shared" si="29"/>
        <v>0</v>
      </c>
      <c r="AN11" s="11">
        <f t="shared" si="10"/>
        <v>0</v>
      </c>
      <c r="AO11" s="11">
        <f t="shared" si="30"/>
        <v>8</v>
      </c>
      <c r="AP11" s="11">
        <f t="shared" si="31"/>
        <v>8</v>
      </c>
      <c r="AQ11" s="204">
        <f t="shared" si="32"/>
        <v>8</v>
      </c>
      <c r="AR11" s="2">
        <f t="shared" si="33"/>
        <v>1</v>
      </c>
      <c r="AS11" s="2">
        <f t="shared" si="34"/>
        <v>1</v>
      </c>
      <c r="AT11" s="11" t="str">
        <f t="shared" si="35"/>
        <v/>
      </c>
      <c r="AU11" s="11" t="str">
        <f t="shared" si="36"/>
        <v/>
      </c>
      <c r="AV11" s="11">
        <f t="shared" si="37"/>
        <v>-8</v>
      </c>
      <c r="AW11" s="11">
        <f>SUM($AV$3:AV11)</f>
        <v>-56</v>
      </c>
      <c r="AX11" s="390">
        <f t="shared" si="38"/>
        <v>0</v>
      </c>
      <c r="AY11" s="390">
        <f t="shared" si="11"/>
        <v>0</v>
      </c>
      <c r="AZ11" s="390">
        <f t="shared" si="11"/>
        <v>0</v>
      </c>
      <c r="BA11" s="390">
        <f t="shared" si="11"/>
        <v>0</v>
      </c>
      <c r="BB11" s="390">
        <f t="shared" si="11"/>
        <v>0</v>
      </c>
      <c r="BD11" s="368">
        <f t="shared" si="39"/>
        <v>0</v>
      </c>
      <c r="BE11" s="368">
        <f t="shared" si="39"/>
        <v>0</v>
      </c>
      <c r="BF11" s="368">
        <f t="shared" si="39"/>
        <v>0</v>
      </c>
      <c r="BG11" s="368">
        <f t="shared" si="39"/>
        <v>0</v>
      </c>
      <c r="BH11" s="372">
        <f t="shared" si="40"/>
        <v>18</v>
      </c>
      <c r="BI11" s="372">
        <f t="shared" si="12"/>
        <v>1.5</v>
      </c>
      <c r="BJ11" s="372">
        <f t="shared" si="41"/>
        <v>22</v>
      </c>
      <c r="BK11" s="372">
        <f t="shared" si="13"/>
        <v>2</v>
      </c>
      <c r="BL11" s="372">
        <f t="shared" si="42"/>
        <v>6</v>
      </c>
      <c r="BM11" s="372">
        <f t="shared" si="14"/>
        <v>2</v>
      </c>
      <c r="BN11" s="564">
        <f t="shared" si="15"/>
        <v>0</v>
      </c>
      <c r="BO11" s="565">
        <f t="shared" si="16"/>
        <v>0</v>
      </c>
      <c r="BP11" s="570">
        <f t="shared" si="17"/>
        <v>0</v>
      </c>
      <c r="BQ11" s="564">
        <f t="shared" si="18"/>
        <v>0</v>
      </c>
      <c r="BR11" s="565">
        <f t="shared" si="19"/>
        <v>0</v>
      </c>
      <c r="BS11" s="570">
        <f t="shared" si="20"/>
        <v>0</v>
      </c>
      <c r="BT11" s="568">
        <f t="shared" si="43"/>
        <v>0</v>
      </c>
      <c r="BU11" s="564">
        <f t="shared" si="44"/>
        <v>0</v>
      </c>
      <c r="BV11" s="582">
        <f t="shared" si="45"/>
        <v>0</v>
      </c>
      <c r="BW11" s="576">
        <f t="shared" si="46"/>
        <v>0</v>
      </c>
      <c r="BX11" s="577">
        <f t="shared" si="47"/>
        <v>0</v>
      </c>
      <c r="BY11" s="578">
        <f t="shared" si="21"/>
        <v>0</v>
      </c>
      <c r="BZ11" s="576">
        <f t="shared" si="48"/>
        <v>0</v>
      </c>
      <c r="CA11" s="577">
        <f t="shared" si="49"/>
        <v>0</v>
      </c>
      <c r="CB11" s="578">
        <f t="shared" si="22"/>
        <v>0</v>
      </c>
      <c r="CC11" s="579">
        <f t="shared" si="50"/>
        <v>0</v>
      </c>
      <c r="CD11" s="576">
        <f t="shared" si="51"/>
        <v>0</v>
      </c>
      <c r="CE11" s="560">
        <f t="shared" si="52"/>
        <v>-6</v>
      </c>
      <c r="CF11" s="560">
        <f t="shared" si="53"/>
        <v>-6</v>
      </c>
      <c r="CG11" s="560">
        <f t="shared" si="54"/>
        <v>0</v>
      </c>
      <c r="CH11" s="560">
        <f t="shared" si="55"/>
        <v>0</v>
      </c>
      <c r="CL11" s="2" t="str">
        <f t="shared" si="56"/>
        <v/>
      </c>
    </row>
    <row r="12" spans="1:90" ht="12.75" x14ac:dyDescent="0.2">
      <c r="A12" s="242">
        <f t="shared" si="23"/>
        <v>7</v>
      </c>
      <c r="B12" s="243">
        <f t="shared" si="57"/>
        <v>46032</v>
      </c>
      <c r="C12" s="600">
        <f t="shared" si="24"/>
        <v>2</v>
      </c>
      <c r="D12" s="307"/>
      <c r="E12" s="307"/>
      <c r="F12" s="308"/>
      <c r="G12" s="308"/>
      <c r="H12" s="547">
        <f>IF(AK12=6,Einstellungen!$E$11,IF(AK12=7,Einstellungen!$E$12,IF(AK12=1,Einstellungen!$E$13,IF(AK12=2,Einstellungen!$E$7,IF(AK12=3,Einstellungen!$E$8,IF(AK12=4,Einstellungen!$E$9,IF(AK12=5,Einstellungen!$E$10)))))))</f>
        <v>0</v>
      </c>
      <c r="I12" s="228">
        <f t="shared" si="0"/>
        <v>0</v>
      </c>
      <c r="J12" s="229" t="str">
        <f t="shared" si="1"/>
        <v/>
      </c>
      <c r="K12" s="313"/>
      <c r="L12" s="328"/>
      <c r="M12" s="202"/>
      <c r="N12" s="381"/>
      <c r="O12" s="382"/>
      <c r="P12" s="382"/>
      <c r="Q12" s="382"/>
      <c r="R12" s="246" t="str">
        <f>IF(I$36=0,"",IF(Einstellungen!I$39=1,R11+AV12,CL12))</f>
        <v/>
      </c>
      <c r="S12" s="230">
        <f>SUM(AP$3:AP12)</f>
        <v>56</v>
      </c>
      <c r="T12" s="228">
        <f>SUM(I$3:I12)</f>
        <v>0</v>
      </c>
      <c r="U12" s="373" t="str">
        <f t="shared" si="2"/>
        <v/>
      </c>
      <c r="V12" s="689"/>
      <c r="W12" s="609"/>
      <c r="X12" s="609"/>
      <c r="Y12" s="15">
        <f t="shared" si="3"/>
        <v>46032</v>
      </c>
      <c r="Z12" s="2" t="b">
        <f t="shared" si="4"/>
        <v>0</v>
      </c>
      <c r="AA12" s="2">
        <f>IF(M12=Einstellungen!A$43,I12,IF(M12=Einstellungen!A$45,I12,0))</f>
        <v>0</v>
      </c>
      <c r="AB12" s="2">
        <f>IF(M12=Einstellungen!A$44,I12,IF(M12=Einstellungen!A$45,I12,0))</f>
        <v>0</v>
      </c>
      <c r="AC12" s="661">
        <f t="shared" si="5"/>
        <v>0</v>
      </c>
      <c r="AD12" s="2" t="b">
        <f t="shared" si="6"/>
        <v>0</v>
      </c>
      <c r="AE12" s="2">
        <f t="shared" si="25"/>
        <v>0</v>
      </c>
      <c r="AF12" s="2">
        <f t="shared" si="25"/>
        <v>0</v>
      </c>
      <c r="AG12" s="325" t="b">
        <f t="shared" si="7"/>
        <v>0</v>
      </c>
      <c r="AH12" s="325" t="b">
        <f t="shared" si="8"/>
        <v>0</v>
      </c>
      <c r="AI12" s="325" t="b">
        <f t="shared" si="26"/>
        <v>0</v>
      </c>
      <c r="AJ12" s="325" t="b">
        <f t="shared" si="9"/>
        <v>0</v>
      </c>
      <c r="AK12" s="2">
        <f t="shared" si="27"/>
        <v>7</v>
      </c>
      <c r="AL12" s="14">
        <f t="shared" si="28"/>
        <v>0</v>
      </c>
      <c r="AM12" s="11">
        <f t="shared" si="29"/>
        <v>0</v>
      </c>
      <c r="AN12" s="11">
        <f t="shared" si="10"/>
        <v>0</v>
      </c>
      <c r="AO12" s="11">
        <f t="shared" si="30"/>
        <v>0</v>
      </c>
      <c r="AP12" s="11">
        <f t="shared" si="31"/>
        <v>0</v>
      </c>
      <c r="AQ12" s="204">
        <f t="shared" si="32"/>
        <v>0</v>
      </c>
      <c r="AR12" s="2" t="str">
        <f t="shared" si="33"/>
        <v/>
      </c>
      <c r="AS12" s="2" t="str">
        <f t="shared" si="34"/>
        <v/>
      </c>
      <c r="AT12" s="11" t="str">
        <f t="shared" ref="AT12:AT33" si="58">IF(L12="j",1,IF(L12="J/2",0.5,""))</f>
        <v/>
      </c>
      <c r="AU12" s="11" t="str">
        <f t="shared" si="36"/>
        <v/>
      </c>
      <c r="AV12" s="11">
        <f t="shared" si="37"/>
        <v>0</v>
      </c>
      <c r="AW12" s="11">
        <f>SUM($AV$3:AV12)</f>
        <v>-56</v>
      </c>
      <c r="AX12" s="390">
        <f t="shared" si="38"/>
        <v>0</v>
      </c>
      <c r="AY12" s="390">
        <f t="shared" si="11"/>
        <v>0</v>
      </c>
      <c r="AZ12" s="390">
        <f t="shared" si="11"/>
        <v>0</v>
      </c>
      <c r="BA12" s="390">
        <f t="shared" si="11"/>
        <v>0</v>
      </c>
      <c r="BB12" s="390">
        <f t="shared" si="11"/>
        <v>0</v>
      </c>
      <c r="BD12" s="368">
        <f t="shared" si="39"/>
        <v>0</v>
      </c>
      <c r="BE12" s="368">
        <f t="shared" si="39"/>
        <v>0</v>
      </c>
      <c r="BF12" s="368">
        <f t="shared" si="39"/>
        <v>0</v>
      </c>
      <c r="BG12" s="368">
        <f t="shared" si="39"/>
        <v>0</v>
      </c>
      <c r="BH12" s="372">
        <f t="shared" si="40"/>
        <v>18</v>
      </c>
      <c r="BI12" s="372">
        <f t="shared" si="12"/>
        <v>1.5</v>
      </c>
      <c r="BJ12" s="372">
        <f t="shared" si="41"/>
        <v>22</v>
      </c>
      <c r="BK12" s="372">
        <f t="shared" si="13"/>
        <v>2</v>
      </c>
      <c r="BL12" s="372">
        <f t="shared" si="42"/>
        <v>6</v>
      </c>
      <c r="BM12" s="372">
        <f t="shared" si="14"/>
        <v>2</v>
      </c>
      <c r="BN12" s="564">
        <f t="shared" si="15"/>
        <v>0</v>
      </c>
      <c r="BO12" s="565">
        <f t="shared" si="16"/>
        <v>0</v>
      </c>
      <c r="BP12" s="570">
        <f t="shared" si="17"/>
        <v>0</v>
      </c>
      <c r="BQ12" s="564">
        <f t="shared" si="18"/>
        <v>0</v>
      </c>
      <c r="BR12" s="565">
        <f t="shared" si="19"/>
        <v>0</v>
      </c>
      <c r="BS12" s="570">
        <f t="shared" si="20"/>
        <v>0</v>
      </c>
      <c r="BT12" s="568">
        <f t="shared" si="43"/>
        <v>0</v>
      </c>
      <c r="BU12" s="564">
        <f t="shared" si="44"/>
        <v>0</v>
      </c>
      <c r="BV12" s="582">
        <f t="shared" si="45"/>
        <v>0</v>
      </c>
      <c r="BW12" s="576">
        <f t="shared" si="46"/>
        <v>0</v>
      </c>
      <c r="BX12" s="577">
        <f t="shared" si="47"/>
        <v>0</v>
      </c>
      <c r="BY12" s="578">
        <f t="shared" si="21"/>
        <v>0</v>
      </c>
      <c r="BZ12" s="576">
        <f t="shared" si="48"/>
        <v>0</v>
      </c>
      <c r="CA12" s="577">
        <f t="shared" si="49"/>
        <v>0</v>
      </c>
      <c r="CB12" s="578">
        <f t="shared" si="22"/>
        <v>0</v>
      </c>
      <c r="CC12" s="579">
        <f t="shared" si="50"/>
        <v>0</v>
      </c>
      <c r="CD12" s="576">
        <f t="shared" si="51"/>
        <v>0</v>
      </c>
      <c r="CE12" s="560">
        <f t="shared" si="52"/>
        <v>-6</v>
      </c>
      <c r="CF12" s="560">
        <f t="shared" si="53"/>
        <v>-6</v>
      </c>
      <c r="CG12" s="560">
        <f t="shared" si="54"/>
        <v>0</v>
      </c>
      <c r="CH12" s="560">
        <f t="shared" si="55"/>
        <v>0</v>
      </c>
      <c r="CL12" s="2" t="str">
        <f t="shared" si="56"/>
        <v/>
      </c>
    </row>
    <row r="13" spans="1:90" ht="12.75" x14ac:dyDescent="0.2">
      <c r="A13" s="242">
        <f t="shared" si="23"/>
        <v>1</v>
      </c>
      <c r="B13" s="243">
        <f t="shared" si="57"/>
        <v>46033</v>
      </c>
      <c r="C13" s="600">
        <f t="shared" si="24"/>
        <v>2</v>
      </c>
      <c r="D13" s="307"/>
      <c r="E13" s="307"/>
      <c r="F13" s="308"/>
      <c r="G13" s="308"/>
      <c r="H13" s="547">
        <f>IF(AK13=6,Einstellungen!$E$11,IF(AK13=7,Einstellungen!$E$12,IF(AK13=1,Einstellungen!$E$13,IF(AK13=2,Einstellungen!$E$7,IF(AK13=3,Einstellungen!$E$8,IF(AK13=4,Einstellungen!$E$9,IF(AK13=5,Einstellungen!$E$10)))))))</f>
        <v>0</v>
      </c>
      <c r="I13" s="228">
        <f t="shared" si="0"/>
        <v>0</v>
      </c>
      <c r="J13" s="229" t="str">
        <f t="shared" si="1"/>
        <v/>
      </c>
      <c r="K13" s="313"/>
      <c r="L13" s="328"/>
      <c r="M13" s="202"/>
      <c r="N13" s="381"/>
      <c r="O13" s="382"/>
      <c r="P13" s="382"/>
      <c r="Q13" s="382"/>
      <c r="R13" s="246" t="str">
        <f>IF(I$36=0,"",IF(Einstellungen!I$39=1,R12+AV13,CL13))</f>
        <v/>
      </c>
      <c r="S13" s="230">
        <f>SUM(AP$3:AP13)</f>
        <v>56</v>
      </c>
      <c r="T13" s="228">
        <f>SUM(I$3:I13)</f>
        <v>0</v>
      </c>
      <c r="U13" s="373" t="str">
        <f t="shared" si="2"/>
        <v/>
      </c>
      <c r="V13" s="689"/>
      <c r="W13" s="609"/>
      <c r="X13" s="609"/>
      <c r="Y13" s="15">
        <f t="shared" si="3"/>
        <v>46033</v>
      </c>
      <c r="Z13" s="2" t="b">
        <f t="shared" si="4"/>
        <v>0</v>
      </c>
      <c r="AA13" s="2">
        <f>IF(M13=Einstellungen!A$43,I13,IF(M13=Einstellungen!A$45,I13,0))</f>
        <v>0</v>
      </c>
      <c r="AB13" s="2">
        <f>IF(M13=Einstellungen!A$44,I13,IF(M13=Einstellungen!A$45,I13,0))</f>
        <v>0</v>
      </c>
      <c r="AC13" s="661">
        <f t="shared" si="5"/>
        <v>0</v>
      </c>
      <c r="AD13" s="2" t="b">
        <f t="shared" si="6"/>
        <v>0</v>
      </c>
      <c r="AE13" s="2">
        <f t="shared" si="25"/>
        <v>0</v>
      </c>
      <c r="AF13" s="2">
        <f t="shared" si="25"/>
        <v>0</v>
      </c>
      <c r="AG13" s="325" t="b">
        <f t="shared" si="7"/>
        <v>0</v>
      </c>
      <c r="AH13" s="325" t="b">
        <f t="shared" si="8"/>
        <v>0</v>
      </c>
      <c r="AI13" s="325" t="b">
        <f t="shared" si="26"/>
        <v>0</v>
      </c>
      <c r="AJ13" s="325" t="b">
        <f t="shared" si="9"/>
        <v>0</v>
      </c>
      <c r="AK13" s="2">
        <f t="shared" si="27"/>
        <v>1</v>
      </c>
      <c r="AL13" s="14">
        <f t="shared" si="28"/>
        <v>0</v>
      </c>
      <c r="AM13" s="11">
        <f t="shared" si="29"/>
        <v>0</v>
      </c>
      <c r="AN13" s="11">
        <f t="shared" si="10"/>
        <v>0</v>
      </c>
      <c r="AO13" s="11">
        <f t="shared" si="30"/>
        <v>0</v>
      </c>
      <c r="AP13" s="11">
        <f t="shared" si="31"/>
        <v>0</v>
      </c>
      <c r="AQ13" s="204">
        <f t="shared" si="32"/>
        <v>0</v>
      </c>
      <c r="AR13" s="2" t="str">
        <f t="shared" si="33"/>
        <v/>
      </c>
      <c r="AS13" s="2" t="str">
        <f t="shared" si="34"/>
        <v/>
      </c>
      <c r="AT13" s="11" t="str">
        <f t="shared" si="58"/>
        <v/>
      </c>
      <c r="AU13" s="11" t="str">
        <f t="shared" si="36"/>
        <v/>
      </c>
      <c r="AV13" s="11">
        <f t="shared" si="37"/>
        <v>0</v>
      </c>
      <c r="AW13" s="11">
        <f>SUM($AV$3:AV13)</f>
        <v>-56</v>
      </c>
      <c r="AX13" s="390">
        <f t="shared" si="38"/>
        <v>0</v>
      </c>
      <c r="AY13" s="390">
        <f t="shared" si="11"/>
        <v>0</v>
      </c>
      <c r="AZ13" s="390">
        <f t="shared" si="11"/>
        <v>0</v>
      </c>
      <c r="BA13" s="390">
        <f t="shared" si="11"/>
        <v>0</v>
      </c>
      <c r="BB13" s="390">
        <f t="shared" si="11"/>
        <v>0</v>
      </c>
      <c r="BD13" s="368">
        <f t="shared" si="39"/>
        <v>0</v>
      </c>
      <c r="BE13" s="368">
        <f t="shared" si="39"/>
        <v>0</v>
      </c>
      <c r="BF13" s="368">
        <f t="shared" si="39"/>
        <v>0</v>
      </c>
      <c r="BG13" s="368">
        <f t="shared" si="39"/>
        <v>0</v>
      </c>
      <c r="BH13" s="372">
        <f t="shared" si="40"/>
        <v>8</v>
      </c>
      <c r="BI13" s="372">
        <f t="shared" si="12"/>
        <v>2</v>
      </c>
      <c r="BJ13" s="372">
        <f t="shared" si="41"/>
        <v>22</v>
      </c>
      <c r="BK13" s="372">
        <f t="shared" si="13"/>
        <v>3</v>
      </c>
      <c r="BL13" s="372">
        <f t="shared" si="42"/>
        <v>6</v>
      </c>
      <c r="BM13" s="372">
        <f t="shared" si="14"/>
        <v>3</v>
      </c>
      <c r="BN13" s="564">
        <f t="shared" si="15"/>
        <v>0</v>
      </c>
      <c r="BO13" s="565">
        <f t="shared" si="16"/>
        <v>0</v>
      </c>
      <c r="BP13" s="570">
        <f t="shared" si="17"/>
        <v>0</v>
      </c>
      <c r="BQ13" s="564">
        <f t="shared" si="18"/>
        <v>0</v>
      </c>
      <c r="BR13" s="565">
        <f t="shared" si="19"/>
        <v>0</v>
      </c>
      <c r="BS13" s="570">
        <f t="shared" si="20"/>
        <v>0</v>
      </c>
      <c r="BT13" s="568">
        <f t="shared" si="43"/>
        <v>0</v>
      </c>
      <c r="BU13" s="564">
        <f t="shared" si="44"/>
        <v>0</v>
      </c>
      <c r="BV13" s="582">
        <f t="shared" si="45"/>
        <v>0</v>
      </c>
      <c r="BW13" s="576">
        <f t="shared" si="46"/>
        <v>0</v>
      </c>
      <c r="BX13" s="577">
        <f t="shared" si="47"/>
        <v>0</v>
      </c>
      <c r="BY13" s="578">
        <f t="shared" si="21"/>
        <v>0</v>
      </c>
      <c r="BZ13" s="576">
        <f t="shared" si="48"/>
        <v>0</v>
      </c>
      <c r="CA13" s="577">
        <f t="shared" si="49"/>
        <v>0</v>
      </c>
      <c r="CB13" s="578">
        <f t="shared" si="22"/>
        <v>0</v>
      </c>
      <c r="CC13" s="579">
        <f t="shared" si="50"/>
        <v>0</v>
      </c>
      <c r="CD13" s="576">
        <f t="shared" si="51"/>
        <v>0</v>
      </c>
      <c r="CE13" s="560">
        <f t="shared" si="52"/>
        <v>-6</v>
      </c>
      <c r="CF13" s="560">
        <f t="shared" si="53"/>
        <v>-6</v>
      </c>
      <c r="CG13" s="560">
        <f t="shared" si="54"/>
        <v>0</v>
      </c>
      <c r="CH13" s="560">
        <f t="shared" si="55"/>
        <v>0</v>
      </c>
      <c r="CL13" s="2" t="str">
        <f t="shared" si="56"/>
        <v/>
      </c>
    </row>
    <row r="14" spans="1:90" ht="12.75" x14ac:dyDescent="0.2">
      <c r="A14" s="242">
        <f t="shared" si="23"/>
        <v>2</v>
      </c>
      <c r="B14" s="243">
        <f t="shared" si="57"/>
        <v>46034</v>
      </c>
      <c r="C14" s="600">
        <f t="shared" si="24"/>
        <v>3</v>
      </c>
      <c r="D14" s="307"/>
      <c r="E14" s="307"/>
      <c r="F14" s="308"/>
      <c r="G14" s="308"/>
      <c r="H14" s="547">
        <f>IF(AK14=6,Einstellungen!$E$11,IF(AK14=7,Einstellungen!$E$12,IF(AK14=1,Einstellungen!$E$13,IF(AK14=2,Einstellungen!$E$7,IF(AK14=3,Einstellungen!$E$8,IF(AK14=4,Einstellungen!$E$9,IF(AK14=5,Einstellungen!$E$10)))))))</f>
        <v>0</v>
      </c>
      <c r="I14" s="228">
        <f t="shared" si="0"/>
        <v>0</v>
      </c>
      <c r="J14" s="229">
        <f t="shared" si="1"/>
        <v>1</v>
      </c>
      <c r="K14" s="313"/>
      <c r="L14" s="328"/>
      <c r="M14" s="202"/>
      <c r="N14" s="381"/>
      <c r="O14" s="382"/>
      <c r="P14" s="382"/>
      <c r="Q14" s="382"/>
      <c r="R14" s="246" t="str">
        <f>IF(I$36=0,"",IF(Einstellungen!I$39=1,R13+AV14,CL14))</f>
        <v/>
      </c>
      <c r="S14" s="230">
        <f>SUM(AP$3:AP14)</f>
        <v>64</v>
      </c>
      <c r="T14" s="228">
        <f>SUM(I$3:I14)</f>
        <v>0</v>
      </c>
      <c r="U14" s="373" t="str">
        <f t="shared" si="2"/>
        <v/>
      </c>
      <c r="V14" s="689"/>
      <c r="W14" s="609"/>
      <c r="X14" s="609"/>
      <c r="Y14" s="15">
        <f t="shared" si="3"/>
        <v>46034</v>
      </c>
      <c r="Z14" s="2">
        <f t="shared" si="4"/>
        <v>0</v>
      </c>
      <c r="AA14" s="2">
        <f>IF(M14=Einstellungen!A$43,I14,IF(M14=Einstellungen!A$45,I14,0))</f>
        <v>0</v>
      </c>
      <c r="AB14" s="2">
        <f>IF(M14=Einstellungen!A$44,I14,IF(M14=Einstellungen!A$45,I14,0))</f>
        <v>0</v>
      </c>
      <c r="AC14" s="661">
        <f t="shared" si="5"/>
        <v>0</v>
      </c>
      <c r="AD14" s="2">
        <f t="shared" si="6"/>
        <v>0</v>
      </c>
      <c r="AE14" s="2">
        <f t="shared" si="25"/>
        <v>0</v>
      </c>
      <c r="AF14" s="2">
        <f t="shared" si="25"/>
        <v>0</v>
      </c>
      <c r="AG14" s="325">
        <f t="shared" si="7"/>
        <v>0</v>
      </c>
      <c r="AH14" s="325">
        <f t="shared" si="8"/>
        <v>0</v>
      </c>
      <c r="AI14" s="325">
        <f t="shared" si="26"/>
        <v>0</v>
      </c>
      <c r="AJ14" s="325">
        <f t="shared" si="9"/>
        <v>0</v>
      </c>
      <c r="AK14" s="2">
        <f t="shared" si="27"/>
        <v>2</v>
      </c>
      <c r="AL14" s="14">
        <f t="shared" si="28"/>
        <v>0</v>
      </c>
      <c r="AM14" s="11">
        <f t="shared" si="29"/>
        <v>0</v>
      </c>
      <c r="AN14" s="11">
        <f t="shared" si="10"/>
        <v>0</v>
      </c>
      <c r="AO14" s="11">
        <f t="shared" si="30"/>
        <v>8</v>
      </c>
      <c r="AP14" s="11">
        <f t="shared" si="31"/>
        <v>8</v>
      </c>
      <c r="AQ14" s="204">
        <f t="shared" si="32"/>
        <v>8</v>
      </c>
      <c r="AR14" s="2">
        <f t="shared" si="33"/>
        <v>1</v>
      </c>
      <c r="AS14" s="2">
        <f t="shared" si="34"/>
        <v>1</v>
      </c>
      <c r="AT14" s="11" t="str">
        <f t="shared" si="58"/>
        <v/>
      </c>
      <c r="AU14" s="11" t="str">
        <f t="shared" si="36"/>
        <v/>
      </c>
      <c r="AV14" s="11">
        <f t="shared" si="37"/>
        <v>-8</v>
      </c>
      <c r="AW14" s="11">
        <f>SUM($AV$3:AV14)</f>
        <v>-64</v>
      </c>
      <c r="AX14" s="390">
        <f t="shared" si="38"/>
        <v>0</v>
      </c>
      <c r="AY14" s="390">
        <f t="shared" si="11"/>
        <v>0</v>
      </c>
      <c r="AZ14" s="390">
        <f t="shared" si="11"/>
        <v>0</v>
      </c>
      <c r="BA14" s="390">
        <f t="shared" si="11"/>
        <v>0</v>
      </c>
      <c r="BB14" s="390">
        <f t="shared" si="11"/>
        <v>0</v>
      </c>
      <c r="BD14" s="368">
        <f t="shared" si="39"/>
        <v>0</v>
      </c>
      <c r="BE14" s="368">
        <f t="shared" si="39"/>
        <v>0</v>
      </c>
      <c r="BF14" s="368">
        <f t="shared" si="39"/>
        <v>0</v>
      </c>
      <c r="BG14" s="368">
        <f t="shared" si="39"/>
        <v>0</v>
      </c>
      <c r="BH14" s="372">
        <f t="shared" si="40"/>
        <v>18</v>
      </c>
      <c r="BI14" s="372">
        <f t="shared" si="12"/>
        <v>1.5</v>
      </c>
      <c r="BJ14" s="372">
        <f t="shared" si="41"/>
        <v>22</v>
      </c>
      <c r="BK14" s="372">
        <f t="shared" si="13"/>
        <v>2</v>
      </c>
      <c r="BL14" s="372">
        <f t="shared" si="42"/>
        <v>6</v>
      </c>
      <c r="BM14" s="372">
        <f t="shared" si="14"/>
        <v>2</v>
      </c>
      <c r="BN14" s="564">
        <f t="shared" si="15"/>
        <v>0</v>
      </c>
      <c r="BO14" s="565">
        <f t="shared" si="16"/>
        <v>0</v>
      </c>
      <c r="BP14" s="570">
        <f t="shared" si="17"/>
        <v>0</v>
      </c>
      <c r="BQ14" s="564">
        <f t="shared" si="18"/>
        <v>0</v>
      </c>
      <c r="BR14" s="565">
        <f t="shared" si="19"/>
        <v>0</v>
      </c>
      <c r="BS14" s="570">
        <f t="shared" si="20"/>
        <v>0</v>
      </c>
      <c r="BT14" s="568">
        <f t="shared" si="43"/>
        <v>0</v>
      </c>
      <c r="BU14" s="564">
        <f t="shared" si="44"/>
        <v>0</v>
      </c>
      <c r="BV14" s="582">
        <f t="shared" si="45"/>
        <v>0</v>
      </c>
      <c r="BW14" s="576">
        <f t="shared" si="46"/>
        <v>0</v>
      </c>
      <c r="BX14" s="577">
        <f t="shared" si="47"/>
        <v>0</v>
      </c>
      <c r="BY14" s="578">
        <f t="shared" si="21"/>
        <v>0</v>
      </c>
      <c r="BZ14" s="576">
        <f t="shared" si="48"/>
        <v>0</v>
      </c>
      <c r="CA14" s="577">
        <f t="shared" si="49"/>
        <v>0</v>
      </c>
      <c r="CB14" s="578">
        <f t="shared" si="22"/>
        <v>0</v>
      </c>
      <c r="CC14" s="579">
        <f t="shared" si="50"/>
        <v>0</v>
      </c>
      <c r="CD14" s="576">
        <f t="shared" si="51"/>
        <v>0</v>
      </c>
      <c r="CE14" s="560">
        <f t="shared" si="52"/>
        <v>-6</v>
      </c>
      <c r="CF14" s="560">
        <f t="shared" si="53"/>
        <v>-6</v>
      </c>
      <c r="CG14" s="560">
        <f t="shared" si="54"/>
        <v>0</v>
      </c>
      <c r="CH14" s="560">
        <f t="shared" si="55"/>
        <v>0</v>
      </c>
      <c r="CL14" s="2" t="str">
        <f t="shared" si="56"/>
        <v/>
      </c>
    </row>
    <row r="15" spans="1:90" ht="12.75" x14ac:dyDescent="0.2">
      <c r="A15" s="242">
        <f t="shared" si="23"/>
        <v>3</v>
      </c>
      <c r="B15" s="243">
        <f t="shared" si="57"/>
        <v>46035</v>
      </c>
      <c r="C15" s="600">
        <f t="shared" si="24"/>
        <v>3</v>
      </c>
      <c r="D15" s="307"/>
      <c r="E15" s="307"/>
      <c r="F15" s="308"/>
      <c r="G15" s="308"/>
      <c r="H15" s="547">
        <f>IF(AK15=6,Einstellungen!$E$11,IF(AK15=7,Einstellungen!$E$12,IF(AK15=1,Einstellungen!$E$13,IF(AK15=2,Einstellungen!$E$7,IF(AK15=3,Einstellungen!$E$8,IF(AK15=4,Einstellungen!$E$9,IF(AK15=5,Einstellungen!$E$10)))))))</f>
        <v>0</v>
      </c>
      <c r="I15" s="228">
        <f t="shared" si="0"/>
        <v>0</v>
      </c>
      <c r="J15" s="229">
        <f t="shared" si="1"/>
        <v>1</v>
      </c>
      <c r="K15" s="313"/>
      <c r="L15" s="328"/>
      <c r="M15" s="202"/>
      <c r="N15" s="381"/>
      <c r="O15" s="382"/>
      <c r="P15" s="382"/>
      <c r="Q15" s="382"/>
      <c r="R15" s="246" t="str">
        <f>IF(I$36=0,"",IF(Einstellungen!I$39=1,R14+AV15,CL15))</f>
        <v/>
      </c>
      <c r="S15" s="230">
        <f>SUM(AP$3:AP15)</f>
        <v>72</v>
      </c>
      <c r="T15" s="228">
        <f>SUM(I$3:I15)</f>
        <v>0</v>
      </c>
      <c r="U15" s="373" t="str">
        <f t="shared" si="2"/>
        <v/>
      </c>
      <c r="V15" s="689" t="s">
        <v>321</v>
      </c>
      <c r="W15" s="609"/>
      <c r="X15" s="609"/>
      <c r="Y15" s="15">
        <f t="shared" si="3"/>
        <v>46035</v>
      </c>
      <c r="Z15" s="2">
        <f t="shared" si="4"/>
        <v>0</v>
      </c>
      <c r="AA15" s="2">
        <f>IF(M15=Einstellungen!A$43,I15,IF(M15=Einstellungen!A$45,I15,0))</f>
        <v>0</v>
      </c>
      <c r="AB15" s="2">
        <f>IF(M15=Einstellungen!A$44,I15,IF(M15=Einstellungen!A$45,I15,0))</f>
        <v>0</v>
      </c>
      <c r="AC15" s="661">
        <f t="shared" si="5"/>
        <v>0</v>
      </c>
      <c r="AD15" s="2">
        <f t="shared" si="6"/>
        <v>0</v>
      </c>
      <c r="AE15" s="2">
        <f t="shared" si="25"/>
        <v>0</v>
      </c>
      <c r="AF15" s="2">
        <f t="shared" si="25"/>
        <v>0</v>
      </c>
      <c r="AG15" s="325">
        <f t="shared" si="7"/>
        <v>0</v>
      </c>
      <c r="AH15" s="325">
        <f t="shared" si="8"/>
        <v>0</v>
      </c>
      <c r="AI15" s="325">
        <f t="shared" si="26"/>
        <v>0</v>
      </c>
      <c r="AJ15" s="325">
        <f t="shared" si="9"/>
        <v>0</v>
      </c>
      <c r="AK15" s="2">
        <f t="shared" si="27"/>
        <v>3</v>
      </c>
      <c r="AL15" s="14">
        <f t="shared" si="28"/>
        <v>0</v>
      </c>
      <c r="AM15" s="11">
        <f t="shared" si="29"/>
        <v>0</v>
      </c>
      <c r="AN15" s="11">
        <f t="shared" si="10"/>
        <v>0</v>
      </c>
      <c r="AO15" s="11">
        <f t="shared" si="30"/>
        <v>8</v>
      </c>
      <c r="AP15" s="11">
        <f t="shared" si="31"/>
        <v>8</v>
      </c>
      <c r="AQ15" s="204">
        <f t="shared" si="32"/>
        <v>8</v>
      </c>
      <c r="AR15" s="2">
        <f t="shared" si="33"/>
        <v>1</v>
      </c>
      <c r="AS15" s="2">
        <f t="shared" si="34"/>
        <v>1</v>
      </c>
      <c r="AT15" s="11" t="str">
        <f t="shared" si="58"/>
        <v/>
      </c>
      <c r="AU15" s="11" t="str">
        <f t="shared" si="36"/>
        <v/>
      </c>
      <c r="AV15" s="11">
        <f t="shared" si="37"/>
        <v>-8</v>
      </c>
      <c r="AW15" s="11">
        <f>SUM($AV$3:AV15)</f>
        <v>-72</v>
      </c>
      <c r="AX15" s="390">
        <f t="shared" si="38"/>
        <v>0</v>
      </c>
      <c r="AY15" s="390">
        <f t="shared" si="11"/>
        <v>0</v>
      </c>
      <c r="AZ15" s="390">
        <f t="shared" si="11"/>
        <v>0</v>
      </c>
      <c r="BA15" s="390">
        <f t="shared" si="11"/>
        <v>0</v>
      </c>
      <c r="BB15" s="390">
        <f t="shared" si="11"/>
        <v>0</v>
      </c>
      <c r="BD15" s="368">
        <f t="shared" si="39"/>
        <v>0</v>
      </c>
      <c r="BE15" s="368">
        <f t="shared" si="39"/>
        <v>0</v>
      </c>
      <c r="BF15" s="368">
        <f t="shared" si="39"/>
        <v>0</v>
      </c>
      <c r="BG15" s="368">
        <f t="shared" si="39"/>
        <v>0</v>
      </c>
      <c r="BH15" s="372">
        <f t="shared" si="40"/>
        <v>18</v>
      </c>
      <c r="BI15" s="372">
        <f t="shared" si="12"/>
        <v>1.5</v>
      </c>
      <c r="BJ15" s="372">
        <f t="shared" si="41"/>
        <v>22</v>
      </c>
      <c r="BK15" s="372">
        <f t="shared" si="13"/>
        <v>2</v>
      </c>
      <c r="BL15" s="372">
        <f t="shared" si="42"/>
        <v>6</v>
      </c>
      <c r="BM15" s="372">
        <f t="shared" si="14"/>
        <v>2</v>
      </c>
      <c r="BN15" s="564">
        <f t="shared" si="15"/>
        <v>0</v>
      </c>
      <c r="BO15" s="565">
        <f t="shared" si="16"/>
        <v>0</v>
      </c>
      <c r="BP15" s="570">
        <f t="shared" si="17"/>
        <v>0</v>
      </c>
      <c r="BQ15" s="564">
        <f t="shared" si="18"/>
        <v>0</v>
      </c>
      <c r="BR15" s="565">
        <f t="shared" si="19"/>
        <v>0</v>
      </c>
      <c r="BS15" s="570">
        <f t="shared" si="20"/>
        <v>0</v>
      </c>
      <c r="BT15" s="568">
        <f t="shared" si="43"/>
        <v>0</v>
      </c>
      <c r="BU15" s="564">
        <f t="shared" si="44"/>
        <v>0</v>
      </c>
      <c r="BV15" s="582">
        <f t="shared" si="45"/>
        <v>0</v>
      </c>
      <c r="BW15" s="576">
        <f t="shared" si="46"/>
        <v>0</v>
      </c>
      <c r="BX15" s="577">
        <f t="shared" si="47"/>
        <v>0</v>
      </c>
      <c r="BY15" s="578">
        <f t="shared" si="21"/>
        <v>0</v>
      </c>
      <c r="BZ15" s="576">
        <f t="shared" si="48"/>
        <v>0</v>
      </c>
      <c r="CA15" s="577">
        <f t="shared" si="49"/>
        <v>0</v>
      </c>
      <c r="CB15" s="578">
        <f t="shared" si="22"/>
        <v>0</v>
      </c>
      <c r="CC15" s="579">
        <f t="shared" si="50"/>
        <v>0</v>
      </c>
      <c r="CD15" s="576">
        <f t="shared" si="51"/>
        <v>0</v>
      </c>
      <c r="CE15" s="560">
        <f t="shared" si="52"/>
        <v>-6</v>
      </c>
      <c r="CF15" s="560">
        <f t="shared" si="53"/>
        <v>-6</v>
      </c>
      <c r="CG15" s="560">
        <f t="shared" si="54"/>
        <v>0</v>
      </c>
      <c r="CH15" s="560">
        <f t="shared" si="55"/>
        <v>0</v>
      </c>
      <c r="CL15" s="2" t="str">
        <f t="shared" si="56"/>
        <v/>
      </c>
    </row>
    <row r="16" spans="1:90" ht="12.75" x14ac:dyDescent="0.2">
      <c r="A16" s="242">
        <f t="shared" si="23"/>
        <v>4</v>
      </c>
      <c r="B16" s="243">
        <f t="shared" si="57"/>
        <v>46036</v>
      </c>
      <c r="C16" s="600">
        <f t="shared" si="24"/>
        <v>3</v>
      </c>
      <c r="D16" s="307"/>
      <c r="E16" s="307"/>
      <c r="F16" s="308"/>
      <c r="G16" s="308"/>
      <c r="H16" s="547">
        <f>IF(AK16=6,Einstellungen!$E$11,IF(AK16=7,Einstellungen!$E$12,IF(AK16=1,Einstellungen!$E$13,IF(AK16=2,Einstellungen!$E$7,IF(AK16=3,Einstellungen!$E$8,IF(AK16=4,Einstellungen!$E$9,IF(AK16=5,Einstellungen!$E$10)))))))</f>
        <v>0</v>
      </c>
      <c r="I16" s="228">
        <f t="shared" si="0"/>
        <v>0</v>
      </c>
      <c r="J16" s="229">
        <f t="shared" si="1"/>
        <v>1</v>
      </c>
      <c r="K16" s="313"/>
      <c r="L16" s="328"/>
      <c r="M16" s="202"/>
      <c r="N16" s="381"/>
      <c r="O16" s="382"/>
      <c r="P16" s="382"/>
      <c r="Q16" s="382"/>
      <c r="R16" s="246" t="str">
        <f>IF(I$36=0,"",IF(Einstellungen!I$39=1,R15+AV16,CL16))</f>
        <v/>
      </c>
      <c r="S16" s="230">
        <f>SUM(AP$3:AP16)</f>
        <v>80</v>
      </c>
      <c r="T16" s="228">
        <f>SUM(I$3:I16)</f>
        <v>0</v>
      </c>
      <c r="U16" s="373" t="str">
        <f t="shared" si="2"/>
        <v/>
      </c>
      <c r="V16" s="689"/>
      <c r="W16" s="609"/>
      <c r="X16" s="609"/>
      <c r="Y16" s="15">
        <f t="shared" si="3"/>
        <v>46036</v>
      </c>
      <c r="Z16" s="2">
        <f t="shared" si="4"/>
        <v>0</v>
      </c>
      <c r="AA16" s="2">
        <f>IF(M16=Einstellungen!A$43,I16,IF(M16=Einstellungen!A$45,I16,0))</f>
        <v>0</v>
      </c>
      <c r="AB16" s="2">
        <f>IF(M16=Einstellungen!A$44,I16,IF(M16=Einstellungen!A$45,I16,0))</f>
        <v>0</v>
      </c>
      <c r="AC16" s="661">
        <f t="shared" si="5"/>
        <v>0</v>
      </c>
      <c r="AD16" s="2">
        <f t="shared" si="6"/>
        <v>0</v>
      </c>
      <c r="AE16" s="2">
        <f t="shared" si="25"/>
        <v>0</v>
      </c>
      <c r="AF16" s="2">
        <f t="shared" si="25"/>
        <v>0</v>
      </c>
      <c r="AG16" s="325">
        <f t="shared" si="7"/>
        <v>0</v>
      </c>
      <c r="AH16" s="325">
        <f t="shared" si="8"/>
        <v>0</v>
      </c>
      <c r="AI16" s="325">
        <f t="shared" si="26"/>
        <v>0</v>
      </c>
      <c r="AJ16" s="325">
        <f t="shared" si="9"/>
        <v>0</v>
      </c>
      <c r="AK16" s="2">
        <f t="shared" si="27"/>
        <v>4</v>
      </c>
      <c r="AL16" s="14">
        <f t="shared" si="28"/>
        <v>0</v>
      </c>
      <c r="AM16" s="11">
        <f t="shared" si="29"/>
        <v>0</v>
      </c>
      <c r="AN16" s="11">
        <f t="shared" si="10"/>
        <v>0</v>
      </c>
      <c r="AO16" s="11">
        <f t="shared" si="30"/>
        <v>8</v>
      </c>
      <c r="AP16" s="11">
        <f t="shared" si="31"/>
        <v>8</v>
      </c>
      <c r="AQ16" s="204">
        <f t="shared" si="32"/>
        <v>8</v>
      </c>
      <c r="AR16" s="2">
        <f t="shared" si="33"/>
        <v>1</v>
      </c>
      <c r="AS16" s="2">
        <f t="shared" si="34"/>
        <v>1</v>
      </c>
      <c r="AT16" s="11" t="str">
        <f t="shared" si="58"/>
        <v/>
      </c>
      <c r="AU16" s="11" t="str">
        <f t="shared" si="36"/>
        <v/>
      </c>
      <c r="AV16" s="11">
        <f t="shared" si="37"/>
        <v>-8</v>
      </c>
      <c r="AW16" s="11">
        <f>SUM($AV$3:AV16)</f>
        <v>-80</v>
      </c>
      <c r="AX16" s="390">
        <f t="shared" si="38"/>
        <v>0</v>
      </c>
      <c r="AY16" s="390">
        <f t="shared" si="11"/>
        <v>0</v>
      </c>
      <c r="AZ16" s="390">
        <f t="shared" si="11"/>
        <v>0</v>
      </c>
      <c r="BA16" s="390">
        <f t="shared" si="11"/>
        <v>0</v>
      </c>
      <c r="BB16" s="390">
        <f t="shared" si="11"/>
        <v>0</v>
      </c>
      <c r="BD16" s="368">
        <f t="shared" si="39"/>
        <v>0</v>
      </c>
      <c r="BE16" s="368">
        <f t="shared" si="39"/>
        <v>0</v>
      </c>
      <c r="BF16" s="368">
        <f t="shared" si="39"/>
        <v>0</v>
      </c>
      <c r="BG16" s="368">
        <f t="shared" si="39"/>
        <v>0</v>
      </c>
      <c r="BH16" s="372">
        <f t="shared" si="40"/>
        <v>18</v>
      </c>
      <c r="BI16" s="372">
        <f t="shared" si="12"/>
        <v>1.5</v>
      </c>
      <c r="BJ16" s="372">
        <f t="shared" si="41"/>
        <v>22</v>
      </c>
      <c r="BK16" s="372">
        <f t="shared" si="13"/>
        <v>2</v>
      </c>
      <c r="BL16" s="372">
        <f t="shared" si="42"/>
        <v>6</v>
      </c>
      <c r="BM16" s="372">
        <f t="shared" si="14"/>
        <v>2</v>
      </c>
      <c r="BN16" s="564">
        <f t="shared" si="15"/>
        <v>0</v>
      </c>
      <c r="BO16" s="565">
        <f t="shared" si="16"/>
        <v>0</v>
      </c>
      <c r="BP16" s="570">
        <f t="shared" si="17"/>
        <v>0</v>
      </c>
      <c r="BQ16" s="564">
        <f t="shared" si="18"/>
        <v>0</v>
      </c>
      <c r="BR16" s="565">
        <f t="shared" si="19"/>
        <v>0</v>
      </c>
      <c r="BS16" s="570">
        <f t="shared" si="20"/>
        <v>0</v>
      </c>
      <c r="BT16" s="568">
        <f t="shared" si="43"/>
        <v>0</v>
      </c>
      <c r="BU16" s="564">
        <f t="shared" si="44"/>
        <v>0</v>
      </c>
      <c r="BV16" s="582">
        <f t="shared" si="45"/>
        <v>0</v>
      </c>
      <c r="BW16" s="576">
        <f t="shared" si="46"/>
        <v>0</v>
      </c>
      <c r="BX16" s="577">
        <f t="shared" si="47"/>
        <v>0</v>
      </c>
      <c r="BY16" s="578">
        <f t="shared" si="21"/>
        <v>0</v>
      </c>
      <c r="BZ16" s="576">
        <f t="shared" si="48"/>
        <v>0</v>
      </c>
      <c r="CA16" s="577">
        <f t="shared" si="49"/>
        <v>0</v>
      </c>
      <c r="CB16" s="578">
        <f t="shared" si="22"/>
        <v>0</v>
      </c>
      <c r="CC16" s="579">
        <f t="shared" si="50"/>
        <v>0</v>
      </c>
      <c r="CD16" s="576">
        <f t="shared" si="51"/>
        <v>0</v>
      </c>
      <c r="CE16" s="560">
        <f t="shared" si="52"/>
        <v>-6</v>
      </c>
      <c r="CF16" s="560">
        <f t="shared" si="53"/>
        <v>-6</v>
      </c>
      <c r="CG16" s="560">
        <f t="shared" si="54"/>
        <v>0</v>
      </c>
      <c r="CH16" s="560">
        <f t="shared" si="55"/>
        <v>0</v>
      </c>
      <c r="CL16" s="2" t="str">
        <f t="shared" si="56"/>
        <v/>
      </c>
    </row>
    <row r="17" spans="1:90" ht="12.75" x14ac:dyDescent="0.2">
      <c r="A17" s="242">
        <f t="shared" si="23"/>
        <v>5</v>
      </c>
      <c r="B17" s="243">
        <f t="shared" si="57"/>
        <v>46037</v>
      </c>
      <c r="C17" s="600">
        <f t="shared" si="24"/>
        <v>3</v>
      </c>
      <c r="D17" s="307"/>
      <c r="E17" s="307"/>
      <c r="F17" s="308"/>
      <c r="G17" s="308"/>
      <c r="H17" s="547">
        <f>IF(AK17=6,Einstellungen!$E$11,IF(AK17=7,Einstellungen!$E$12,IF(AK17=1,Einstellungen!$E$13,IF(AK17=2,Einstellungen!$E$7,IF(AK17=3,Einstellungen!$E$8,IF(AK17=4,Einstellungen!$E$9,IF(AK17=5,Einstellungen!$E$10)))))))</f>
        <v>0</v>
      </c>
      <c r="I17" s="228">
        <f t="shared" si="0"/>
        <v>0</v>
      </c>
      <c r="J17" s="229">
        <f t="shared" si="1"/>
        <v>1</v>
      </c>
      <c r="K17" s="313"/>
      <c r="L17" s="328"/>
      <c r="M17" s="202"/>
      <c r="N17" s="381"/>
      <c r="O17" s="382"/>
      <c r="P17" s="382"/>
      <c r="Q17" s="382"/>
      <c r="R17" s="246" t="str">
        <f>IF(I$36=0,"",IF(Einstellungen!I$39=1,R16+AV17,CL17))</f>
        <v/>
      </c>
      <c r="S17" s="230">
        <f>SUM(AP$3:AP17)</f>
        <v>88</v>
      </c>
      <c r="T17" s="228">
        <f>SUM(I$3:I17)</f>
        <v>0</v>
      </c>
      <c r="U17" s="373" t="str">
        <f t="shared" si="2"/>
        <v/>
      </c>
      <c r="V17" s="689"/>
      <c r="W17" s="609"/>
      <c r="X17" s="609"/>
      <c r="Y17" s="15">
        <f t="shared" si="3"/>
        <v>46037</v>
      </c>
      <c r="Z17" s="2">
        <f t="shared" si="4"/>
        <v>0</v>
      </c>
      <c r="AA17" s="2">
        <f>IF(M17=Einstellungen!A$43,I17,IF(M17=Einstellungen!A$45,I17,0))</f>
        <v>0</v>
      </c>
      <c r="AB17" s="2">
        <f>IF(M17=Einstellungen!A$44,I17,IF(M17=Einstellungen!A$45,I17,0))</f>
        <v>0</v>
      </c>
      <c r="AC17" s="661">
        <f t="shared" si="5"/>
        <v>0</v>
      </c>
      <c r="AD17" s="2">
        <f t="shared" si="6"/>
        <v>0</v>
      </c>
      <c r="AE17" s="2">
        <f t="shared" si="25"/>
        <v>0</v>
      </c>
      <c r="AF17" s="2">
        <f t="shared" si="25"/>
        <v>0</v>
      </c>
      <c r="AG17" s="325">
        <f t="shared" si="7"/>
        <v>0</v>
      </c>
      <c r="AH17" s="325">
        <f t="shared" si="8"/>
        <v>0</v>
      </c>
      <c r="AI17" s="325">
        <f t="shared" si="26"/>
        <v>0</v>
      </c>
      <c r="AJ17" s="325">
        <f t="shared" si="9"/>
        <v>0</v>
      </c>
      <c r="AK17" s="2">
        <f t="shared" si="27"/>
        <v>5</v>
      </c>
      <c r="AL17" s="14">
        <f t="shared" si="28"/>
        <v>0</v>
      </c>
      <c r="AM17" s="11">
        <f t="shared" si="29"/>
        <v>0</v>
      </c>
      <c r="AN17" s="11">
        <f t="shared" si="10"/>
        <v>0</v>
      </c>
      <c r="AO17" s="11">
        <f t="shared" si="30"/>
        <v>8</v>
      </c>
      <c r="AP17" s="11">
        <f t="shared" si="31"/>
        <v>8</v>
      </c>
      <c r="AQ17" s="204">
        <f t="shared" si="32"/>
        <v>8</v>
      </c>
      <c r="AR17" s="2">
        <f t="shared" si="33"/>
        <v>1</v>
      </c>
      <c r="AS17" s="2">
        <f t="shared" si="34"/>
        <v>1</v>
      </c>
      <c r="AT17" s="11" t="str">
        <f t="shared" si="58"/>
        <v/>
      </c>
      <c r="AU17" s="11" t="str">
        <f t="shared" si="36"/>
        <v/>
      </c>
      <c r="AV17" s="11">
        <f t="shared" si="37"/>
        <v>-8</v>
      </c>
      <c r="AW17" s="11">
        <f>SUM($AV$3:AV17)</f>
        <v>-88</v>
      </c>
      <c r="AX17" s="390">
        <f t="shared" si="38"/>
        <v>0</v>
      </c>
      <c r="AY17" s="390">
        <f t="shared" si="11"/>
        <v>0</v>
      </c>
      <c r="AZ17" s="390">
        <f t="shared" si="11"/>
        <v>0</v>
      </c>
      <c r="BA17" s="390">
        <f t="shared" si="11"/>
        <v>0</v>
      </c>
      <c r="BB17" s="390">
        <f t="shared" si="11"/>
        <v>0</v>
      </c>
      <c r="BD17" s="368">
        <f t="shared" si="39"/>
        <v>0</v>
      </c>
      <c r="BE17" s="368">
        <f t="shared" si="39"/>
        <v>0</v>
      </c>
      <c r="BF17" s="368">
        <f t="shared" si="39"/>
        <v>0</v>
      </c>
      <c r="BG17" s="368">
        <f t="shared" si="39"/>
        <v>0</v>
      </c>
      <c r="BH17" s="372">
        <f t="shared" si="40"/>
        <v>18</v>
      </c>
      <c r="BI17" s="372">
        <f t="shared" si="12"/>
        <v>1.5</v>
      </c>
      <c r="BJ17" s="372">
        <f t="shared" si="41"/>
        <v>22</v>
      </c>
      <c r="BK17" s="372">
        <f t="shared" si="13"/>
        <v>2</v>
      </c>
      <c r="BL17" s="372">
        <f t="shared" si="42"/>
        <v>6</v>
      </c>
      <c r="BM17" s="372">
        <f t="shared" si="14"/>
        <v>2</v>
      </c>
      <c r="BN17" s="564">
        <f t="shared" si="15"/>
        <v>0</v>
      </c>
      <c r="BO17" s="565">
        <f t="shared" si="16"/>
        <v>0</v>
      </c>
      <c r="BP17" s="570">
        <f t="shared" si="17"/>
        <v>0</v>
      </c>
      <c r="BQ17" s="564">
        <f t="shared" si="18"/>
        <v>0</v>
      </c>
      <c r="BR17" s="565">
        <f t="shared" si="19"/>
        <v>0</v>
      </c>
      <c r="BS17" s="570">
        <f t="shared" si="20"/>
        <v>0</v>
      </c>
      <c r="BT17" s="568">
        <f t="shared" si="43"/>
        <v>0</v>
      </c>
      <c r="BU17" s="564">
        <f t="shared" si="44"/>
        <v>0</v>
      </c>
      <c r="BV17" s="582">
        <f t="shared" si="45"/>
        <v>0</v>
      </c>
      <c r="BW17" s="576">
        <f t="shared" si="46"/>
        <v>0</v>
      </c>
      <c r="BX17" s="577">
        <f t="shared" si="47"/>
        <v>0</v>
      </c>
      <c r="BY17" s="578">
        <f t="shared" si="21"/>
        <v>0</v>
      </c>
      <c r="BZ17" s="576">
        <f t="shared" si="48"/>
        <v>0</v>
      </c>
      <c r="CA17" s="577">
        <f t="shared" si="49"/>
        <v>0</v>
      </c>
      <c r="CB17" s="578">
        <f t="shared" si="22"/>
        <v>0</v>
      </c>
      <c r="CC17" s="579">
        <f t="shared" si="50"/>
        <v>0</v>
      </c>
      <c r="CD17" s="576">
        <f t="shared" si="51"/>
        <v>0</v>
      </c>
      <c r="CE17" s="560">
        <f t="shared" si="52"/>
        <v>-6</v>
      </c>
      <c r="CF17" s="560">
        <f t="shared" si="53"/>
        <v>-6</v>
      </c>
      <c r="CG17" s="560">
        <f t="shared" si="54"/>
        <v>0</v>
      </c>
      <c r="CH17" s="560">
        <f t="shared" si="55"/>
        <v>0</v>
      </c>
      <c r="CL17" s="2" t="str">
        <f t="shared" si="56"/>
        <v/>
      </c>
    </row>
    <row r="18" spans="1:90" ht="12.75" x14ac:dyDescent="0.2">
      <c r="A18" s="242">
        <f t="shared" si="23"/>
        <v>6</v>
      </c>
      <c r="B18" s="243">
        <f t="shared" si="57"/>
        <v>46038</v>
      </c>
      <c r="C18" s="600">
        <f t="shared" si="24"/>
        <v>3</v>
      </c>
      <c r="D18" s="307"/>
      <c r="E18" s="307"/>
      <c r="F18" s="308"/>
      <c r="G18" s="308"/>
      <c r="H18" s="547">
        <f>IF(AK18=6,Einstellungen!$E$11,IF(AK18=7,Einstellungen!$E$12,IF(AK18=1,Einstellungen!$E$13,IF(AK18=2,Einstellungen!$E$7,IF(AK18=3,Einstellungen!$E$8,IF(AK18=4,Einstellungen!$E$9,IF(AK18=5,Einstellungen!$E$10)))))))</f>
        <v>0</v>
      </c>
      <c r="I18" s="228">
        <f t="shared" si="0"/>
        <v>0</v>
      </c>
      <c r="J18" s="229">
        <f t="shared" si="1"/>
        <v>1</v>
      </c>
      <c r="K18" s="313"/>
      <c r="L18" s="328"/>
      <c r="M18" s="202"/>
      <c r="N18" s="381"/>
      <c r="O18" s="382"/>
      <c r="P18" s="382"/>
      <c r="Q18" s="382"/>
      <c r="R18" s="246" t="str">
        <f>IF(I$36=0,"",IF(Einstellungen!I$39=1,R17+AV18,CL18))</f>
        <v/>
      </c>
      <c r="S18" s="230">
        <f>SUM(AP$3:AP18)</f>
        <v>96</v>
      </c>
      <c r="T18" s="228">
        <f>SUM(I$3:I18)</f>
        <v>0</v>
      </c>
      <c r="U18" s="373" t="str">
        <f t="shared" si="2"/>
        <v/>
      </c>
      <c r="V18" s="689"/>
      <c r="W18" s="609"/>
      <c r="X18" s="609"/>
      <c r="Y18" s="15">
        <f t="shared" si="3"/>
        <v>46038</v>
      </c>
      <c r="Z18" s="2">
        <f t="shared" si="4"/>
        <v>0</v>
      </c>
      <c r="AA18" s="2">
        <f>IF(M18=Einstellungen!A$43,I18,IF(M18=Einstellungen!A$45,I18,0))</f>
        <v>0</v>
      </c>
      <c r="AB18" s="2">
        <f>IF(M18=Einstellungen!A$44,I18,IF(M18=Einstellungen!A$45,I18,0))</f>
        <v>0</v>
      </c>
      <c r="AC18" s="661">
        <f t="shared" si="5"/>
        <v>0</v>
      </c>
      <c r="AD18" s="2">
        <f t="shared" si="6"/>
        <v>0</v>
      </c>
      <c r="AE18" s="2">
        <f t="shared" si="25"/>
        <v>0</v>
      </c>
      <c r="AF18" s="2">
        <f t="shared" si="25"/>
        <v>0</v>
      </c>
      <c r="AG18" s="325">
        <f t="shared" si="7"/>
        <v>0</v>
      </c>
      <c r="AH18" s="325">
        <f t="shared" si="8"/>
        <v>0</v>
      </c>
      <c r="AI18" s="325">
        <f t="shared" si="26"/>
        <v>0</v>
      </c>
      <c r="AJ18" s="325">
        <f t="shared" si="9"/>
        <v>0</v>
      </c>
      <c r="AK18" s="2">
        <f t="shared" si="27"/>
        <v>6</v>
      </c>
      <c r="AL18" s="14">
        <f t="shared" si="28"/>
        <v>0</v>
      </c>
      <c r="AM18" s="11">
        <f t="shared" si="29"/>
        <v>0</v>
      </c>
      <c r="AN18" s="11">
        <f t="shared" si="10"/>
        <v>0</v>
      </c>
      <c r="AO18" s="11">
        <f t="shared" si="30"/>
        <v>8</v>
      </c>
      <c r="AP18" s="11">
        <f t="shared" si="31"/>
        <v>8</v>
      </c>
      <c r="AQ18" s="204">
        <f t="shared" si="32"/>
        <v>8</v>
      </c>
      <c r="AR18" s="2">
        <f t="shared" si="33"/>
        <v>1</v>
      </c>
      <c r="AS18" s="2">
        <f t="shared" si="34"/>
        <v>1</v>
      </c>
      <c r="AT18" s="11" t="str">
        <f t="shared" si="58"/>
        <v/>
      </c>
      <c r="AU18" s="11" t="str">
        <f t="shared" si="36"/>
        <v/>
      </c>
      <c r="AV18" s="11">
        <f t="shared" si="37"/>
        <v>-8</v>
      </c>
      <c r="AW18" s="11">
        <f>SUM($AV$3:AV18)</f>
        <v>-96</v>
      </c>
      <c r="AX18" s="390">
        <f t="shared" si="38"/>
        <v>0</v>
      </c>
      <c r="AY18" s="390">
        <f t="shared" si="11"/>
        <v>0</v>
      </c>
      <c r="AZ18" s="390">
        <f t="shared" si="11"/>
        <v>0</v>
      </c>
      <c r="BA18" s="390">
        <f t="shared" si="11"/>
        <v>0</v>
      </c>
      <c r="BB18" s="390">
        <f t="shared" si="11"/>
        <v>0</v>
      </c>
      <c r="BD18" s="368">
        <f t="shared" si="39"/>
        <v>0</v>
      </c>
      <c r="BE18" s="368">
        <f t="shared" si="39"/>
        <v>0</v>
      </c>
      <c r="BF18" s="368">
        <f t="shared" si="39"/>
        <v>0</v>
      </c>
      <c r="BG18" s="368">
        <f t="shared" si="39"/>
        <v>0</v>
      </c>
      <c r="BH18" s="372">
        <f t="shared" si="40"/>
        <v>18</v>
      </c>
      <c r="BI18" s="372">
        <f t="shared" si="12"/>
        <v>1.5</v>
      </c>
      <c r="BJ18" s="372">
        <f t="shared" si="41"/>
        <v>22</v>
      </c>
      <c r="BK18" s="372">
        <f t="shared" si="13"/>
        <v>2</v>
      </c>
      <c r="BL18" s="372">
        <f t="shared" si="42"/>
        <v>6</v>
      </c>
      <c r="BM18" s="372">
        <f t="shared" si="14"/>
        <v>2</v>
      </c>
      <c r="BN18" s="564">
        <f t="shared" si="15"/>
        <v>0</v>
      </c>
      <c r="BO18" s="565">
        <f t="shared" si="16"/>
        <v>0</v>
      </c>
      <c r="BP18" s="570">
        <f t="shared" si="17"/>
        <v>0</v>
      </c>
      <c r="BQ18" s="564">
        <f t="shared" si="18"/>
        <v>0</v>
      </c>
      <c r="BR18" s="565">
        <f t="shared" si="19"/>
        <v>0</v>
      </c>
      <c r="BS18" s="570">
        <f t="shared" si="20"/>
        <v>0</v>
      </c>
      <c r="BT18" s="568">
        <f t="shared" si="43"/>
        <v>0</v>
      </c>
      <c r="BU18" s="564">
        <f t="shared" si="44"/>
        <v>0</v>
      </c>
      <c r="BV18" s="582">
        <f t="shared" si="45"/>
        <v>0</v>
      </c>
      <c r="BW18" s="576">
        <f t="shared" si="46"/>
        <v>0</v>
      </c>
      <c r="BX18" s="577">
        <f t="shared" si="47"/>
        <v>0</v>
      </c>
      <c r="BY18" s="578">
        <f t="shared" si="21"/>
        <v>0</v>
      </c>
      <c r="BZ18" s="576">
        <f t="shared" si="48"/>
        <v>0</v>
      </c>
      <c r="CA18" s="577">
        <f t="shared" si="49"/>
        <v>0</v>
      </c>
      <c r="CB18" s="578">
        <f t="shared" si="22"/>
        <v>0</v>
      </c>
      <c r="CC18" s="579">
        <f t="shared" si="50"/>
        <v>0</v>
      </c>
      <c r="CD18" s="576">
        <f t="shared" si="51"/>
        <v>0</v>
      </c>
      <c r="CE18" s="560">
        <f t="shared" si="52"/>
        <v>-6</v>
      </c>
      <c r="CF18" s="560">
        <f t="shared" si="53"/>
        <v>-6</v>
      </c>
      <c r="CG18" s="560">
        <f t="shared" si="54"/>
        <v>0</v>
      </c>
      <c r="CH18" s="560">
        <f t="shared" si="55"/>
        <v>0</v>
      </c>
      <c r="CL18" s="2" t="str">
        <f t="shared" si="56"/>
        <v/>
      </c>
    </row>
    <row r="19" spans="1:90" ht="12.75" x14ac:dyDescent="0.2">
      <c r="A19" s="242">
        <f t="shared" si="23"/>
        <v>7</v>
      </c>
      <c r="B19" s="243">
        <f t="shared" si="57"/>
        <v>46039</v>
      </c>
      <c r="C19" s="600">
        <f t="shared" si="24"/>
        <v>3</v>
      </c>
      <c r="D19" s="307"/>
      <c r="E19" s="307"/>
      <c r="F19" s="308"/>
      <c r="G19" s="308"/>
      <c r="H19" s="547">
        <f>IF(AK19=6,Einstellungen!$E$11,IF(AK19=7,Einstellungen!$E$12,IF(AK19=1,Einstellungen!$E$13,IF(AK19=2,Einstellungen!$E$7,IF(AK19=3,Einstellungen!$E$8,IF(AK19=4,Einstellungen!$E$9,IF(AK19=5,Einstellungen!$E$10)))))))</f>
        <v>0</v>
      </c>
      <c r="I19" s="228">
        <f t="shared" si="0"/>
        <v>0</v>
      </c>
      <c r="J19" s="229" t="str">
        <f t="shared" si="1"/>
        <v/>
      </c>
      <c r="K19" s="313"/>
      <c r="L19" s="328"/>
      <c r="M19" s="202"/>
      <c r="N19" s="381"/>
      <c r="O19" s="382"/>
      <c r="P19" s="382"/>
      <c r="Q19" s="382"/>
      <c r="R19" s="246" t="str">
        <f>IF(I$36=0,"",IF(Einstellungen!I$39=1,R18+AV19,CL19))</f>
        <v/>
      </c>
      <c r="S19" s="230">
        <f>SUM(AP$3:AP19)</f>
        <v>96</v>
      </c>
      <c r="T19" s="228">
        <f>SUM(I$3:I19)</f>
        <v>0</v>
      </c>
      <c r="U19" s="373" t="str">
        <f t="shared" si="2"/>
        <v/>
      </c>
      <c r="V19" s="689"/>
      <c r="W19" s="609"/>
      <c r="X19" s="609"/>
      <c r="Y19" s="15">
        <f t="shared" si="3"/>
        <v>46039</v>
      </c>
      <c r="Z19" s="2" t="b">
        <f t="shared" si="4"/>
        <v>0</v>
      </c>
      <c r="AA19" s="2">
        <f>IF(M19=Einstellungen!A$43,I19,IF(M19=Einstellungen!A$45,I19,0))</f>
        <v>0</v>
      </c>
      <c r="AB19" s="2">
        <f>IF(M19=Einstellungen!A$44,I19,IF(M19=Einstellungen!A$45,I19,0))</f>
        <v>0</v>
      </c>
      <c r="AC19" s="661">
        <f t="shared" si="5"/>
        <v>0</v>
      </c>
      <c r="AD19" s="2" t="b">
        <f t="shared" si="6"/>
        <v>0</v>
      </c>
      <c r="AE19" s="2">
        <f t="shared" si="25"/>
        <v>0</v>
      </c>
      <c r="AF19" s="2">
        <f t="shared" si="25"/>
        <v>0</v>
      </c>
      <c r="AG19" s="325" t="b">
        <f t="shared" si="7"/>
        <v>0</v>
      </c>
      <c r="AH19" s="325" t="b">
        <f t="shared" si="8"/>
        <v>0</v>
      </c>
      <c r="AI19" s="325" t="b">
        <f t="shared" si="26"/>
        <v>0</v>
      </c>
      <c r="AJ19" s="325" t="b">
        <f t="shared" si="9"/>
        <v>0</v>
      </c>
      <c r="AK19" s="2">
        <f t="shared" si="27"/>
        <v>7</v>
      </c>
      <c r="AL19" s="14">
        <f t="shared" si="28"/>
        <v>0</v>
      </c>
      <c r="AM19" s="11">
        <f t="shared" si="29"/>
        <v>0</v>
      </c>
      <c r="AN19" s="11">
        <f t="shared" si="10"/>
        <v>0</v>
      </c>
      <c r="AO19" s="11">
        <f t="shared" si="30"/>
        <v>0</v>
      </c>
      <c r="AP19" s="11">
        <f t="shared" si="31"/>
        <v>0</v>
      </c>
      <c r="AQ19" s="204">
        <f t="shared" si="32"/>
        <v>0</v>
      </c>
      <c r="AR19" s="2" t="str">
        <f t="shared" si="33"/>
        <v/>
      </c>
      <c r="AS19" s="2" t="str">
        <f t="shared" si="34"/>
        <v/>
      </c>
      <c r="AT19" s="11" t="str">
        <f t="shared" si="58"/>
        <v/>
      </c>
      <c r="AU19" s="11" t="str">
        <f t="shared" si="36"/>
        <v/>
      </c>
      <c r="AV19" s="11">
        <f t="shared" si="37"/>
        <v>0</v>
      </c>
      <c r="AW19" s="11">
        <f>SUM($AV$3:AV19)</f>
        <v>-96</v>
      </c>
      <c r="AX19" s="390">
        <f t="shared" si="38"/>
        <v>0</v>
      </c>
      <c r="AY19" s="390">
        <f t="shared" si="38"/>
        <v>0</v>
      </c>
      <c r="AZ19" s="390">
        <f t="shared" si="38"/>
        <v>0</v>
      </c>
      <c r="BA19" s="390">
        <f t="shared" si="38"/>
        <v>0</v>
      </c>
      <c r="BB19" s="390">
        <f t="shared" si="38"/>
        <v>0</v>
      </c>
      <c r="BD19" s="368">
        <f t="shared" si="39"/>
        <v>0</v>
      </c>
      <c r="BE19" s="368">
        <f t="shared" si="39"/>
        <v>0</v>
      </c>
      <c r="BF19" s="368">
        <f t="shared" si="39"/>
        <v>0</v>
      </c>
      <c r="BG19" s="368">
        <f t="shared" si="39"/>
        <v>0</v>
      </c>
      <c r="BH19" s="372">
        <f t="shared" si="40"/>
        <v>18</v>
      </c>
      <c r="BI19" s="372">
        <f t="shared" si="12"/>
        <v>1.5</v>
      </c>
      <c r="BJ19" s="372">
        <f t="shared" si="41"/>
        <v>22</v>
      </c>
      <c r="BK19" s="372">
        <f t="shared" si="13"/>
        <v>2</v>
      </c>
      <c r="BL19" s="372">
        <f t="shared" si="42"/>
        <v>6</v>
      </c>
      <c r="BM19" s="372">
        <f t="shared" si="14"/>
        <v>2</v>
      </c>
      <c r="BN19" s="564">
        <f t="shared" si="15"/>
        <v>0</v>
      </c>
      <c r="BO19" s="565">
        <f t="shared" si="16"/>
        <v>0</v>
      </c>
      <c r="BP19" s="570">
        <f t="shared" si="17"/>
        <v>0</v>
      </c>
      <c r="BQ19" s="564">
        <f t="shared" si="18"/>
        <v>0</v>
      </c>
      <c r="BR19" s="565">
        <f t="shared" si="19"/>
        <v>0</v>
      </c>
      <c r="BS19" s="570">
        <f t="shared" si="20"/>
        <v>0</v>
      </c>
      <c r="BT19" s="568">
        <f t="shared" si="43"/>
        <v>0</v>
      </c>
      <c r="BU19" s="564">
        <f t="shared" si="44"/>
        <v>0</v>
      </c>
      <c r="BV19" s="582">
        <f t="shared" si="45"/>
        <v>0</v>
      </c>
      <c r="BW19" s="576">
        <f t="shared" si="46"/>
        <v>0</v>
      </c>
      <c r="BX19" s="577">
        <f t="shared" si="47"/>
        <v>0</v>
      </c>
      <c r="BY19" s="578">
        <f t="shared" si="21"/>
        <v>0</v>
      </c>
      <c r="BZ19" s="576">
        <f t="shared" si="48"/>
        <v>0</v>
      </c>
      <c r="CA19" s="577">
        <f t="shared" si="49"/>
        <v>0</v>
      </c>
      <c r="CB19" s="578">
        <f t="shared" si="22"/>
        <v>0</v>
      </c>
      <c r="CC19" s="579">
        <f t="shared" si="50"/>
        <v>0</v>
      </c>
      <c r="CD19" s="576">
        <f t="shared" si="51"/>
        <v>0</v>
      </c>
      <c r="CE19" s="560">
        <f t="shared" si="52"/>
        <v>-6</v>
      </c>
      <c r="CF19" s="560">
        <f t="shared" si="53"/>
        <v>-6</v>
      </c>
      <c r="CG19" s="560">
        <f t="shared" si="54"/>
        <v>0</v>
      </c>
      <c r="CH19" s="560">
        <f t="shared" si="55"/>
        <v>0</v>
      </c>
      <c r="CL19" s="2" t="str">
        <f t="shared" si="56"/>
        <v/>
      </c>
    </row>
    <row r="20" spans="1:90" ht="12.75" x14ac:dyDescent="0.2">
      <c r="A20" s="242">
        <f t="shared" si="23"/>
        <v>1</v>
      </c>
      <c r="B20" s="243">
        <f t="shared" si="57"/>
        <v>46040</v>
      </c>
      <c r="C20" s="600">
        <f t="shared" si="24"/>
        <v>3</v>
      </c>
      <c r="D20" s="307"/>
      <c r="E20" s="307"/>
      <c r="F20" s="308"/>
      <c r="G20" s="308"/>
      <c r="H20" s="547">
        <f>IF(AK20=6,Einstellungen!$E$11,IF(AK20=7,Einstellungen!$E$12,IF(AK20=1,Einstellungen!$E$13,IF(AK20=2,Einstellungen!$E$7,IF(AK20=3,Einstellungen!$E$8,IF(AK20=4,Einstellungen!$E$9,IF(AK20=5,Einstellungen!$E$10)))))))</f>
        <v>0</v>
      </c>
      <c r="I20" s="228">
        <f t="shared" si="0"/>
        <v>0</v>
      </c>
      <c r="J20" s="229" t="str">
        <f t="shared" si="1"/>
        <v/>
      </c>
      <c r="K20" s="313"/>
      <c r="L20" s="328"/>
      <c r="M20" s="202"/>
      <c r="N20" s="381"/>
      <c r="O20" s="382"/>
      <c r="P20" s="382"/>
      <c r="Q20" s="382"/>
      <c r="R20" s="246" t="str">
        <f>IF(I$36=0,"",IF(Einstellungen!I$39=1,R19+AV20,CL20))</f>
        <v/>
      </c>
      <c r="S20" s="230">
        <f>SUM(AP$3:AP20)</f>
        <v>96</v>
      </c>
      <c r="T20" s="228">
        <f>SUM(I$3:I20)</f>
        <v>0</v>
      </c>
      <c r="U20" s="373" t="str">
        <f t="shared" si="2"/>
        <v/>
      </c>
      <c r="V20" s="689"/>
      <c r="W20" s="609"/>
      <c r="X20" s="609"/>
      <c r="Y20" s="15">
        <f t="shared" si="3"/>
        <v>46040</v>
      </c>
      <c r="Z20" s="2" t="b">
        <f t="shared" si="4"/>
        <v>0</v>
      </c>
      <c r="AA20" s="2">
        <f>IF(M20=Einstellungen!A$43,I20,IF(M20=Einstellungen!A$45,I20,0))</f>
        <v>0</v>
      </c>
      <c r="AB20" s="2">
        <f>IF(M20=Einstellungen!A$44,I20,IF(M20=Einstellungen!A$45,I20,0))</f>
        <v>0</v>
      </c>
      <c r="AC20" s="661">
        <f t="shared" si="5"/>
        <v>0</v>
      </c>
      <c r="AD20" s="2" t="b">
        <f t="shared" si="6"/>
        <v>0</v>
      </c>
      <c r="AE20" s="2">
        <f t="shared" si="25"/>
        <v>0</v>
      </c>
      <c r="AF20" s="2">
        <f t="shared" si="25"/>
        <v>0</v>
      </c>
      <c r="AG20" s="325" t="b">
        <f t="shared" si="7"/>
        <v>0</v>
      </c>
      <c r="AH20" s="325" t="b">
        <f t="shared" si="8"/>
        <v>0</v>
      </c>
      <c r="AI20" s="325" t="b">
        <f t="shared" si="26"/>
        <v>0</v>
      </c>
      <c r="AJ20" s="325" t="b">
        <f t="shared" si="9"/>
        <v>0</v>
      </c>
      <c r="AK20" s="2">
        <f t="shared" si="27"/>
        <v>1</v>
      </c>
      <c r="AL20" s="14">
        <f t="shared" si="28"/>
        <v>0</v>
      </c>
      <c r="AM20" s="11">
        <f t="shared" si="29"/>
        <v>0</v>
      </c>
      <c r="AN20" s="11">
        <f t="shared" si="10"/>
        <v>0</v>
      </c>
      <c r="AO20" s="11">
        <f t="shared" si="30"/>
        <v>0</v>
      </c>
      <c r="AP20" s="11">
        <f t="shared" si="31"/>
        <v>0</v>
      </c>
      <c r="AQ20" s="204">
        <f t="shared" si="32"/>
        <v>0</v>
      </c>
      <c r="AR20" s="2" t="str">
        <f t="shared" si="33"/>
        <v/>
      </c>
      <c r="AS20" s="2" t="str">
        <f t="shared" si="34"/>
        <v/>
      </c>
      <c r="AT20" s="11" t="str">
        <f t="shared" si="58"/>
        <v/>
      </c>
      <c r="AU20" s="11" t="b">
        <f t="shared" ref="AU20:AU33" si="59">IF(AR20=1,IF(AT20=0.5,0.5,""))</f>
        <v>0</v>
      </c>
      <c r="AV20" s="11">
        <f t="shared" si="37"/>
        <v>0</v>
      </c>
      <c r="AW20" s="11">
        <f>SUM($AV$3:AV20)</f>
        <v>-96</v>
      </c>
      <c r="AX20" s="390">
        <f t="shared" si="38"/>
        <v>0</v>
      </c>
      <c r="AY20" s="390">
        <f t="shared" si="38"/>
        <v>0</v>
      </c>
      <c r="AZ20" s="390">
        <f t="shared" si="38"/>
        <v>0</v>
      </c>
      <c r="BA20" s="390">
        <f t="shared" si="38"/>
        <v>0</v>
      </c>
      <c r="BB20" s="390">
        <f t="shared" si="38"/>
        <v>0</v>
      </c>
      <c r="BD20" s="368">
        <f t="shared" si="39"/>
        <v>0</v>
      </c>
      <c r="BE20" s="368">
        <f t="shared" si="39"/>
        <v>0</v>
      </c>
      <c r="BF20" s="368">
        <f t="shared" si="39"/>
        <v>0</v>
      </c>
      <c r="BG20" s="368">
        <f t="shared" si="39"/>
        <v>0</v>
      </c>
      <c r="BH20" s="372">
        <f t="shared" si="40"/>
        <v>8</v>
      </c>
      <c r="BI20" s="372">
        <f t="shared" si="12"/>
        <v>2</v>
      </c>
      <c r="BJ20" s="372">
        <f t="shared" si="41"/>
        <v>22</v>
      </c>
      <c r="BK20" s="372">
        <f t="shared" si="13"/>
        <v>3</v>
      </c>
      <c r="BL20" s="372">
        <f t="shared" si="42"/>
        <v>6</v>
      </c>
      <c r="BM20" s="372">
        <f t="shared" si="14"/>
        <v>3</v>
      </c>
      <c r="BN20" s="564">
        <f t="shared" si="15"/>
        <v>0</v>
      </c>
      <c r="BO20" s="565">
        <f t="shared" si="16"/>
        <v>0</v>
      </c>
      <c r="BP20" s="570">
        <f t="shared" si="17"/>
        <v>0</v>
      </c>
      <c r="BQ20" s="564">
        <f t="shared" si="18"/>
        <v>0</v>
      </c>
      <c r="BR20" s="565">
        <f t="shared" si="19"/>
        <v>0</v>
      </c>
      <c r="BS20" s="570">
        <f t="shared" si="20"/>
        <v>0</v>
      </c>
      <c r="BT20" s="568">
        <f t="shared" si="43"/>
        <v>0</v>
      </c>
      <c r="BU20" s="564">
        <f t="shared" si="44"/>
        <v>0</v>
      </c>
      <c r="BV20" s="582">
        <f t="shared" si="45"/>
        <v>0</v>
      </c>
      <c r="BW20" s="576">
        <f t="shared" si="46"/>
        <v>0</v>
      </c>
      <c r="BX20" s="577">
        <f t="shared" si="47"/>
        <v>0</v>
      </c>
      <c r="BY20" s="578">
        <f t="shared" si="21"/>
        <v>0</v>
      </c>
      <c r="BZ20" s="576">
        <f t="shared" si="48"/>
        <v>0</v>
      </c>
      <c r="CA20" s="577">
        <f t="shared" si="49"/>
        <v>0</v>
      </c>
      <c r="CB20" s="578">
        <f t="shared" si="22"/>
        <v>0</v>
      </c>
      <c r="CC20" s="579">
        <f t="shared" si="50"/>
        <v>0</v>
      </c>
      <c r="CD20" s="576">
        <f t="shared" si="51"/>
        <v>0</v>
      </c>
      <c r="CE20" s="560">
        <f t="shared" si="52"/>
        <v>-6</v>
      </c>
      <c r="CF20" s="560">
        <f t="shared" si="53"/>
        <v>-6</v>
      </c>
      <c r="CG20" s="560">
        <f t="shared" si="54"/>
        <v>0</v>
      </c>
      <c r="CH20" s="560">
        <f t="shared" si="55"/>
        <v>0</v>
      </c>
      <c r="CL20" s="2" t="str">
        <f t="shared" si="56"/>
        <v/>
      </c>
    </row>
    <row r="21" spans="1:90" ht="12.75" x14ac:dyDescent="0.2">
      <c r="A21" s="242">
        <f t="shared" si="23"/>
        <v>2</v>
      </c>
      <c r="B21" s="243">
        <f t="shared" si="57"/>
        <v>46041</v>
      </c>
      <c r="C21" s="600">
        <f t="shared" si="24"/>
        <v>4</v>
      </c>
      <c r="D21" s="307"/>
      <c r="E21" s="307"/>
      <c r="F21" s="308"/>
      <c r="G21" s="308"/>
      <c r="H21" s="547">
        <f>IF(AK21=6,Einstellungen!$E$11,IF(AK21=7,Einstellungen!$E$12,IF(AK21=1,Einstellungen!$E$13,IF(AK21=2,Einstellungen!$E$7,IF(AK21=3,Einstellungen!$E$8,IF(AK21=4,Einstellungen!$E$9,IF(AK21=5,Einstellungen!$E$10)))))))</f>
        <v>0</v>
      </c>
      <c r="I21" s="228">
        <f t="shared" si="0"/>
        <v>0</v>
      </c>
      <c r="J21" s="229">
        <f t="shared" si="1"/>
        <v>1</v>
      </c>
      <c r="K21" s="313"/>
      <c r="L21" s="328"/>
      <c r="M21" s="202"/>
      <c r="N21" s="381"/>
      <c r="O21" s="382"/>
      <c r="P21" s="382"/>
      <c r="Q21" s="382"/>
      <c r="R21" s="246" t="str">
        <f>IF(I$36=0,"",IF(Einstellungen!I$39=1,R20+AV21,CL21))</f>
        <v/>
      </c>
      <c r="S21" s="230">
        <f>SUM(AP$3:AP21)</f>
        <v>104</v>
      </c>
      <c r="T21" s="228">
        <f>SUM(I$3:I21)</f>
        <v>0</v>
      </c>
      <c r="U21" s="373" t="str">
        <f t="shared" si="2"/>
        <v/>
      </c>
      <c r="V21" s="689"/>
      <c r="W21" s="609"/>
      <c r="X21" s="609"/>
      <c r="Y21" s="15">
        <f t="shared" si="3"/>
        <v>46041</v>
      </c>
      <c r="Z21" s="2">
        <f t="shared" si="4"/>
        <v>0</v>
      </c>
      <c r="AA21" s="2">
        <f>IF(M21=Einstellungen!A$43,I21,IF(M21=Einstellungen!A$45,I21,0))</f>
        <v>0</v>
      </c>
      <c r="AB21" s="2">
        <f>IF(M21=Einstellungen!A$44,I21,IF(M21=Einstellungen!A$45,I21,0))</f>
        <v>0</v>
      </c>
      <c r="AC21" s="661">
        <f t="shared" si="5"/>
        <v>0</v>
      </c>
      <c r="AD21" s="2">
        <f t="shared" si="6"/>
        <v>0</v>
      </c>
      <c r="AE21" s="2">
        <f t="shared" si="25"/>
        <v>0</v>
      </c>
      <c r="AF21" s="2">
        <f t="shared" si="25"/>
        <v>0</v>
      </c>
      <c r="AG21" s="325">
        <f t="shared" si="7"/>
        <v>0</v>
      </c>
      <c r="AH21" s="325">
        <f t="shared" si="8"/>
        <v>0</v>
      </c>
      <c r="AI21" s="325">
        <f t="shared" si="26"/>
        <v>0</v>
      </c>
      <c r="AJ21" s="325">
        <f t="shared" si="9"/>
        <v>0</v>
      </c>
      <c r="AK21" s="2">
        <f t="shared" si="27"/>
        <v>2</v>
      </c>
      <c r="AL21" s="14">
        <f t="shared" si="28"/>
        <v>0</v>
      </c>
      <c r="AM21" s="11">
        <f t="shared" si="29"/>
        <v>0</v>
      </c>
      <c r="AN21" s="11">
        <f t="shared" si="10"/>
        <v>0</v>
      </c>
      <c r="AO21" s="11">
        <f t="shared" si="30"/>
        <v>8</v>
      </c>
      <c r="AP21" s="11">
        <f t="shared" si="31"/>
        <v>8</v>
      </c>
      <c r="AQ21" s="204">
        <f t="shared" si="32"/>
        <v>8</v>
      </c>
      <c r="AR21" s="2">
        <f t="shared" si="33"/>
        <v>1</v>
      </c>
      <c r="AS21" s="2">
        <f t="shared" si="34"/>
        <v>1</v>
      </c>
      <c r="AT21" s="11" t="str">
        <f t="shared" si="58"/>
        <v/>
      </c>
      <c r="AU21" s="11" t="str">
        <f t="shared" si="59"/>
        <v/>
      </c>
      <c r="AV21" s="11">
        <f t="shared" si="37"/>
        <v>-8</v>
      </c>
      <c r="AW21" s="11">
        <f>SUM($AV$3:AV21)</f>
        <v>-104</v>
      </c>
      <c r="AX21" s="390">
        <f t="shared" si="38"/>
        <v>0</v>
      </c>
      <c r="AY21" s="390">
        <f t="shared" si="38"/>
        <v>0</v>
      </c>
      <c r="AZ21" s="390">
        <f t="shared" si="38"/>
        <v>0</v>
      </c>
      <c r="BA21" s="390">
        <f t="shared" si="38"/>
        <v>0</v>
      </c>
      <c r="BB21" s="390">
        <f t="shared" si="38"/>
        <v>0</v>
      </c>
      <c r="BD21" s="368">
        <f t="shared" si="39"/>
        <v>0</v>
      </c>
      <c r="BE21" s="368">
        <f t="shared" si="39"/>
        <v>0</v>
      </c>
      <c r="BF21" s="368">
        <f t="shared" si="39"/>
        <v>0</v>
      </c>
      <c r="BG21" s="368">
        <f t="shared" si="39"/>
        <v>0</v>
      </c>
      <c r="BH21" s="372">
        <f t="shared" si="40"/>
        <v>18</v>
      </c>
      <c r="BI21" s="372">
        <f t="shared" si="12"/>
        <v>1.5</v>
      </c>
      <c r="BJ21" s="372">
        <f t="shared" si="41"/>
        <v>22</v>
      </c>
      <c r="BK21" s="372">
        <f t="shared" si="13"/>
        <v>2</v>
      </c>
      <c r="BL21" s="372">
        <f t="shared" si="42"/>
        <v>6</v>
      </c>
      <c r="BM21" s="372">
        <f t="shared" si="14"/>
        <v>2</v>
      </c>
      <c r="BN21" s="564">
        <f t="shared" si="15"/>
        <v>0</v>
      </c>
      <c r="BO21" s="565">
        <f t="shared" si="16"/>
        <v>0</v>
      </c>
      <c r="BP21" s="570">
        <f t="shared" si="17"/>
        <v>0</v>
      </c>
      <c r="BQ21" s="564">
        <f t="shared" si="18"/>
        <v>0</v>
      </c>
      <c r="BR21" s="565">
        <f t="shared" si="19"/>
        <v>0</v>
      </c>
      <c r="BS21" s="570">
        <f t="shared" si="20"/>
        <v>0</v>
      </c>
      <c r="BT21" s="568">
        <f t="shared" si="43"/>
        <v>0</v>
      </c>
      <c r="BU21" s="564">
        <f t="shared" si="44"/>
        <v>0</v>
      </c>
      <c r="BV21" s="582">
        <f t="shared" si="45"/>
        <v>0</v>
      </c>
      <c r="BW21" s="576">
        <f t="shared" si="46"/>
        <v>0</v>
      </c>
      <c r="BX21" s="577">
        <f t="shared" si="47"/>
        <v>0</v>
      </c>
      <c r="BY21" s="578">
        <f t="shared" si="21"/>
        <v>0</v>
      </c>
      <c r="BZ21" s="576">
        <f t="shared" si="48"/>
        <v>0</v>
      </c>
      <c r="CA21" s="577">
        <f t="shared" si="49"/>
        <v>0</v>
      </c>
      <c r="CB21" s="578">
        <f t="shared" si="22"/>
        <v>0</v>
      </c>
      <c r="CC21" s="579">
        <f t="shared" si="50"/>
        <v>0</v>
      </c>
      <c r="CD21" s="576">
        <f t="shared" si="51"/>
        <v>0</v>
      </c>
      <c r="CE21" s="560">
        <f t="shared" si="52"/>
        <v>-6</v>
      </c>
      <c r="CF21" s="560">
        <f t="shared" si="53"/>
        <v>-6</v>
      </c>
      <c r="CG21" s="560">
        <f t="shared" si="54"/>
        <v>0</v>
      </c>
      <c r="CH21" s="560">
        <f t="shared" si="55"/>
        <v>0</v>
      </c>
      <c r="CL21" s="2" t="str">
        <f t="shared" si="56"/>
        <v/>
      </c>
    </row>
    <row r="22" spans="1:90" ht="12.75" x14ac:dyDescent="0.2">
      <c r="A22" s="242">
        <f t="shared" si="23"/>
        <v>3</v>
      </c>
      <c r="B22" s="243">
        <f t="shared" si="57"/>
        <v>46042</v>
      </c>
      <c r="C22" s="600">
        <f t="shared" si="24"/>
        <v>4</v>
      </c>
      <c r="D22" s="307"/>
      <c r="E22" s="307"/>
      <c r="F22" s="308"/>
      <c r="G22" s="308"/>
      <c r="H22" s="547">
        <f>IF(AK22=6,Einstellungen!$E$11,IF(AK22=7,Einstellungen!$E$12,IF(AK22=1,Einstellungen!$E$13,IF(AK22=2,Einstellungen!$E$7,IF(AK22=3,Einstellungen!$E$8,IF(AK22=4,Einstellungen!$E$9,IF(AK22=5,Einstellungen!$E$10)))))))</f>
        <v>0</v>
      </c>
      <c r="I22" s="228">
        <f t="shared" si="0"/>
        <v>0</v>
      </c>
      <c r="J22" s="229">
        <f t="shared" si="1"/>
        <v>1</v>
      </c>
      <c r="K22" s="313"/>
      <c r="L22" s="328"/>
      <c r="M22" s="202"/>
      <c r="N22" s="381"/>
      <c r="O22" s="382"/>
      <c r="P22" s="382"/>
      <c r="Q22" s="382"/>
      <c r="R22" s="246" t="str">
        <f>IF(I$36=0,"",IF(Einstellungen!I$39=1,R21+AV22,CL22))</f>
        <v/>
      </c>
      <c r="S22" s="230">
        <f>SUM(AP$3:AP22)</f>
        <v>112</v>
      </c>
      <c r="T22" s="228">
        <f>SUM(I$3:I22)</f>
        <v>0</v>
      </c>
      <c r="U22" s="373" t="str">
        <f t="shared" si="2"/>
        <v/>
      </c>
      <c r="V22" s="689" t="s">
        <v>322</v>
      </c>
      <c r="W22" s="609"/>
      <c r="X22" s="609"/>
      <c r="Y22" s="15">
        <f t="shared" si="3"/>
        <v>46042</v>
      </c>
      <c r="Z22" s="2">
        <f t="shared" si="4"/>
        <v>0</v>
      </c>
      <c r="AA22" s="2">
        <f>IF(M22=Einstellungen!A$43,I22,IF(M22=Einstellungen!A$45,I22,0))</f>
        <v>0</v>
      </c>
      <c r="AB22" s="2">
        <f>IF(M22=Einstellungen!A$44,I22,IF(M22=Einstellungen!A$45,I22,0))</f>
        <v>0</v>
      </c>
      <c r="AC22" s="661">
        <f t="shared" ref="AC22:AC33" si="60">IF(K22="gz",AO22,IF(K22="G/F",AOO22/2,0))</f>
        <v>0</v>
      </c>
      <c r="AD22" s="2">
        <f t="shared" si="6"/>
        <v>0</v>
      </c>
      <c r="AE22" s="2">
        <f t="shared" si="25"/>
        <v>0</v>
      </c>
      <c r="AF22" s="2">
        <f t="shared" si="25"/>
        <v>0</v>
      </c>
      <c r="AG22" s="325">
        <f t="shared" si="7"/>
        <v>0</v>
      </c>
      <c r="AH22" s="325">
        <f t="shared" si="8"/>
        <v>0</v>
      </c>
      <c r="AI22" s="325">
        <f t="shared" si="26"/>
        <v>0</v>
      </c>
      <c r="AJ22" s="325">
        <f t="shared" si="9"/>
        <v>0</v>
      </c>
      <c r="AK22" s="2">
        <f t="shared" si="27"/>
        <v>3</v>
      </c>
      <c r="AL22" s="14">
        <f t="shared" si="28"/>
        <v>0</v>
      </c>
      <c r="AM22" s="11">
        <f t="shared" si="29"/>
        <v>0</v>
      </c>
      <c r="AN22" s="11">
        <f t="shared" si="10"/>
        <v>0</v>
      </c>
      <c r="AO22" s="11">
        <f t="shared" si="30"/>
        <v>8</v>
      </c>
      <c r="AP22" s="11">
        <f t="shared" si="31"/>
        <v>8</v>
      </c>
      <c r="AQ22" s="204">
        <f t="shared" si="32"/>
        <v>8</v>
      </c>
      <c r="AR22" s="2">
        <f t="shared" si="33"/>
        <v>1</v>
      </c>
      <c r="AS22" s="2">
        <f t="shared" si="34"/>
        <v>1</v>
      </c>
      <c r="AT22" s="11" t="str">
        <f t="shared" si="58"/>
        <v/>
      </c>
      <c r="AU22" s="11" t="str">
        <f t="shared" si="59"/>
        <v/>
      </c>
      <c r="AV22" s="11">
        <f t="shared" si="37"/>
        <v>-8</v>
      </c>
      <c r="AW22" s="11">
        <f>SUM($AV$3:AV22)</f>
        <v>-112</v>
      </c>
      <c r="AX22" s="390">
        <f t="shared" si="38"/>
        <v>0</v>
      </c>
      <c r="AY22" s="390">
        <f t="shared" si="38"/>
        <v>0</v>
      </c>
      <c r="AZ22" s="390">
        <f t="shared" si="38"/>
        <v>0</v>
      </c>
      <c r="BA22" s="390">
        <f t="shared" si="38"/>
        <v>0</v>
      </c>
      <c r="BB22" s="390">
        <f t="shared" si="38"/>
        <v>0</v>
      </c>
      <c r="BD22" s="368">
        <f t="shared" si="39"/>
        <v>0</v>
      </c>
      <c r="BE22" s="368">
        <f t="shared" si="39"/>
        <v>0</v>
      </c>
      <c r="BF22" s="368">
        <f t="shared" si="39"/>
        <v>0</v>
      </c>
      <c r="BG22" s="368">
        <f t="shared" si="39"/>
        <v>0</v>
      </c>
      <c r="BH22" s="372">
        <f t="shared" si="40"/>
        <v>18</v>
      </c>
      <c r="BI22" s="372">
        <f t="shared" si="12"/>
        <v>1.5</v>
      </c>
      <c r="BJ22" s="372">
        <f t="shared" si="41"/>
        <v>22</v>
      </c>
      <c r="BK22" s="372">
        <f t="shared" si="13"/>
        <v>2</v>
      </c>
      <c r="BL22" s="372">
        <f t="shared" si="42"/>
        <v>6</v>
      </c>
      <c r="BM22" s="372">
        <f t="shared" si="14"/>
        <v>2</v>
      </c>
      <c r="BN22" s="564">
        <f t="shared" si="15"/>
        <v>0</v>
      </c>
      <c r="BO22" s="565">
        <f t="shared" si="16"/>
        <v>0</v>
      </c>
      <c r="BP22" s="570">
        <f t="shared" si="17"/>
        <v>0</v>
      </c>
      <c r="BQ22" s="564">
        <f t="shared" si="18"/>
        <v>0</v>
      </c>
      <c r="BR22" s="565">
        <f t="shared" si="19"/>
        <v>0</v>
      </c>
      <c r="BS22" s="570">
        <f t="shared" si="20"/>
        <v>0</v>
      </c>
      <c r="BT22" s="568">
        <f t="shared" si="43"/>
        <v>0</v>
      </c>
      <c r="BU22" s="564">
        <f t="shared" si="44"/>
        <v>0</v>
      </c>
      <c r="BV22" s="582">
        <f t="shared" si="45"/>
        <v>0</v>
      </c>
      <c r="BW22" s="576">
        <f t="shared" si="46"/>
        <v>0</v>
      </c>
      <c r="BX22" s="577">
        <f t="shared" si="47"/>
        <v>0</v>
      </c>
      <c r="BY22" s="578">
        <f t="shared" si="21"/>
        <v>0</v>
      </c>
      <c r="BZ22" s="576">
        <f t="shared" si="48"/>
        <v>0</v>
      </c>
      <c r="CA22" s="577">
        <f t="shared" si="49"/>
        <v>0</v>
      </c>
      <c r="CB22" s="578">
        <f t="shared" si="22"/>
        <v>0</v>
      </c>
      <c r="CC22" s="579">
        <f t="shared" si="50"/>
        <v>0</v>
      </c>
      <c r="CD22" s="576">
        <f t="shared" si="51"/>
        <v>0</v>
      </c>
      <c r="CE22" s="560">
        <f t="shared" si="52"/>
        <v>-6</v>
      </c>
      <c r="CF22" s="560">
        <f t="shared" si="53"/>
        <v>-6</v>
      </c>
      <c r="CG22" s="560">
        <f t="shared" si="54"/>
        <v>0</v>
      </c>
      <c r="CH22" s="560">
        <f t="shared" si="55"/>
        <v>0</v>
      </c>
      <c r="CL22" s="2" t="str">
        <f t="shared" si="56"/>
        <v/>
      </c>
    </row>
    <row r="23" spans="1:90" ht="12.75" x14ac:dyDescent="0.2">
      <c r="A23" s="242">
        <f t="shared" si="23"/>
        <v>4</v>
      </c>
      <c r="B23" s="243">
        <f t="shared" si="57"/>
        <v>46043</v>
      </c>
      <c r="C23" s="600">
        <f t="shared" si="24"/>
        <v>4</v>
      </c>
      <c r="D23" s="307"/>
      <c r="E23" s="307"/>
      <c r="F23" s="308"/>
      <c r="G23" s="308"/>
      <c r="H23" s="547">
        <f>IF(AK23=6,Einstellungen!$E$11,IF(AK23=7,Einstellungen!$E$12,IF(AK23=1,Einstellungen!$E$13,IF(AK23=2,Einstellungen!$E$7,IF(AK23=3,Einstellungen!$E$8,IF(AK23=4,Einstellungen!$E$9,IF(AK23=5,Einstellungen!$E$10)))))))</f>
        <v>0</v>
      </c>
      <c r="I23" s="228">
        <f t="shared" si="0"/>
        <v>0</v>
      </c>
      <c r="J23" s="229">
        <f t="shared" si="1"/>
        <v>1</v>
      </c>
      <c r="K23" s="313"/>
      <c r="L23" s="328"/>
      <c r="M23" s="202"/>
      <c r="N23" s="381"/>
      <c r="O23" s="382"/>
      <c r="P23" s="382"/>
      <c r="Q23" s="382"/>
      <c r="R23" s="246" t="str">
        <f>IF(I$36=0,"",IF(Einstellungen!I$39=1,R22+AV23,CL23))</f>
        <v/>
      </c>
      <c r="S23" s="230">
        <f>SUM(AP$3:AP23)</f>
        <v>120</v>
      </c>
      <c r="T23" s="228">
        <f>SUM(I$3:I23)</f>
        <v>0</v>
      </c>
      <c r="U23" s="373" t="str">
        <f t="shared" si="2"/>
        <v/>
      </c>
      <c r="V23" s="689" t="s">
        <v>323</v>
      </c>
      <c r="W23" s="609"/>
      <c r="X23" s="609"/>
      <c r="Y23" s="15">
        <f t="shared" si="3"/>
        <v>46043</v>
      </c>
      <c r="Z23" s="2">
        <f t="shared" si="4"/>
        <v>0</v>
      </c>
      <c r="AA23" s="2">
        <f>IF(M23=Einstellungen!A$43,I23,IF(M23=Einstellungen!A$45,I23,0))</f>
        <v>0</v>
      </c>
      <c r="AB23" s="2">
        <f>IF(M23=Einstellungen!A$44,I23,IF(M23=Einstellungen!A$45,I23,0))</f>
        <v>0</v>
      </c>
      <c r="AC23" s="661">
        <f t="shared" si="60"/>
        <v>0</v>
      </c>
      <c r="AD23" s="2">
        <f t="shared" si="6"/>
        <v>0</v>
      </c>
      <c r="AE23" s="2">
        <f t="shared" si="25"/>
        <v>0</v>
      </c>
      <c r="AF23" s="2">
        <f t="shared" si="25"/>
        <v>0</v>
      </c>
      <c r="AG23" s="325">
        <f t="shared" si="7"/>
        <v>0</v>
      </c>
      <c r="AH23" s="325">
        <f t="shared" si="8"/>
        <v>0</v>
      </c>
      <c r="AI23" s="325">
        <f t="shared" si="26"/>
        <v>0</v>
      </c>
      <c r="AJ23" s="325">
        <f t="shared" si="9"/>
        <v>0</v>
      </c>
      <c r="AK23" s="2">
        <f t="shared" si="27"/>
        <v>4</v>
      </c>
      <c r="AL23" s="14">
        <f t="shared" si="28"/>
        <v>0</v>
      </c>
      <c r="AM23" s="11">
        <f t="shared" si="29"/>
        <v>0</v>
      </c>
      <c r="AN23" s="11">
        <f t="shared" si="10"/>
        <v>0</v>
      </c>
      <c r="AO23" s="11">
        <f t="shared" si="30"/>
        <v>8</v>
      </c>
      <c r="AP23" s="11">
        <f t="shared" si="31"/>
        <v>8</v>
      </c>
      <c r="AQ23" s="204">
        <f t="shared" si="32"/>
        <v>8</v>
      </c>
      <c r="AR23" s="2">
        <f t="shared" si="33"/>
        <v>1</v>
      </c>
      <c r="AS23" s="2">
        <f t="shared" si="34"/>
        <v>1</v>
      </c>
      <c r="AT23" s="11" t="str">
        <f t="shared" si="58"/>
        <v/>
      </c>
      <c r="AU23" s="11" t="str">
        <f t="shared" si="59"/>
        <v/>
      </c>
      <c r="AV23" s="11">
        <f t="shared" si="37"/>
        <v>-8</v>
      </c>
      <c r="AW23" s="11">
        <f>SUM($AV$3:AV23)</f>
        <v>-120</v>
      </c>
      <c r="AX23" s="390">
        <f t="shared" si="38"/>
        <v>0</v>
      </c>
      <c r="AY23" s="390">
        <f t="shared" si="38"/>
        <v>0</v>
      </c>
      <c r="AZ23" s="390">
        <f t="shared" si="38"/>
        <v>0</v>
      </c>
      <c r="BA23" s="390">
        <f t="shared" si="38"/>
        <v>0</v>
      </c>
      <c r="BB23" s="390">
        <f t="shared" si="38"/>
        <v>0</v>
      </c>
      <c r="BD23" s="368">
        <f t="shared" si="39"/>
        <v>0</v>
      </c>
      <c r="BE23" s="368">
        <f t="shared" si="39"/>
        <v>0</v>
      </c>
      <c r="BF23" s="368">
        <f t="shared" si="39"/>
        <v>0</v>
      </c>
      <c r="BG23" s="368">
        <f t="shared" si="39"/>
        <v>0</v>
      </c>
      <c r="BH23" s="372">
        <f t="shared" si="40"/>
        <v>18</v>
      </c>
      <c r="BI23" s="372">
        <f t="shared" si="12"/>
        <v>1.5</v>
      </c>
      <c r="BJ23" s="372">
        <f t="shared" si="41"/>
        <v>22</v>
      </c>
      <c r="BK23" s="372">
        <f t="shared" si="13"/>
        <v>2</v>
      </c>
      <c r="BL23" s="372">
        <f t="shared" si="42"/>
        <v>6</v>
      </c>
      <c r="BM23" s="372">
        <f t="shared" si="14"/>
        <v>2</v>
      </c>
      <c r="BN23" s="564">
        <f t="shared" si="15"/>
        <v>0</v>
      </c>
      <c r="BO23" s="565">
        <f t="shared" si="16"/>
        <v>0</v>
      </c>
      <c r="BP23" s="570">
        <f t="shared" si="17"/>
        <v>0</v>
      </c>
      <c r="BQ23" s="564">
        <f t="shared" si="18"/>
        <v>0</v>
      </c>
      <c r="BR23" s="565">
        <f t="shared" si="19"/>
        <v>0</v>
      </c>
      <c r="BS23" s="570">
        <f t="shared" si="20"/>
        <v>0</v>
      </c>
      <c r="BT23" s="568">
        <f t="shared" si="43"/>
        <v>0</v>
      </c>
      <c r="BU23" s="564">
        <f t="shared" si="44"/>
        <v>0</v>
      </c>
      <c r="BV23" s="582">
        <f t="shared" si="45"/>
        <v>0</v>
      </c>
      <c r="BW23" s="576">
        <f t="shared" si="46"/>
        <v>0</v>
      </c>
      <c r="BX23" s="577">
        <f t="shared" si="47"/>
        <v>0</v>
      </c>
      <c r="BY23" s="578">
        <f t="shared" si="21"/>
        <v>0</v>
      </c>
      <c r="BZ23" s="576">
        <f t="shared" si="48"/>
        <v>0</v>
      </c>
      <c r="CA23" s="577">
        <f t="shared" si="49"/>
        <v>0</v>
      </c>
      <c r="CB23" s="578">
        <f t="shared" si="22"/>
        <v>0</v>
      </c>
      <c r="CC23" s="579">
        <f t="shared" si="50"/>
        <v>0</v>
      </c>
      <c r="CD23" s="576">
        <f t="shared" si="51"/>
        <v>0</v>
      </c>
      <c r="CE23" s="560">
        <f t="shared" si="52"/>
        <v>-6</v>
      </c>
      <c r="CF23" s="560">
        <f t="shared" si="53"/>
        <v>-6</v>
      </c>
      <c r="CG23" s="560">
        <f t="shared" si="54"/>
        <v>0</v>
      </c>
      <c r="CH23" s="560">
        <f t="shared" si="55"/>
        <v>0</v>
      </c>
      <c r="CL23" s="2" t="str">
        <f t="shared" si="56"/>
        <v/>
      </c>
    </row>
    <row r="24" spans="1:90" ht="12.75" x14ac:dyDescent="0.2">
      <c r="A24" s="242">
        <f t="shared" si="23"/>
        <v>5</v>
      </c>
      <c r="B24" s="243">
        <f t="shared" si="57"/>
        <v>46044</v>
      </c>
      <c r="C24" s="600">
        <f t="shared" si="24"/>
        <v>4</v>
      </c>
      <c r="D24" s="307"/>
      <c r="E24" s="307"/>
      <c r="F24" s="308"/>
      <c r="G24" s="308"/>
      <c r="H24" s="547">
        <f>IF(AK24=6,Einstellungen!$E$11,IF(AK24=7,Einstellungen!$E$12,IF(AK24=1,Einstellungen!$E$13,IF(AK24=2,Einstellungen!$E$7,IF(AK24=3,Einstellungen!$E$8,IF(AK24=4,Einstellungen!$E$9,IF(AK24=5,Einstellungen!$E$10)))))))</f>
        <v>0</v>
      </c>
      <c r="I24" s="228">
        <f t="shared" si="0"/>
        <v>0</v>
      </c>
      <c r="J24" s="229">
        <f t="shared" si="1"/>
        <v>1</v>
      </c>
      <c r="K24" s="313"/>
      <c r="L24" s="328"/>
      <c r="M24" s="202"/>
      <c r="N24" s="381"/>
      <c r="O24" s="382"/>
      <c r="P24" s="382"/>
      <c r="Q24" s="382"/>
      <c r="R24" s="246" t="str">
        <f>IF(I$36=0,"",IF(Einstellungen!I$39=1,R23+AV24,CL24))</f>
        <v/>
      </c>
      <c r="S24" s="230">
        <f>SUM(AP$3:AP24)</f>
        <v>128</v>
      </c>
      <c r="T24" s="228">
        <f>SUM(I$3:I24)</f>
        <v>0</v>
      </c>
      <c r="U24" s="373" t="str">
        <f t="shared" si="2"/>
        <v/>
      </c>
      <c r="V24" s="689"/>
      <c r="W24" s="609"/>
      <c r="X24" s="609"/>
      <c r="Y24" s="15">
        <f t="shared" si="3"/>
        <v>46044</v>
      </c>
      <c r="Z24" s="2">
        <f t="shared" si="4"/>
        <v>0</v>
      </c>
      <c r="AA24" s="2">
        <f>IF(M24=Einstellungen!A$43,I24,IF(M24=Einstellungen!A$45,I24,0))</f>
        <v>0</v>
      </c>
      <c r="AB24" s="2">
        <f>IF(M24=Einstellungen!A$44,I24,IF(M24=Einstellungen!A$45,I24,0))</f>
        <v>0</v>
      </c>
      <c r="AC24" s="661">
        <f t="shared" si="60"/>
        <v>0</v>
      </c>
      <c r="AD24" s="2">
        <f t="shared" si="6"/>
        <v>0</v>
      </c>
      <c r="AE24" s="2">
        <f t="shared" si="25"/>
        <v>0</v>
      </c>
      <c r="AF24" s="2">
        <f t="shared" si="25"/>
        <v>0</v>
      </c>
      <c r="AG24" s="325">
        <f t="shared" si="7"/>
        <v>0</v>
      </c>
      <c r="AH24" s="325">
        <f t="shared" si="8"/>
        <v>0</v>
      </c>
      <c r="AI24" s="325">
        <f t="shared" si="26"/>
        <v>0</v>
      </c>
      <c r="AJ24" s="325">
        <f t="shared" si="9"/>
        <v>0</v>
      </c>
      <c r="AK24" s="2">
        <f t="shared" si="27"/>
        <v>5</v>
      </c>
      <c r="AL24" s="14">
        <f t="shared" si="28"/>
        <v>0</v>
      </c>
      <c r="AM24" s="11">
        <f t="shared" si="29"/>
        <v>0</v>
      </c>
      <c r="AN24" s="11">
        <f t="shared" si="10"/>
        <v>0</v>
      </c>
      <c r="AO24" s="11">
        <f t="shared" si="30"/>
        <v>8</v>
      </c>
      <c r="AP24" s="11">
        <f t="shared" si="31"/>
        <v>8</v>
      </c>
      <c r="AQ24" s="204">
        <f t="shared" si="32"/>
        <v>8</v>
      </c>
      <c r="AR24" s="2">
        <f t="shared" si="33"/>
        <v>1</v>
      </c>
      <c r="AS24" s="2">
        <f t="shared" si="34"/>
        <v>1</v>
      </c>
      <c r="AT24" s="11" t="str">
        <f t="shared" si="58"/>
        <v/>
      </c>
      <c r="AU24" s="11" t="str">
        <f t="shared" si="59"/>
        <v/>
      </c>
      <c r="AV24" s="11">
        <f t="shared" si="37"/>
        <v>-8</v>
      </c>
      <c r="AW24" s="11">
        <f>SUM($AV$3:AV24)</f>
        <v>-128</v>
      </c>
      <c r="AX24" s="390">
        <f t="shared" si="38"/>
        <v>0</v>
      </c>
      <c r="AY24" s="390">
        <f t="shared" si="38"/>
        <v>0</v>
      </c>
      <c r="AZ24" s="390">
        <f t="shared" si="38"/>
        <v>0</v>
      </c>
      <c r="BA24" s="390">
        <f t="shared" si="38"/>
        <v>0</v>
      </c>
      <c r="BB24" s="390">
        <f t="shared" si="38"/>
        <v>0</v>
      </c>
      <c r="BD24" s="368">
        <f t="shared" si="39"/>
        <v>0</v>
      </c>
      <c r="BE24" s="368">
        <f t="shared" si="39"/>
        <v>0</v>
      </c>
      <c r="BF24" s="368">
        <f t="shared" si="39"/>
        <v>0</v>
      </c>
      <c r="BG24" s="368">
        <f t="shared" si="39"/>
        <v>0</v>
      </c>
      <c r="BH24" s="372">
        <f t="shared" si="40"/>
        <v>18</v>
      </c>
      <c r="BI24" s="372">
        <f t="shared" si="12"/>
        <v>1.5</v>
      </c>
      <c r="BJ24" s="372">
        <f t="shared" si="41"/>
        <v>22</v>
      </c>
      <c r="BK24" s="372">
        <f t="shared" si="13"/>
        <v>2</v>
      </c>
      <c r="BL24" s="372">
        <f t="shared" si="42"/>
        <v>6</v>
      </c>
      <c r="BM24" s="372">
        <f t="shared" si="14"/>
        <v>2</v>
      </c>
      <c r="BN24" s="564">
        <f t="shared" si="15"/>
        <v>0</v>
      </c>
      <c r="BO24" s="565">
        <f t="shared" si="16"/>
        <v>0</v>
      </c>
      <c r="BP24" s="570">
        <f t="shared" si="17"/>
        <v>0</v>
      </c>
      <c r="BQ24" s="564">
        <f t="shared" si="18"/>
        <v>0</v>
      </c>
      <c r="BR24" s="565">
        <f t="shared" si="19"/>
        <v>0</v>
      </c>
      <c r="BS24" s="570">
        <f t="shared" si="20"/>
        <v>0</v>
      </c>
      <c r="BT24" s="568">
        <f t="shared" si="43"/>
        <v>0</v>
      </c>
      <c r="BU24" s="564">
        <f t="shared" si="44"/>
        <v>0</v>
      </c>
      <c r="BV24" s="582">
        <f t="shared" si="45"/>
        <v>0</v>
      </c>
      <c r="BW24" s="576">
        <f t="shared" si="46"/>
        <v>0</v>
      </c>
      <c r="BX24" s="577">
        <f t="shared" si="47"/>
        <v>0</v>
      </c>
      <c r="BY24" s="578">
        <f t="shared" si="21"/>
        <v>0</v>
      </c>
      <c r="BZ24" s="576">
        <f t="shared" si="48"/>
        <v>0</v>
      </c>
      <c r="CA24" s="577">
        <f t="shared" si="49"/>
        <v>0</v>
      </c>
      <c r="CB24" s="578">
        <f t="shared" si="22"/>
        <v>0</v>
      </c>
      <c r="CC24" s="579">
        <f t="shared" si="50"/>
        <v>0</v>
      </c>
      <c r="CD24" s="576">
        <f t="shared" si="51"/>
        <v>0</v>
      </c>
      <c r="CE24" s="560">
        <f t="shared" si="52"/>
        <v>-6</v>
      </c>
      <c r="CF24" s="560">
        <f t="shared" si="53"/>
        <v>-6</v>
      </c>
      <c r="CG24" s="560">
        <f t="shared" si="54"/>
        <v>0</v>
      </c>
      <c r="CH24" s="560">
        <f t="shared" si="55"/>
        <v>0</v>
      </c>
      <c r="CL24" s="2" t="str">
        <f t="shared" si="56"/>
        <v/>
      </c>
    </row>
    <row r="25" spans="1:90" ht="12.75" x14ac:dyDescent="0.2">
      <c r="A25" s="242">
        <f t="shared" si="23"/>
        <v>6</v>
      </c>
      <c r="B25" s="243">
        <f t="shared" si="57"/>
        <v>46045</v>
      </c>
      <c r="C25" s="600">
        <f t="shared" si="24"/>
        <v>4</v>
      </c>
      <c r="D25" s="307"/>
      <c r="E25" s="307"/>
      <c r="F25" s="308"/>
      <c r="G25" s="308"/>
      <c r="H25" s="547">
        <f>IF(AK25=6,Einstellungen!$E$11,IF(AK25=7,Einstellungen!$E$12,IF(AK25=1,Einstellungen!$E$13,IF(AK25=2,Einstellungen!$E$7,IF(AK25=3,Einstellungen!$E$8,IF(AK25=4,Einstellungen!$E$9,IF(AK25=5,Einstellungen!$E$10)))))))</f>
        <v>0</v>
      </c>
      <c r="I25" s="228">
        <f t="shared" si="0"/>
        <v>0</v>
      </c>
      <c r="J25" s="229">
        <f t="shared" si="1"/>
        <v>1</v>
      </c>
      <c r="K25" s="209"/>
      <c r="L25" s="328"/>
      <c r="M25" s="202"/>
      <c r="N25" s="381"/>
      <c r="O25" s="382"/>
      <c r="P25" s="382"/>
      <c r="Q25" s="382"/>
      <c r="R25" s="246" t="str">
        <f>IF(I$36=0,"",IF(Einstellungen!I$39=1,R24+AV25,CL25))</f>
        <v/>
      </c>
      <c r="S25" s="230">
        <f>SUM(AP$3:AP25)</f>
        <v>136</v>
      </c>
      <c r="T25" s="228">
        <f>SUM(I$3:I25)</f>
        <v>0</v>
      </c>
      <c r="U25" s="373" t="str">
        <f t="shared" si="2"/>
        <v/>
      </c>
      <c r="V25" s="689"/>
      <c r="W25" s="609"/>
      <c r="X25" s="609"/>
      <c r="Y25" s="15">
        <f t="shared" si="3"/>
        <v>46045</v>
      </c>
      <c r="Z25" s="2">
        <f t="shared" si="4"/>
        <v>0</v>
      </c>
      <c r="AA25" s="2">
        <f>IF(M25=Einstellungen!A$43,I25,IF(M25=Einstellungen!A$45,I25,0))</f>
        <v>0</v>
      </c>
      <c r="AB25" s="2">
        <f>IF(M25=Einstellungen!A$44,I25,IF(M25=Einstellungen!A$45,I25,0))</f>
        <v>0</v>
      </c>
      <c r="AC25" s="661">
        <f t="shared" si="60"/>
        <v>0</v>
      </c>
      <c r="AD25" s="2">
        <f t="shared" si="6"/>
        <v>0</v>
      </c>
      <c r="AE25" s="2">
        <f t="shared" si="25"/>
        <v>0</v>
      </c>
      <c r="AF25" s="2">
        <f t="shared" si="25"/>
        <v>0</v>
      </c>
      <c r="AG25" s="325">
        <f t="shared" si="7"/>
        <v>0</v>
      </c>
      <c r="AH25" s="325">
        <f t="shared" si="8"/>
        <v>0</v>
      </c>
      <c r="AI25" s="325">
        <f t="shared" si="26"/>
        <v>0</v>
      </c>
      <c r="AJ25" s="325">
        <f t="shared" si="9"/>
        <v>0</v>
      </c>
      <c r="AK25" s="2">
        <f t="shared" si="27"/>
        <v>6</v>
      </c>
      <c r="AL25" s="14">
        <f t="shared" si="28"/>
        <v>0</v>
      </c>
      <c r="AM25" s="11">
        <f t="shared" si="29"/>
        <v>0</v>
      </c>
      <c r="AN25" s="11">
        <f t="shared" si="10"/>
        <v>0</v>
      </c>
      <c r="AO25" s="11">
        <f t="shared" si="30"/>
        <v>8</v>
      </c>
      <c r="AP25" s="11">
        <f t="shared" si="31"/>
        <v>8</v>
      </c>
      <c r="AQ25" s="204">
        <f t="shared" si="32"/>
        <v>8</v>
      </c>
      <c r="AR25" s="2">
        <f t="shared" si="33"/>
        <v>1</v>
      </c>
      <c r="AS25" s="2">
        <f t="shared" si="34"/>
        <v>1</v>
      </c>
      <c r="AT25" s="11" t="str">
        <f t="shared" si="58"/>
        <v/>
      </c>
      <c r="AU25" s="11" t="str">
        <f t="shared" si="59"/>
        <v/>
      </c>
      <c r="AV25" s="11">
        <f t="shared" si="37"/>
        <v>-8</v>
      </c>
      <c r="AW25" s="11">
        <f>SUM($AV$3:AV25)</f>
        <v>-136</v>
      </c>
      <c r="AX25" s="390">
        <f t="shared" si="38"/>
        <v>0</v>
      </c>
      <c r="AY25" s="390">
        <f t="shared" si="38"/>
        <v>0</v>
      </c>
      <c r="AZ25" s="390">
        <f t="shared" si="38"/>
        <v>0</v>
      </c>
      <c r="BA25" s="390">
        <f t="shared" si="38"/>
        <v>0</v>
      </c>
      <c r="BB25" s="390">
        <f t="shared" si="38"/>
        <v>0</v>
      </c>
      <c r="BD25" s="368">
        <f t="shared" si="39"/>
        <v>0</v>
      </c>
      <c r="BE25" s="368">
        <f t="shared" si="39"/>
        <v>0</v>
      </c>
      <c r="BF25" s="368">
        <f t="shared" si="39"/>
        <v>0</v>
      </c>
      <c r="BG25" s="368">
        <f t="shared" si="39"/>
        <v>0</v>
      </c>
      <c r="BH25" s="372">
        <f t="shared" si="40"/>
        <v>18</v>
      </c>
      <c r="BI25" s="372">
        <f t="shared" si="12"/>
        <v>1.5</v>
      </c>
      <c r="BJ25" s="372">
        <f t="shared" si="41"/>
        <v>22</v>
      </c>
      <c r="BK25" s="372">
        <f t="shared" si="13"/>
        <v>2</v>
      </c>
      <c r="BL25" s="372">
        <f t="shared" si="42"/>
        <v>6</v>
      </c>
      <c r="BM25" s="372">
        <f t="shared" si="14"/>
        <v>2</v>
      </c>
      <c r="BN25" s="564">
        <f t="shared" si="15"/>
        <v>0</v>
      </c>
      <c r="BO25" s="565">
        <f t="shared" si="16"/>
        <v>0</v>
      </c>
      <c r="BP25" s="570">
        <f t="shared" si="17"/>
        <v>0</v>
      </c>
      <c r="BQ25" s="564">
        <f t="shared" si="18"/>
        <v>0</v>
      </c>
      <c r="BR25" s="565">
        <f t="shared" si="19"/>
        <v>0</v>
      </c>
      <c r="BS25" s="570">
        <f t="shared" si="20"/>
        <v>0</v>
      </c>
      <c r="BT25" s="568">
        <f t="shared" si="43"/>
        <v>0</v>
      </c>
      <c r="BU25" s="564">
        <f t="shared" si="44"/>
        <v>0</v>
      </c>
      <c r="BV25" s="582">
        <f t="shared" si="45"/>
        <v>0</v>
      </c>
      <c r="BW25" s="576">
        <f t="shared" si="46"/>
        <v>0</v>
      </c>
      <c r="BX25" s="577">
        <f t="shared" si="47"/>
        <v>0</v>
      </c>
      <c r="BY25" s="578">
        <f t="shared" si="21"/>
        <v>0</v>
      </c>
      <c r="BZ25" s="576">
        <f t="shared" si="48"/>
        <v>0</v>
      </c>
      <c r="CA25" s="577">
        <f t="shared" si="49"/>
        <v>0</v>
      </c>
      <c r="CB25" s="578">
        <f t="shared" si="22"/>
        <v>0</v>
      </c>
      <c r="CC25" s="579">
        <f t="shared" si="50"/>
        <v>0</v>
      </c>
      <c r="CD25" s="576">
        <f t="shared" si="51"/>
        <v>0</v>
      </c>
      <c r="CE25" s="560">
        <f t="shared" si="52"/>
        <v>-6</v>
      </c>
      <c r="CF25" s="560">
        <f t="shared" si="53"/>
        <v>-6</v>
      </c>
      <c r="CG25" s="560">
        <f t="shared" si="54"/>
        <v>0</v>
      </c>
      <c r="CH25" s="560">
        <f t="shared" si="55"/>
        <v>0</v>
      </c>
      <c r="CL25" s="2" t="str">
        <f t="shared" si="56"/>
        <v/>
      </c>
    </row>
    <row r="26" spans="1:90" ht="12.75" x14ac:dyDescent="0.2">
      <c r="A26" s="242">
        <f t="shared" si="23"/>
        <v>7</v>
      </c>
      <c r="B26" s="243">
        <f t="shared" si="57"/>
        <v>46046</v>
      </c>
      <c r="C26" s="600">
        <f t="shared" si="24"/>
        <v>4</v>
      </c>
      <c r="D26" s="307"/>
      <c r="E26" s="307"/>
      <c r="F26" s="308"/>
      <c r="G26" s="308"/>
      <c r="H26" s="547">
        <f>IF(AK26=6,Einstellungen!$E$11,IF(AK26=7,Einstellungen!$E$12,IF(AK26=1,Einstellungen!$E$13,IF(AK26=2,Einstellungen!$E$7,IF(AK26=3,Einstellungen!$E$8,IF(AK26=4,Einstellungen!$E$9,IF(AK26=5,Einstellungen!$E$10)))))))</f>
        <v>0</v>
      </c>
      <c r="I26" s="228">
        <f t="shared" si="0"/>
        <v>0</v>
      </c>
      <c r="J26" s="229" t="str">
        <f t="shared" si="1"/>
        <v/>
      </c>
      <c r="K26" s="209"/>
      <c r="L26" s="328"/>
      <c r="M26" s="202"/>
      <c r="N26" s="381"/>
      <c r="O26" s="382"/>
      <c r="P26" s="382"/>
      <c r="Q26" s="382"/>
      <c r="R26" s="246" t="str">
        <f>IF(I$36=0,"",IF(Einstellungen!I$39=1,R25+AV26,CL26))</f>
        <v/>
      </c>
      <c r="S26" s="230">
        <f>SUM(AP$3:AP26)</f>
        <v>136</v>
      </c>
      <c r="T26" s="228">
        <f>SUM(I$3:I26)</f>
        <v>0</v>
      </c>
      <c r="U26" s="373" t="str">
        <f t="shared" si="2"/>
        <v/>
      </c>
      <c r="V26" s="689" t="s">
        <v>307</v>
      </c>
      <c r="W26" s="609"/>
      <c r="X26" s="609"/>
      <c r="Y26" s="15">
        <f t="shared" si="3"/>
        <v>46046</v>
      </c>
      <c r="Z26" s="2" t="b">
        <f t="shared" si="4"/>
        <v>0</v>
      </c>
      <c r="AA26" s="2">
        <f>IF(M26=Einstellungen!A$43,I26,IF(M26=Einstellungen!A$45,I26,0))</f>
        <v>0</v>
      </c>
      <c r="AB26" s="2">
        <f>IF(M26=Einstellungen!A$44,I26,IF(M26=Einstellungen!A$45,I26,0))</f>
        <v>0</v>
      </c>
      <c r="AC26" s="661">
        <f t="shared" si="60"/>
        <v>0</v>
      </c>
      <c r="AD26" s="2" t="b">
        <f t="shared" si="6"/>
        <v>0</v>
      </c>
      <c r="AE26" s="2">
        <f t="shared" si="25"/>
        <v>0</v>
      </c>
      <c r="AF26" s="2">
        <f t="shared" si="25"/>
        <v>0</v>
      </c>
      <c r="AG26" s="325" t="b">
        <f t="shared" si="7"/>
        <v>0</v>
      </c>
      <c r="AH26" s="325" t="b">
        <f t="shared" si="8"/>
        <v>0</v>
      </c>
      <c r="AI26" s="325" t="b">
        <f t="shared" si="26"/>
        <v>0</v>
      </c>
      <c r="AJ26" s="325" t="b">
        <f t="shared" si="9"/>
        <v>0</v>
      </c>
      <c r="AK26" s="2">
        <f t="shared" si="27"/>
        <v>7</v>
      </c>
      <c r="AL26" s="14">
        <f t="shared" si="28"/>
        <v>0</v>
      </c>
      <c r="AM26" s="11">
        <f t="shared" si="29"/>
        <v>0</v>
      </c>
      <c r="AN26" s="11">
        <f t="shared" si="10"/>
        <v>0</v>
      </c>
      <c r="AO26" s="11">
        <f t="shared" si="30"/>
        <v>0</v>
      </c>
      <c r="AP26" s="11">
        <f t="shared" si="31"/>
        <v>0</v>
      </c>
      <c r="AQ26" s="204">
        <f t="shared" si="32"/>
        <v>0</v>
      </c>
      <c r="AR26" s="2" t="str">
        <f t="shared" si="33"/>
        <v/>
      </c>
      <c r="AS26" s="2" t="str">
        <f t="shared" si="34"/>
        <v/>
      </c>
      <c r="AT26" s="11" t="str">
        <f t="shared" si="58"/>
        <v/>
      </c>
      <c r="AU26" s="11" t="b">
        <f t="shared" si="59"/>
        <v>0</v>
      </c>
      <c r="AV26" s="11">
        <f t="shared" si="37"/>
        <v>0</v>
      </c>
      <c r="AW26" s="11">
        <f>SUM($AV$3:AV26)</f>
        <v>-136</v>
      </c>
      <c r="AX26" s="390">
        <f t="shared" si="38"/>
        <v>0</v>
      </c>
      <c r="AY26" s="390">
        <f t="shared" si="38"/>
        <v>0</v>
      </c>
      <c r="AZ26" s="390">
        <f t="shared" si="38"/>
        <v>0</v>
      </c>
      <c r="BA26" s="390">
        <f t="shared" si="38"/>
        <v>0</v>
      </c>
      <c r="BB26" s="390">
        <f t="shared" si="38"/>
        <v>0</v>
      </c>
      <c r="BD26" s="368">
        <f t="shared" si="39"/>
        <v>0</v>
      </c>
      <c r="BE26" s="368">
        <f t="shared" si="39"/>
        <v>0</v>
      </c>
      <c r="BF26" s="368">
        <f t="shared" si="39"/>
        <v>0</v>
      </c>
      <c r="BG26" s="368">
        <f t="shared" si="39"/>
        <v>0</v>
      </c>
      <c r="BH26" s="372">
        <f t="shared" si="40"/>
        <v>18</v>
      </c>
      <c r="BI26" s="372">
        <f t="shared" si="12"/>
        <v>1.5</v>
      </c>
      <c r="BJ26" s="372">
        <f t="shared" si="41"/>
        <v>22</v>
      </c>
      <c r="BK26" s="372">
        <f t="shared" si="13"/>
        <v>2</v>
      </c>
      <c r="BL26" s="372">
        <f t="shared" si="42"/>
        <v>6</v>
      </c>
      <c r="BM26" s="372">
        <f t="shared" si="14"/>
        <v>2</v>
      </c>
      <c r="BN26" s="564">
        <f t="shared" si="15"/>
        <v>0</v>
      </c>
      <c r="BO26" s="565">
        <f t="shared" si="16"/>
        <v>0</v>
      </c>
      <c r="BP26" s="570">
        <f t="shared" si="17"/>
        <v>0</v>
      </c>
      <c r="BQ26" s="564">
        <f t="shared" si="18"/>
        <v>0</v>
      </c>
      <c r="BR26" s="565">
        <f t="shared" si="19"/>
        <v>0</v>
      </c>
      <c r="BS26" s="570">
        <f t="shared" si="20"/>
        <v>0</v>
      </c>
      <c r="BT26" s="568">
        <f t="shared" si="43"/>
        <v>0</v>
      </c>
      <c r="BU26" s="564">
        <f t="shared" si="44"/>
        <v>0</v>
      </c>
      <c r="BV26" s="582">
        <f t="shared" si="45"/>
        <v>0</v>
      </c>
      <c r="BW26" s="576">
        <f t="shared" si="46"/>
        <v>0</v>
      </c>
      <c r="BX26" s="577">
        <f t="shared" si="47"/>
        <v>0</v>
      </c>
      <c r="BY26" s="578">
        <f t="shared" si="21"/>
        <v>0</v>
      </c>
      <c r="BZ26" s="576">
        <f t="shared" si="48"/>
        <v>0</v>
      </c>
      <c r="CA26" s="577">
        <f t="shared" si="49"/>
        <v>0</v>
      </c>
      <c r="CB26" s="578">
        <f t="shared" si="22"/>
        <v>0</v>
      </c>
      <c r="CC26" s="579">
        <f t="shared" si="50"/>
        <v>0</v>
      </c>
      <c r="CD26" s="576">
        <f t="shared" si="51"/>
        <v>0</v>
      </c>
      <c r="CE26" s="560">
        <f t="shared" si="52"/>
        <v>-6</v>
      </c>
      <c r="CF26" s="560">
        <f t="shared" si="53"/>
        <v>-6</v>
      </c>
      <c r="CG26" s="560">
        <f t="shared" si="54"/>
        <v>0</v>
      </c>
      <c r="CH26" s="560">
        <f t="shared" si="55"/>
        <v>0</v>
      </c>
      <c r="CL26" s="2" t="str">
        <f t="shared" si="56"/>
        <v/>
      </c>
    </row>
    <row r="27" spans="1:90" ht="12.75" x14ac:dyDescent="0.2">
      <c r="A27" s="242">
        <f t="shared" si="23"/>
        <v>1</v>
      </c>
      <c r="B27" s="243">
        <f t="shared" si="57"/>
        <v>46047</v>
      </c>
      <c r="C27" s="600">
        <f t="shared" si="24"/>
        <v>4</v>
      </c>
      <c r="D27" s="307"/>
      <c r="E27" s="307"/>
      <c r="F27" s="308"/>
      <c r="G27" s="308"/>
      <c r="H27" s="547">
        <f>IF(AK27=6,Einstellungen!$E$11,IF(AK27=7,Einstellungen!$E$12,IF(AK27=1,Einstellungen!$E$13,IF(AK27=2,Einstellungen!$E$7,IF(AK27=3,Einstellungen!$E$8,IF(AK27=4,Einstellungen!$E$9,IF(AK27=5,Einstellungen!$E$10)))))))</f>
        <v>0</v>
      </c>
      <c r="I27" s="228">
        <f t="shared" si="0"/>
        <v>0</v>
      </c>
      <c r="J27" s="229" t="str">
        <f t="shared" si="1"/>
        <v/>
      </c>
      <c r="K27" s="209" t="s">
        <v>208</v>
      </c>
      <c r="L27" s="328"/>
      <c r="M27" s="202"/>
      <c r="N27" s="381"/>
      <c r="O27" s="382"/>
      <c r="P27" s="382"/>
      <c r="Q27" s="382"/>
      <c r="R27" s="246" t="str">
        <f>IF(I$36=0,"",IF(Einstellungen!I$39=1,R26+AV27,CL27))</f>
        <v/>
      </c>
      <c r="S27" s="230">
        <f>SUM(AP$3:AP27)</f>
        <v>136</v>
      </c>
      <c r="T27" s="228">
        <f>SUM(I$3:I27)</f>
        <v>0</v>
      </c>
      <c r="U27" s="373" t="str">
        <f t="shared" si="2"/>
        <v/>
      </c>
      <c r="V27" s="689" t="s">
        <v>264</v>
      </c>
      <c r="W27" s="609"/>
      <c r="X27" s="609"/>
      <c r="Y27" s="15">
        <f t="shared" si="3"/>
        <v>46047</v>
      </c>
      <c r="Z27" s="2" t="b">
        <f t="shared" si="4"/>
        <v>0</v>
      </c>
      <c r="AA27" s="2">
        <f>IF(M27=Einstellungen!A$43,I27,IF(M27=Einstellungen!A$45,I27,0))</f>
        <v>0</v>
      </c>
      <c r="AB27" s="2">
        <f>IF(M27=Einstellungen!A$44,I27,IF(M27=Einstellungen!A$45,I27,0))</f>
        <v>0</v>
      </c>
      <c r="AC27" s="661">
        <f t="shared" si="60"/>
        <v>0</v>
      </c>
      <c r="AD27" s="2" t="b">
        <f t="shared" si="6"/>
        <v>0</v>
      </c>
      <c r="AE27" s="2">
        <f t="shared" si="25"/>
        <v>0</v>
      </c>
      <c r="AF27" s="2">
        <f t="shared" si="25"/>
        <v>0</v>
      </c>
      <c r="AG27" s="325" t="b">
        <f t="shared" si="7"/>
        <v>0</v>
      </c>
      <c r="AH27" s="325" t="b">
        <f t="shared" si="8"/>
        <v>0</v>
      </c>
      <c r="AI27" s="325" t="b">
        <f t="shared" si="26"/>
        <v>0</v>
      </c>
      <c r="AJ27" s="325" t="b">
        <f t="shared" si="9"/>
        <v>0</v>
      </c>
      <c r="AK27" s="2">
        <f t="shared" si="27"/>
        <v>1</v>
      </c>
      <c r="AL27" s="14">
        <f t="shared" si="28"/>
        <v>0</v>
      </c>
      <c r="AM27" s="11">
        <f t="shared" si="29"/>
        <v>0</v>
      </c>
      <c r="AN27" s="11">
        <f t="shared" si="10"/>
        <v>0</v>
      </c>
      <c r="AO27" s="11">
        <f t="shared" si="30"/>
        <v>0</v>
      </c>
      <c r="AP27" s="11">
        <f t="shared" si="31"/>
        <v>0</v>
      </c>
      <c r="AQ27" s="204">
        <f t="shared" si="32"/>
        <v>0</v>
      </c>
      <c r="AR27" s="2" t="str">
        <f t="shared" si="33"/>
        <v/>
      </c>
      <c r="AS27" s="2" t="str">
        <f t="shared" si="34"/>
        <v/>
      </c>
      <c r="AT27" s="11" t="str">
        <f t="shared" si="58"/>
        <v/>
      </c>
      <c r="AU27" s="11" t="b">
        <f t="shared" si="59"/>
        <v>0</v>
      </c>
      <c r="AV27" s="11">
        <f t="shared" si="37"/>
        <v>0</v>
      </c>
      <c r="AW27" s="11">
        <f>SUM($AV$3:AV27)</f>
        <v>-136</v>
      </c>
      <c r="AX27" s="390">
        <f t="shared" si="38"/>
        <v>0</v>
      </c>
      <c r="AY27" s="390">
        <f t="shared" si="38"/>
        <v>0</v>
      </c>
      <c r="AZ27" s="390">
        <f t="shared" si="38"/>
        <v>0</v>
      </c>
      <c r="BA27" s="390">
        <f t="shared" si="38"/>
        <v>0</v>
      </c>
      <c r="BB27" s="390">
        <f t="shared" si="38"/>
        <v>0</v>
      </c>
      <c r="BD27" s="368">
        <f t="shared" si="39"/>
        <v>0</v>
      </c>
      <c r="BE27" s="368">
        <f t="shared" si="39"/>
        <v>0</v>
      </c>
      <c r="BF27" s="368">
        <f t="shared" si="39"/>
        <v>0</v>
      </c>
      <c r="BG27" s="368">
        <f t="shared" si="39"/>
        <v>0</v>
      </c>
      <c r="BH27" s="372">
        <f t="shared" si="40"/>
        <v>8</v>
      </c>
      <c r="BI27" s="372">
        <f t="shared" si="12"/>
        <v>2</v>
      </c>
      <c r="BJ27" s="372">
        <f t="shared" si="41"/>
        <v>22</v>
      </c>
      <c r="BK27" s="372">
        <f t="shared" si="13"/>
        <v>3</v>
      </c>
      <c r="BL27" s="372">
        <f t="shared" si="42"/>
        <v>6</v>
      </c>
      <c r="BM27" s="372">
        <f t="shared" si="14"/>
        <v>3</v>
      </c>
      <c r="BN27" s="564">
        <f t="shared" si="15"/>
        <v>0</v>
      </c>
      <c r="BO27" s="565">
        <f t="shared" si="16"/>
        <v>0</v>
      </c>
      <c r="BP27" s="570">
        <f t="shared" si="17"/>
        <v>0</v>
      </c>
      <c r="BQ27" s="564">
        <f t="shared" si="18"/>
        <v>0</v>
      </c>
      <c r="BR27" s="565">
        <f t="shared" si="19"/>
        <v>0</v>
      </c>
      <c r="BS27" s="570">
        <f t="shared" si="20"/>
        <v>0</v>
      </c>
      <c r="BT27" s="568">
        <f t="shared" si="43"/>
        <v>0</v>
      </c>
      <c r="BU27" s="564">
        <f t="shared" si="44"/>
        <v>0</v>
      </c>
      <c r="BV27" s="582">
        <f t="shared" si="45"/>
        <v>0</v>
      </c>
      <c r="BW27" s="576">
        <f t="shared" si="46"/>
        <v>0</v>
      </c>
      <c r="BX27" s="577">
        <f t="shared" si="47"/>
        <v>0</v>
      </c>
      <c r="BY27" s="578">
        <f t="shared" si="21"/>
        <v>0</v>
      </c>
      <c r="BZ27" s="576">
        <f t="shared" ref="BZ27:BZ34" si="61">IF(BO27&lt;BQ27,0,BO27-BQ27)</f>
        <v>0</v>
      </c>
      <c r="CA27" s="577">
        <f t="shared" ref="CA27:CA34" si="62">IF(BP27&lt;BQ27,0,BP27-BQ27)</f>
        <v>0</v>
      </c>
      <c r="CB27" s="578">
        <f t="shared" si="22"/>
        <v>0</v>
      </c>
      <c r="CC27" s="579">
        <f t="shared" si="50"/>
        <v>0</v>
      </c>
      <c r="CD27" s="576">
        <f t="shared" si="51"/>
        <v>0</v>
      </c>
      <c r="CE27" s="560">
        <f t="shared" si="52"/>
        <v>-6</v>
      </c>
      <c r="CF27" s="560">
        <f t="shared" si="53"/>
        <v>-6</v>
      </c>
      <c r="CG27" s="560">
        <f t="shared" si="54"/>
        <v>0</v>
      </c>
      <c r="CH27" s="560">
        <f t="shared" si="55"/>
        <v>0</v>
      </c>
      <c r="CL27" s="2" t="str">
        <f t="shared" si="56"/>
        <v/>
      </c>
    </row>
    <row r="28" spans="1:90" ht="12.75" x14ac:dyDescent="0.2">
      <c r="A28" s="242">
        <f t="shared" si="23"/>
        <v>2</v>
      </c>
      <c r="B28" s="243">
        <f t="shared" si="57"/>
        <v>46048</v>
      </c>
      <c r="C28" s="600">
        <f t="shared" si="24"/>
        <v>5</v>
      </c>
      <c r="D28" s="307"/>
      <c r="E28" s="307"/>
      <c r="F28" s="308"/>
      <c r="G28" s="308"/>
      <c r="H28" s="547">
        <f>IF(AK28=6,Einstellungen!$E$11,IF(AK28=7,Einstellungen!$E$12,IF(AK28=1,Einstellungen!$E$13,IF(AK28=2,Einstellungen!$E$7,IF(AK28=3,Einstellungen!$E$8,IF(AK28=4,Einstellungen!$E$9,IF(AK28=5,Einstellungen!$E$10)))))))</f>
        <v>0</v>
      </c>
      <c r="I28" s="228">
        <f t="shared" si="0"/>
        <v>0</v>
      </c>
      <c r="J28" s="229" t="str">
        <f t="shared" si="1"/>
        <v/>
      </c>
      <c r="K28" s="209" t="s">
        <v>208</v>
      </c>
      <c r="L28" s="328"/>
      <c r="M28" s="202"/>
      <c r="N28" s="381"/>
      <c r="O28" s="382"/>
      <c r="P28" s="382"/>
      <c r="Q28" s="382"/>
      <c r="R28" s="246" t="str">
        <f>IF(I$36=0,"",IF(Einstellungen!I$39=1,R27+AV28,CL28))</f>
        <v/>
      </c>
      <c r="S28" s="230">
        <f>SUM(AP$3:AP28)</f>
        <v>136</v>
      </c>
      <c r="T28" s="228">
        <f>SUM(I$3:I28)</f>
        <v>0</v>
      </c>
      <c r="U28" s="373" t="str">
        <f t="shared" si="2"/>
        <v/>
      </c>
      <c r="V28" s="689" t="s">
        <v>189</v>
      </c>
      <c r="W28" s="609"/>
      <c r="X28" s="609"/>
      <c r="Y28" s="15">
        <f t="shared" si="3"/>
        <v>46048</v>
      </c>
      <c r="Z28" s="2" t="b">
        <f t="shared" si="4"/>
        <v>0</v>
      </c>
      <c r="AA28" s="2">
        <f>IF(M28=Einstellungen!A$43,I28,IF(M28=Einstellungen!A$45,I28,0))</f>
        <v>0</v>
      </c>
      <c r="AB28" s="2">
        <f>IF(M28=Einstellungen!A$44,I28,IF(M28=Einstellungen!A$45,I28,0))</f>
        <v>0</v>
      </c>
      <c r="AC28" s="661">
        <f t="shared" si="60"/>
        <v>0</v>
      </c>
      <c r="AD28" s="2" t="b">
        <f t="shared" si="6"/>
        <v>0</v>
      </c>
      <c r="AE28" s="2">
        <f t="shared" si="25"/>
        <v>0</v>
      </c>
      <c r="AF28" s="2">
        <f t="shared" si="25"/>
        <v>0</v>
      </c>
      <c r="AG28" s="325" t="b">
        <f t="shared" si="7"/>
        <v>0</v>
      </c>
      <c r="AH28" s="325" t="b">
        <f t="shared" si="8"/>
        <v>0</v>
      </c>
      <c r="AI28" s="325">
        <f t="shared" si="26"/>
        <v>1</v>
      </c>
      <c r="AJ28" s="325">
        <f t="shared" si="9"/>
        <v>0</v>
      </c>
      <c r="AK28" s="2">
        <f t="shared" si="27"/>
        <v>2</v>
      </c>
      <c r="AL28" s="14">
        <f t="shared" si="28"/>
        <v>0</v>
      </c>
      <c r="AM28" s="11">
        <f t="shared" si="29"/>
        <v>0</v>
      </c>
      <c r="AN28" s="11">
        <f t="shared" si="10"/>
        <v>0</v>
      </c>
      <c r="AO28" s="11">
        <f t="shared" si="30"/>
        <v>8</v>
      </c>
      <c r="AP28" s="11">
        <f t="shared" si="31"/>
        <v>0</v>
      </c>
      <c r="AQ28" s="204">
        <f t="shared" si="32"/>
        <v>0</v>
      </c>
      <c r="AR28" s="2">
        <f t="shared" si="33"/>
        <v>1</v>
      </c>
      <c r="AS28" s="2" t="str">
        <f t="shared" si="34"/>
        <v/>
      </c>
      <c r="AT28" s="11" t="str">
        <f t="shared" si="58"/>
        <v/>
      </c>
      <c r="AU28" s="11" t="str">
        <f t="shared" si="59"/>
        <v/>
      </c>
      <c r="AV28" s="11">
        <f t="shared" si="37"/>
        <v>0</v>
      </c>
      <c r="AW28" s="11">
        <f>SUM($AV$3:AV28)</f>
        <v>-136</v>
      </c>
      <c r="AX28" s="390">
        <f t="shared" si="38"/>
        <v>0</v>
      </c>
      <c r="AY28" s="390">
        <f t="shared" si="38"/>
        <v>0</v>
      </c>
      <c r="AZ28" s="390">
        <f t="shared" si="38"/>
        <v>0</v>
      </c>
      <c r="BA28" s="390">
        <f t="shared" si="38"/>
        <v>0</v>
      </c>
      <c r="BB28" s="390">
        <f t="shared" si="38"/>
        <v>0</v>
      </c>
      <c r="BD28" s="368">
        <f t="shared" si="39"/>
        <v>0</v>
      </c>
      <c r="BE28" s="368">
        <f t="shared" si="39"/>
        <v>0</v>
      </c>
      <c r="BF28" s="368">
        <f t="shared" si="39"/>
        <v>0</v>
      </c>
      <c r="BG28" s="368">
        <f t="shared" si="39"/>
        <v>0</v>
      </c>
      <c r="BH28" s="372">
        <f t="shared" si="40"/>
        <v>18</v>
      </c>
      <c r="BI28" s="372">
        <f t="shared" si="12"/>
        <v>1.5</v>
      </c>
      <c r="BJ28" s="372">
        <f t="shared" si="41"/>
        <v>22</v>
      </c>
      <c r="BK28" s="372">
        <f t="shared" si="13"/>
        <v>2</v>
      </c>
      <c r="BL28" s="372">
        <f t="shared" si="42"/>
        <v>6</v>
      </c>
      <c r="BM28" s="372">
        <f t="shared" si="14"/>
        <v>2</v>
      </c>
      <c r="BN28" s="564">
        <f t="shared" si="15"/>
        <v>0</v>
      </c>
      <c r="BO28" s="565">
        <f t="shared" si="16"/>
        <v>0</v>
      </c>
      <c r="BP28" s="570">
        <f t="shared" si="17"/>
        <v>0</v>
      </c>
      <c r="BQ28" s="564">
        <f t="shared" si="18"/>
        <v>0</v>
      </c>
      <c r="BR28" s="565">
        <f t="shared" si="19"/>
        <v>0</v>
      </c>
      <c r="BS28" s="570">
        <f t="shared" si="20"/>
        <v>0</v>
      </c>
      <c r="BT28" s="568">
        <f t="shared" si="43"/>
        <v>0</v>
      </c>
      <c r="BU28" s="564">
        <f t="shared" si="44"/>
        <v>0</v>
      </c>
      <c r="BV28" s="582">
        <f t="shared" si="45"/>
        <v>0</v>
      </c>
      <c r="BW28" s="576">
        <f t="shared" si="46"/>
        <v>0</v>
      </c>
      <c r="BX28" s="577">
        <f t="shared" si="47"/>
        <v>0</v>
      </c>
      <c r="BY28" s="578">
        <f t="shared" si="21"/>
        <v>0</v>
      </c>
      <c r="BZ28" s="576">
        <f t="shared" si="61"/>
        <v>0</v>
      </c>
      <c r="CA28" s="577">
        <f t="shared" si="62"/>
        <v>0</v>
      </c>
      <c r="CB28" s="578">
        <f t="shared" si="22"/>
        <v>0</v>
      </c>
      <c r="CC28" s="579">
        <f t="shared" si="50"/>
        <v>0</v>
      </c>
      <c r="CD28" s="576">
        <f t="shared" si="51"/>
        <v>0</v>
      </c>
      <c r="CE28" s="560">
        <f t="shared" si="52"/>
        <v>-6</v>
      </c>
      <c r="CF28" s="560">
        <f t="shared" si="53"/>
        <v>-6</v>
      </c>
      <c r="CG28" s="560">
        <f t="shared" si="54"/>
        <v>0</v>
      </c>
      <c r="CH28" s="560">
        <f t="shared" si="55"/>
        <v>0</v>
      </c>
      <c r="CL28" s="2" t="str">
        <f t="shared" si="56"/>
        <v/>
      </c>
    </row>
    <row r="29" spans="1:90" ht="12.75" x14ac:dyDescent="0.2">
      <c r="A29" s="242">
        <f t="shared" si="23"/>
        <v>3</v>
      </c>
      <c r="B29" s="243">
        <f t="shared" si="57"/>
        <v>46049</v>
      </c>
      <c r="C29" s="600">
        <f t="shared" si="24"/>
        <v>5</v>
      </c>
      <c r="D29" s="307"/>
      <c r="E29" s="307"/>
      <c r="F29" s="308"/>
      <c r="G29" s="308"/>
      <c r="H29" s="547">
        <f>IF(AK29=6,Einstellungen!$E$11,IF(AK29=7,Einstellungen!$E$12,IF(AK29=1,Einstellungen!$E$13,IF(AK29=2,Einstellungen!$E$7,IF(AK29=3,Einstellungen!$E$8,IF(AK29=4,Einstellungen!$E$9,IF(AK29=5,Einstellungen!$E$10)))))))</f>
        <v>0</v>
      </c>
      <c r="I29" s="228">
        <f t="shared" si="0"/>
        <v>0</v>
      </c>
      <c r="J29" s="229">
        <f t="shared" si="1"/>
        <v>1</v>
      </c>
      <c r="K29" s="209"/>
      <c r="L29" s="328"/>
      <c r="M29" s="202"/>
      <c r="N29" s="381"/>
      <c r="O29" s="382"/>
      <c r="P29" s="382"/>
      <c r="Q29" s="382"/>
      <c r="R29" s="246" t="str">
        <f>IF(I$36=0,"",IF(Einstellungen!I$39=1,R28+AV29,CL29))</f>
        <v/>
      </c>
      <c r="S29" s="230">
        <f>SUM(AP$3:AP29)</f>
        <v>144</v>
      </c>
      <c r="T29" s="228">
        <f>SUM(I$3:I29)</f>
        <v>0</v>
      </c>
      <c r="U29" s="373" t="str">
        <f t="shared" si="2"/>
        <v/>
      </c>
      <c r="V29" s="689"/>
      <c r="W29" s="609"/>
      <c r="X29" s="609"/>
      <c r="Y29" s="15">
        <f t="shared" si="3"/>
        <v>46049</v>
      </c>
      <c r="Z29" s="2">
        <f t="shared" si="4"/>
        <v>0</v>
      </c>
      <c r="AA29" s="2">
        <f>IF(M29=Einstellungen!A$43,I29,IF(M29=Einstellungen!A$45,I29,0))</f>
        <v>0</v>
      </c>
      <c r="AB29" s="2">
        <f>IF(M29=Einstellungen!A$44,I29,IF(M29=Einstellungen!A$45,I29,0))</f>
        <v>0</v>
      </c>
      <c r="AC29" s="661">
        <f t="shared" si="60"/>
        <v>0</v>
      </c>
      <c r="AD29" s="2">
        <f t="shared" si="6"/>
        <v>0</v>
      </c>
      <c r="AE29" s="2">
        <f t="shared" si="25"/>
        <v>0</v>
      </c>
      <c r="AF29" s="2">
        <f t="shared" si="25"/>
        <v>0</v>
      </c>
      <c r="AG29" s="325">
        <f t="shared" si="7"/>
        <v>0</v>
      </c>
      <c r="AH29" s="325">
        <f t="shared" si="8"/>
        <v>0</v>
      </c>
      <c r="AI29" s="325">
        <f t="shared" si="26"/>
        <v>0</v>
      </c>
      <c r="AJ29" s="325">
        <f t="shared" si="9"/>
        <v>0</v>
      </c>
      <c r="AK29" s="2">
        <f t="shared" si="27"/>
        <v>3</v>
      </c>
      <c r="AL29" s="14">
        <f t="shared" si="28"/>
        <v>0</v>
      </c>
      <c r="AM29" s="11">
        <f t="shared" si="29"/>
        <v>0</v>
      </c>
      <c r="AN29" s="11">
        <f t="shared" si="10"/>
        <v>0</v>
      </c>
      <c r="AO29" s="11">
        <f t="shared" si="30"/>
        <v>8</v>
      </c>
      <c r="AP29" s="11">
        <f t="shared" si="31"/>
        <v>8</v>
      </c>
      <c r="AQ29" s="204">
        <f t="shared" si="32"/>
        <v>8</v>
      </c>
      <c r="AR29" s="2">
        <f t="shared" si="33"/>
        <v>1</v>
      </c>
      <c r="AS29" s="2">
        <f t="shared" si="34"/>
        <v>1</v>
      </c>
      <c r="AT29" s="11" t="str">
        <f t="shared" si="58"/>
        <v/>
      </c>
      <c r="AU29" s="11" t="str">
        <f t="shared" si="59"/>
        <v/>
      </c>
      <c r="AV29" s="11">
        <f t="shared" si="37"/>
        <v>-8</v>
      </c>
      <c r="AW29" s="11">
        <f>SUM($AV$3:AV29)</f>
        <v>-144</v>
      </c>
      <c r="AX29" s="390">
        <f t="shared" si="38"/>
        <v>0</v>
      </c>
      <c r="AY29" s="390">
        <f t="shared" si="38"/>
        <v>0</v>
      </c>
      <c r="AZ29" s="390">
        <f t="shared" si="38"/>
        <v>0</v>
      </c>
      <c r="BA29" s="390">
        <f t="shared" si="38"/>
        <v>0</v>
      </c>
      <c r="BB29" s="390">
        <f t="shared" si="38"/>
        <v>0</v>
      </c>
      <c r="BD29" s="368">
        <f t="shared" si="39"/>
        <v>0</v>
      </c>
      <c r="BE29" s="368">
        <f t="shared" si="39"/>
        <v>0</v>
      </c>
      <c r="BF29" s="368">
        <f t="shared" si="39"/>
        <v>0</v>
      </c>
      <c r="BG29" s="368">
        <f t="shared" si="39"/>
        <v>0</v>
      </c>
      <c r="BH29" s="372">
        <f t="shared" si="40"/>
        <v>18</v>
      </c>
      <c r="BI29" s="372">
        <f t="shared" si="12"/>
        <v>1.5</v>
      </c>
      <c r="BJ29" s="372">
        <f t="shared" si="41"/>
        <v>22</v>
      </c>
      <c r="BK29" s="372">
        <f t="shared" si="13"/>
        <v>2</v>
      </c>
      <c r="BL29" s="372">
        <f t="shared" si="42"/>
        <v>6</v>
      </c>
      <c r="BM29" s="372">
        <f t="shared" si="14"/>
        <v>2</v>
      </c>
      <c r="BN29" s="564">
        <f t="shared" si="15"/>
        <v>0</v>
      </c>
      <c r="BO29" s="565">
        <f t="shared" si="16"/>
        <v>0</v>
      </c>
      <c r="BP29" s="570">
        <f t="shared" si="17"/>
        <v>0</v>
      </c>
      <c r="BQ29" s="564">
        <f t="shared" si="18"/>
        <v>0</v>
      </c>
      <c r="BR29" s="565">
        <f t="shared" si="19"/>
        <v>0</v>
      </c>
      <c r="BS29" s="570">
        <f t="shared" si="20"/>
        <v>0</v>
      </c>
      <c r="BT29" s="568">
        <f t="shared" si="43"/>
        <v>0</v>
      </c>
      <c r="BU29" s="564">
        <f t="shared" si="44"/>
        <v>0</v>
      </c>
      <c r="BV29" s="582">
        <f t="shared" si="45"/>
        <v>0</v>
      </c>
      <c r="BW29" s="576">
        <f t="shared" si="46"/>
        <v>0</v>
      </c>
      <c r="BX29" s="577">
        <f t="shared" si="47"/>
        <v>0</v>
      </c>
      <c r="BY29" s="578">
        <f t="shared" si="21"/>
        <v>0</v>
      </c>
      <c r="BZ29" s="576">
        <f t="shared" si="61"/>
        <v>0</v>
      </c>
      <c r="CA29" s="577">
        <f t="shared" si="62"/>
        <v>0</v>
      </c>
      <c r="CB29" s="578">
        <f t="shared" si="22"/>
        <v>0</v>
      </c>
      <c r="CC29" s="579">
        <f t="shared" si="50"/>
        <v>0</v>
      </c>
      <c r="CD29" s="576">
        <f t="shared" si="51"/>
        <v>0</v>
      </c>
      <c r="CE29" s="560">
        <f t="shared" si="52"/>
        <v>-6</v>
      </c>
      <c r="CF29" s="560">
        <f t="shared" si="53"/>
        <v>-6</v>
      </c>
      <c r="CG29" s="560">
        <f t="shared" si="54"/>
        <v>0</v>
      </c>
      <c r="CH29" s="560">
        <f t="shared" si="55"/>
        <v>0</v>
      </c>
      <c r="CL29" s="2" t="str">
        <f t="shared" si="56"/>
        <v/>
      </c>
    </row>
    <row r="30" spans="1:90" ht="12.75" x14ac:dyDescent="0.2">
      <c r="A30" s="242">
        <f t="shared" si="23"/>
        <v>4</v>
      </c>
      <c r="B30" s="243">
        <f t="shared" si="57"/>
        <v>46050</v>
      </c>
      <c r="C30" s="600">
        <f t="shared" si="24"/>
        <v>5</v>
      </c>
      <c r="D30" s="307"/>
      <c r="E30" s="307"/>
      <c r="F30" s="308"/>
      <c r="G30" s="308"/>
      <c r="H30" s="547">
        <f>IF(AK30=6,Einstellungen!$E$11,IF(AK30=7,Einstellungen!$E$12,IF(AK30=1,Einstellungen!$E$13,IF(AK30=2,Einstellungen!$E$7,IF(AK30=3,Einstellungen!$E$8,IF(AK30=4,Einstellungen!$E$9,IF(AK30=5,Einstellungen!$E$10)))))))</f>
        <v>0</v>
      </c>
      <c r="I30" s="228">
        <f t="shared" si="0"/>
        <v>0</v>
      </c>
      <c r="J30" s="229">
        <f t="shared" si="1"/>
        <v>1</v>
      </c>
      <c r="K30" s="209"/>
      <c r="L30" s="328"/>
      <c r="M30" s="202"/>
      <c r="N30" s="381"/>
      <c r="O30" s="382"/>
      <c r="P30" s="382"/>
      <c r="Q30" s="382"/>
      <c r="R30" s="246" t="str">
        <f>IF(I$36=0,"",IF(Einstellungen!I$39=1,R29+AV30,CL30))</f>
        <v/>
      </c>
      <c r="S30" s="230">
        <f>SUM(AP$3:AP30)</f>
        <v>152</v>
      </c>
      <c r="T30" s="228">
        <f>SUM(I$3:I30)</f>
        <v>0</v>
      </c>
      <c r="U30" s="373" t="str">
        <f t="shared" si="2"/>
        <v/>
      </c>
      <c r="V30" s="689"/>
      <c r="W30" s="609"/>
      <c r="X30" s="609"/>
      <c r="Y30" s="15">
        <f t="shared" si="3"/>
        <v>46050</v>
      </c>
      <c r="Z30" s="2">
        <f t="shared" si="4"/>
        <v>0</v>
      </c>
      <c r="AA30" s="2">
        <f>IF(M30=Einstellungen!A$43,I30,IF(M30=Einstellungen!A$45,I30,0))</f>
        <v>0</v>
      </c>
      <c r="AB30" s="2">
        <f>IF(M30=Einstellungen!A$44,I30,IF(M30=Einstellungen!A$45,I30,0))</f>
        <v>0</v>
      </c>
      <c r="AC30" s="661">
        <f t="shared" si="60"/>
        <v>0</v>
      </c>
      <c r="AD30" s="2">
        <f t="shared" si="6"/>
        <v>0</v>
      </c>
      <c r="AE30" s="2">
        <f t="shared" si="25"/>
        <v>0</v>
      </c>
      <c r="AF30" s="2">
        <f t="shared" si="25"/>
        <v>0</v>
      </c>
      <c r="AG30" s="325">
        <f t="shared" si="7"/>
        <v>0</v>
      </c>
      <c r="AH30" s="325">
        <f t="shared" si="8"/>
        <v>0</v>
      </c>
      <c r="AI30" s="325">
        <f t="shared" si="26"/>
        <v>0</v>
      </c>
      <c r="AJ30" s="325">
        <f t="shared" si="9"/>
        <v>0</v>
      </c>
      <c r="AK30" s="2">
        <f t="shared" si="27"/>
        <v>4</v>
      </c>
      <c r="AL30" s="14">
        <f t="shared" si="28"/>
        <v>0</v>
      </c>
      <c r="AM30" s="11">
        <f t="shared" si="29"/>
        <v>0</v>
      </c>
      <c r="AN30" s="11">
        <f t="shared" si="10"/>
        <v>0</v>
      </c>
      <c r="AO30" s="11">
        <f t="shared" si="30"/>
        <v>8</v>
      </c>
      <c r="AP30" s="11">
        <f t="shared" si="31"/>
        <v>8</v>
      </c>
      <c r="AQ30" s="204">
        <f t="shared" si="32"/>
        <v>8</v>
      </c>
      <c r="AR30" s="2">
        <f t="shared" si="33"/>
        <v>1</v>
      </c>
      <c r="AS30" s="2">
        <f t="shared" si="34"/>
        <v>1</v>
      </c>
      <c r="AT30" s="11" t="str">
        <f t="shared" si="58"/>
        <v/>
      </c>
      <c r="AU30" s="11" t="str">
        <f t="shared" si="59"/>
        <v/>
      </c>
      <c r="AV30" s="11">
        <f t="shared" si="37"/>
        <v>-8</v>
      </c>
      <c r="AW30" s="11">
        <f>SUM($AV$3:AV30)</f>
        <v>-152</v>
      </c>
      <c r="AX30" s="390">
        <f t="shared" si="38"/>
        <v>0</v>
      </c>
      <c r="AY30" s="390">
        <f t="shared" si="38"/>
        <v>0</v>
      </c>
      <c r="AZ30" s="390">
        <f t="shared" si="38"/>
        <v>0</v>
      </c>
      <c r="BA30" s="390">
        <f t="shared" si="38"/>
        <v>0</v>
      </c>
      <c r="BB30" s="390">
        <f t="shared" si="38"/>
        <v>0</v>
      </c>
      <c r="BD30" s="368">
        <f t="shared" si="39"/>
        <v>0</v>
      </c>
      <c r="BE30" s="368">
        <f t="shared" si="39"/>
        <v>0</v>
      </c>
      <c r="BF30" s="368">
        <f t="shared" si="39"/>
        <v>0</v>
      </c>
      <c r="BG30" s="368">
        <f t="shared" si="39"/>
        <v>0</v>
      </c>
      <c r="BH30" s="372">
        <f t="shared" si="40"/>
        <v>18</v>
      </c>
      <c r="BI30" s="372">
        <f t="shared" si="12"/>
        <v>1.5</v>
      </c>
      <c r="BJ30" s="372">
        <f t="shared" si="41"/>
        <v>22</v>
      </c>
      <c r="BK30" s="372">
        <f t="shared" si="13"/>
        <v>2</v>
      </c>
      <c r="BL30" s="372">
        <f t="shared" si="42"/>
        <v>6</v>
      </c>
      <c r="BM30" s="372">
        <f t="shared" si="14"/>
        <v>2</v>
      </c>
      <c r="BN30" s="564">
        <f t="shared" si="15"/>
        <v>0</v>
      </c>
      <c r="BO30" s="565">
        <f t="shared" si="16"/>
        <v>0</v>
      </c>
      <c r="BP30" s="570">
        <f t="shared" si="17"/>
        <v>0</v>
      </c>
      <c r="BQ30" s="564">
        <f t="shared" si="18"/>
        <v>0</v>
      </c>
      <c r="BR30" s="565">
        <f t="shared" si="19"/>
        <v>0</v>
      </c>
      <c r="BS30" s="570">
        <f t="shared" si="20"/>
        <v>0</v>
      </c>
      <c r="BT30" s="568">
        <f t="shared" si="43"/>
        <v>0</v>
      </c>
      <c r="BU30" s="564">
        <f t="shared" si="44"/>
        <v>0</v>
      </c>
      <c r="BV30" s="582">
        <f t="shared" si="45"/>
        <v>0</v>
      </c>
      <c r="BW30" s="576">
        <f t="shared" si="46"/>
        <v>0</v>
      </c>
      <c r="BX30" s="577">
        <f t="shared" si="47"/>
        <v>0</v>
      </c>
      <c r="BY30" s="578">
        <f t="shared" si="21"/>
        <v>0</v>
      </c>
      <c r="BZ30" s="576">
        <f t="shared" si="61"/>
        <v>0</v>
      </c>
      <c r="CA30" s="577">
        <f t="shared" si="62"/>
        <v>0</v>
      </c>
      <c r="CB30" s="578">
        <f t="shared" si="22"/>
        <v>0</v>
      </c>
      <c r="CC30" s="579">
        <f t="shared" si="50"/>
        <v>0</v>
      </c>
      <c r="CD30" s="576">
        <f t="shared" si="51"/>
        <v>0</v>
      </c>
      <c r="CE30" s="560">
        <f t="shared" si="52"/>
        <v>-6</v>
      </c>
      <c r="CF30" s="560">
        <f t="shared" si="53"/>
        <v>-6</v>
      </c>
      <c r="CG30" s="560">
        <f t="shared" si="54"/>
        <v>0</v>
      </c>
      <c r="CH30" s="560">
        <f t="shared" si="55"/>
        <v>0</v>
      </c>
      <c r="CL30" s="2" t="str">
        <f t="shared" si="56"/>
        <v/>
      </c>
    </row>
    <row r="31" spans="1:90" ht="12.75" x14ac:dyDescent="0.2">
      <c r="A31" s="242">
        <f t="shared" si="23"/>
        <v>5</v>
      </c>
      <c r="B31" s="243">
        <f t="shared" si="57"/>
        <v>46051</v>
      </c>
      <c r="C31" s="600">
        <f t="shared" si="24"/>
        <v>5</v>
      </c>
      <c r="D31" s="308"/>
      <c r="E31" s="308"/>
      <c r="F31" s="308"/>
      <c r="G31" s="308"/>
      <c r="H31" s="547">
        <f>IF(AK31=6,Einstellungen!$E$11,IF(AK31=7,Einstellungen!$E$12,IF(AK31=1,Einstellungen!$E$13,IF(AK31=2,Einstellungen!$E$7,IF(AK31=3,Einstellungen!$E$8,IF(AK31=4,Einstellungen!$E$9,IF(AK31=5,Einstellungen!$E$10)))))))</f>
        <v>0</v>
      </c>
      <c r="I31" s="228">
        <f t="shared" si="0"/>
        <v>0</v>
      </c>
      <c r="J31" s="229">
        <f t="shared" si="1"/>
        <v>1</v>
      </c>
      <c r="K31" s="209"/>
      <c r="L31" s="328"/>
      <c r="M31" s="202"/>
      <c r="N31" s="381"/>
      <c r="O31" s="382"/>
      <c r="P31" s="382"/>
      <c r="Q31" s="382"/>
      <c r="R31" s="246" t="str">
        <f>IF(I$36=0,"",IF(Einstellungen!I$39=1,R30+AV31,CL31))</f>
        <v/>
      </c>
      <c r="S31" s="230">
        <f>SUM(AP$3:AP31)</f>
        <v>160</v>
      </c>
      <c r="T31" s="228">
        <f>SUM(I$3:I31)</f>
        <v>0</v>
      </c>
      <c r="U31" s="373" t="str">
        <f t="shared" si="2"/>
        <v/>
      </c>
      <c r="V31" s="689"/>
      <c r="W31" s="609"/>
      <c r="X31" s="609"/>
      <c r="Y31" s="15">
        <f t="shared" si="3"/>
        <v>46051</v>
      </c>
      <c r="Z31" s="2">
        <f t="shared" si="4"/>
        <v>0</v>
      </c>
      <c r="AA31" s="2">
        <f>IF(M31=Einstellungen!A$43,I31,IF(M31=Einstellungen!A$45,I31,0))</f>
        <v>0</v>
      </c>
      <c r="AB31" s="2">
        <f>IF(M31=Einstellungen!A$44,I31,IF(M31=Einstellungen!A$45,I31,0))</f>
        <v>0</v>
      </c>
      <c r="AC31" s="661">
        <f t="shared" si="60"/>
        <v>0</v>
      </c>
      <c r="AD31" s="2">
        <f>IF(AS31=1,IF(K31="gz",1,IF(K31="G/F",0.5,0)))</f>
        <v>0</v>
      </c>
      <c r="AE31" s="2">
        <f t="shared" si="25"/>
        <v>0</v>
      </c>
      <c r="AF31" s="2">
        <f t="shared" si="25"/>
        <v>0</v>
      </c>
      <c r="AG31" s="325">
        <f t="shared" si="7"/>
        <v>0</v>
      </c>
      <c r="AH31" s="325">
        <f t="shared" si="8"/>
        <v>0</v>
      </c>
      <c r="AI31" s="325">
        <f t="shared" si="26"/>
        <v>0</v>
      </c>
      <c r="AJ31" s="325">
        <f t="shared" si="9"/>
        <v>0</v>
      </c>
      <c r="AK31" s="2">
        <f t="shared" si="27"/>
        <v>5</v>
      </c>
      <c r="AL31" s="14">
        <f t="shared" si="28"/>
        <v>0</v>
      </c>
      <c r="AM31" s="11">
        <f t="shared" si="29"/>
        <v>0</v>
      </c>
      <c r="AN31" s="11">
        <f t="shared" si="10"/>
        <v>0</v>
      </c>
      <c r="AO31" s="11">
        <f t="shared" si="30"/>
        <v>8</v>
      </c>
      <c r="AP31" s="11">
        <f t="shared" si="31"/>
        <v>8</v>
      </c>
      <c r="AQ31" s="204">
        <f t="shared" si="32"/>
        <v>8</v>
      </c>
      <c r="AR31" s="2">
        <f t="shared" si="33"/>
        <v>1</v>
      </c>
      <c r="AS31" s="2">
        <f t="shared" si="34"/>
        <v>1</v>
      </c>
      <c r="AT31" s="11" t="str">
        <f t="shared" si="58"/>
        <v/>
      </c>
      <c r="AU31" s="11" t="str">
        <f t="shared" si="59"/>
        <v/>
      </c>
      <c r="AV31" s="11">
        <f t="shared" si="37"/>
        <v>-8</v>
      </c>
      <c r="AW31" s="11">
        <f>SUM($AV$3:AV31)</f>
        <v>-160</v>
      </c>
      <c r="AX31" s="390">
        <f t="shared" si="38"/>
        <v>0</v>
      </c>
      <c r="AY31" s="390">
        <f t="shared" si="38"/>
        <v>0</v>
      </c>
      <c r="AZ31" s="390">
        <f t="shared" si="38"/>
        <v>0</v>
      </c>
      <c r="BA31" s="390">
        <f t="shared" si="38"/>
        <v>0</v>
      </c>
      <c r="BB31" s="390">
        <f t="shared" si="38"/>
        <v>0</v>
      </c>
      <c r="BD31" s="368">
        <f t="shared" si="39"/>
        <v>0</v>
      </c>
      <c r="BE31" s="368">
        <f t="shared" si="39"/>
        <v>0</v>
      </c>
      <c r="BF31" s="368">
        <f t="shared" si="39"/>
        <v>0</v>
      </c>
      <c r="BG31" s="368">
        <f t="shared" si="39"/>
        <v>0</v>
      </c>
      <c r="BH31" s="372">
        <f t="shared" si="40"/>
        <v>18</v>
      </c>
      <c r="BI31" s="372">
        <f t="shared" si="12"/>
        <v>1.5</v>
      </c>
      <c r="BJ31" s="372">
        <f t="shared" si="41"/>
        <v>22</v>
      </c>
      <c r="BK31" s="372">
        <f t="shared" si="13"/>
        <v>2</v>
      </c>
      <c r="BL31" s="372">
        <f t="shared" si="42"/>
        <v>6</v>
      </c>
      <c r="BM31" s="372">
        <f t="shared" si="14"/>
        <v>2</v>
      </c>
      <c r="BN31" s="564">
        <f t="shared" si="15"/>
        <v>0</v>
      </c>
      <c r="BO31" s="565">
        <f t="shared" si="16"/>
        <v>0</v>
      </c>
      <c r="BP31" s="570">
        <f t="shared" si="17"/>
        <v>0</v>
      </c>
      <c r="BQ31" s="564">
        <f t="shared" si="18"/>
        <v>0</v>
      </c>
      <c r="BR31" s="565">
        <f t="shared" si="19"/>
        <v>0</v>
      </c>
      <c r="BS31" s="570">
        <f t="shared" si="20"/>
        <v>0</v>
      </c>
      <c r="BT31" s="568">
        <f t="shared" si="43"/>
        <v>0</v>
      </c>
      <c r="BU31" s="564">
        <f t="shared" si="44"/>
        <v>0</v>
      </c>
      <c r="BV31" s="582">
        <f t="shared" si="45"/>
        <v>0</v>
      </c>
      <c r="BW31" s="576">
        <f t="shared" si="46"/>
        <v>0</v>
      </c>
      <c r="BX31" s="577">
        <f t="shared" si="47"/>
        <v>0</v>
      </c>
      <c r="BY31" s="578">
        <f t="shared" si="21"/>
        <v>0</v>
      </c>
      <c r="BZ31" s="576">
        <f t="shared" si="61"/>
        <v>0</v>
      </c>
      <c r="CA31" s="577">
        <f t="shared" si="62"/>
        <v>0</v>
      </c>
      <c r="CB31" s="578">
        <f t="shared" si="22"/>
        <v>0</v>
      </c>
      <c r="CC31" s="579">
        <f t="shared" si="50"/>
        <v>0</v>
      </c>
      <c r="CD31" s="576">
        <f t="shared" si="51"/>
        <v>0</v>
      </c>
      <c r="CE31" s="560">
        <f t="shared" si="52"/>
        <v>-6</v>
      </c>
      <c r="CF31" s="560">
        <f t="shared" si="53"/>
        <v>-6</v>
      </c>
      <c r="CG31" s="560">
        <f t="shared" si="54"/>
        <v>0</v>
      </c>
      <c r="CH31" s="560">
        <f t="shared" si="55"/>
        <v>0</v>
      </c>
      <c r="CL31" s="2" t="str">
        <f t="shared" si="56"/>
        <v/>
      </c>
    </row>
    <row r="32" spans="1:90" ht="12.75" x14ac:dyDescent="0.2">
      <c r="A32" s="242">
        <f t="shared" si="23"/>
        <v>6</v>
      </c>
      <c r="B32" s="243">
        <f t="shared" si="57"/>
        <v>46052</v>
      </c>
      <c r="C32" s="600">
        <f t="shared" si="24"/>
        <v>5</v>
      </c>
      <c r="D32" s="308"/>
      <c r="E32" s="308"/>
      <c r="F32" s="308"/>
      <c r="G32" s="308"/>
      <c r="H32" s="547">
        <f>IF(AK32=6,Einstellungen!$E$11,IF(AK32=7,Einstellungen!$E$12,IF(AK32=1,Einstellungen!$E$13,IF(AK32=2,Einstellungen!$E$7,IF(AK32=3,Einstellungen!$E$8,IF(AK32=4,Einstellungen!$E$9,IF(AK32=5,Einstellungen!$E$10)))))))</f>
        <v>0</v>
      </c>
      <c r="I32" s="228">
        <f t="shared" si="0"/>
        <v>0</v>
      </c>
      <c r="J32" s="229">
        <f t="shared" si="1"/>
        <v>1</v>
      </c>
      <c r="K32" s="209"/>
      <c r="L32" s="328"/>
      <c r="M32" s="202"/>
      <c r="N32" s="381"/>
      <c r="O32" s="382"/>
      <c r="P32" s="382"/>
      <c r="Q32" s="382"/>
      <c r="R32" s="246" t="str">
        <f>IF(I$36=0,"",IF(Einstellungen!I$39=1,R31+AV32,CL32))</f>
        <v/>
      </c>
      <c r="S32" s="230">
        <f>SUM(AP$3:AP32)</f>
        <v>168</v>
      </c>
      <c r="T32" s="228">
        <f>SUM(I$3:I32)</f>
        <v>0</v>
      </c>
      <c r="U32" s="373" t="str">
        <f t="shared" si="2"/>
        <v/>
      </c>
      <c r="V32" s="689"/>
      <c r="W32" s="609"/>
      <c r="X32" s="609"/>
      <c r="Y32" s="15">
        <f t="shared" si="3"/>
        <v>46052</v>
      </c>
      <c r="Z32" s="2">
        <f t="shared" si="4"/>
        <v>0</v>
      </c>
      <c r="AA32" s="2">
        <f>IF(M32=Einstellungen!A$43,I32,IF(M32=Einstellungen!A$45,I32,0))</f>
        <v>0</v>
      </c>
      <c r="AB32" s="2">
        <f>IF(M32=Einstellungen!A$44,I32,IF(M32=Einstellungen!A$45,I32,0))</f>
        <v>0</v>
      </c>
      <c r="AC32" s="661">
        <f t="shared" si="60"/>
        <v>0</v>
      </c>
      <c r="AD32" s="2">
        <f t="shared" si="6"/>
        <v>0</v>
      </c>
      <c r="AE32" s="2">
        <f t="shared" si="25"/>
        <v>0</v>
      </c>
      <c r="AF32" s="2">
        <f t="shared" si="25"/>
        <v>0</v>
      </c>
      <c r="AG32" s="325">
        <f t="shared" si="7"/>
        <v>0</v>
      </c>
      <c r="AH32" s="325">
        <f t="shared" si="8"/>
        <v>0</v>
      </c>
      <c r="AI32" s="325">
        <f t="shared" si="26"/>
        <v>0</v>
      </c>
      <c r="AJ32" s="325">
        <f t="shared" si="9"/>
        <v>0</v>
      </c>
      <c r="AK32" s="2">
        <f t="shared" si="27"/>
        <v>6</v>
      </c>
      <c r="AL32" s="14">
        <f t="shared" si="28"/>
        <v>0</v>
      </c>
      <c r="AM32" s="11">
        <f t="shared" si="29"/>
        <v>0</v>
      </c>
      <c r="AN32" s="11">
        <f t="shared" si="10"/>
        <v>0</v>
      </c>
      <c r="AO32" s="11">
        <f t="shared" si="30"/>
        <v>8</v>
      </c>
      <c r="AP32" s="11">
        <f t="shared" si="31"/>
        <v>8</v>
      </c>
      <c r="AQ32" s="204">
        <f t="shared" si="32"/>
        <v>8</v>
      </c>
      <c r="AR32" s="2">
        <f t="shared" si="33"/>
        <v>1</v>
      </c>
      <c r="AS32" s="2">
        <f t="shared" si="34"/>
        <v>1</v>
      </c>
      <c r="AT32" s="11" t="str">
        <f t="shared" si="58"/>
        <v/>
      </c>
      <c r="AU32" s="11" t="str">
        <f t="shared" si="59"/>
        <v/>
      </c>
      <c r="AV32" s="11">
        <f t="shared" si="37"/>
        <v>-8</v>
      </c>
      <c r="AW32" s="11">
        <f>SUM($AV$3:AV32)</f>
        <v>-168</v>
      </c>
      <c r="AX32" s="390">
        <f t="shared" si="38"/>
        <v>0</v>
      </c>
      <c r="AY32" s="390">
        <f t="shared" si="38"/>
        <v>0</v>
      </c>
      <c r="AZ32" s="390">
        <f t="shared" si="38"/>
        <v>0</v>
      </c>
      <c r="BA32" s="390">
        <f t="shared" si="38"/>
        <v>0</v>
      </c>
      <c r="BB32" s="390">
        <f t="shared" si="38"/>
        <v>0</v>
      </c>
      <c r="BD32" s="368">
        <f t="shared" si="39"/>
        <v>0</v>
      </c>
      <c r="BE32" s="368">
        <f t="shared" si="39"/>
        <v>0</v>
      </c>
      <c r="BF32" s="368">
        <f t="shared" si="39"/>
        <v>0</v>
      </c>
      <c r="BG32" s="368">
        <f t="shared" si="39"/>
        <v>0</v>
      </c>
      <c r="BH32" s="372">
        <f t="shared" si="40"/>
        <v>18</v>
      </c>
      <c r="BI32" s="372">
        <f t="shared" si="12"/>
        <v>1.5</v>
      </c>
      <c r="BJ32" s="372">
        <f t="shared" si="41"/>
        <v>22</v>
      </c>
      <c r="BK32" s="372">
        <f t="shared" si="13"/>
        <v>2</v>
      </c>
      <c r="BL32" s="372">
        <f t="shared" si="42"/>
        <v>6</v>
      </c>
      <c r="BM32" s="372">
        <f t="shared" si="14"/>
        <v>2</v>
      </c>
      <c r="BN32" s="564">
        <f t="shared" si="15"/>
        <v>0</v>
      </c>
      <c r="BO32" s="565">
        <f t="shared" si="16"/>
        <v>0</v>
      </c>
      <c r="BP32" s="570">
        <f t="shared" si="17"/>
        <v>0</v>
      </c>
      <c r="BQ32" s="564">
        <f t="shared" si="18"/>
        <v>0</v>
      </c>
      <c r="BR32" s="565">
        <f t="shared" si="19"/>
        <v>0</v>
      </c>
      <c r="BS32" s="570">
        <f t="shared" si="20"/>
        <v>0</v>
      </c>
      <c r="BT32" s="568">
        <f t="shared" si="43"/>
        <v>0</v>
      </c>
      <c r="BU32" s="564">
        <f t="shared" si="44"/>
        <v>0</v>
      </c>
      <c r="BV32" s="582">
        <f t="shared" si="45"/>
        <v>0</v>
      </c>
      <c r="BW32" s="576">
        <f t="shared" si="46"/>
        <v>0</v>
      </c>
      <c r="BX32" s="577">
        <f t="shared" si="47"/>
        <v>0</v>
      </c>
      <c r="BY32" s="578">
        <f t="shared" si="21"/>
        <v>0</v>
      </c>
      <c r="BZ32" s="576">
        <f t="shared" si="61"/>
        <v>0</v>
      </c>
      <c r="CA32" s="577">
        <f t="shared" si="62"/>
        <v>0</v>
      </c>
      <c r="CB32" s="578">
        <f t="shared" si="22"/>
        <v>0</v>
      </c>
      <c r="CC32" s="579">
        <f t="shared" si="50"/>
        <v>0</v>
      </c>
      <c r="CD32" s="576">
        <f t="shared" si="51"/>
        <v>0</v>
      </c>
      <c r="CE32" s="560">
        <f t="shared" si="52"/>
        <v>-6</v>
      </c>
      <c r="CF32" s="560">
        <f t="shared" si="53"/>
        <v>-6</v>
      </c>
      <c r="CG32" s="560">
        <f t="shared" si="54"/>
        <v>0</v>
      </c>
      <c r="CH32" s="560">
        <f t="shared" si="55"/>
        <v>0</v>
      </c>
      <c r="CL32" s="2" t="str">
        <f t="shared" si="56"/>
        <v/>
      </c>
    </row>
    <row r="33" spans="1:96" ht="12.75" x14ac:dyDescent="0.2">
      <c r="A33" s="242">
        <f t="shared" si="23"/>
        <v>7</v>
      </c>
      <c r="B33" s="243">
        <f t="shared" si="57"/>
        <v>46053</v>
      </c>
      <c r="C33" s="600">
        <f t="shared" si="24"/>
        <v>5</v>
      </c>
      <c r="D33" s="308"/>
      <c r="E33" s="308"/>
      <c r="F33" s="308"/>
      <c r="G33" s="308"/>
      <c r="H33" s="547">
        <f>IF(AK33=6,Einstellungen!$E$11,IF(AK33=7,Einstellungen!$E$12,IF(AK33=1,Einstellungen!$E$13,IF(AK33=2,Einstellungen!$E$7,IF(AK33=3,Einstellungen!$E$8,IF(AK33=4,Einstellungen!$E$9,IF(AK33=5,Einstellungen!$E$10)))))))</f>
        <v>0</v>
      </c>
      <c r="I33" s="228">
        <f t="shared" si="0"/>
        <v>0</v>
      </c>
      <c r="J33" s="229" t="str">
        <f t="shared" si="1"/>
        <v/>
      </c>
      <c r="K33" s="209"/>
      <c r="L33" s="328"/>
      <c r="M33" s="202"/>
      <c r="N33" s="381"/>
      <c r="O33" s="382"/>
      <c r="P33" s="382"/>
      <c r="Q33" s="382"/>
      <c r="R33" s="246" t="str">
        <f>IF(I$36=0,"",IF(Einstellungen!I$39=1,R32+AV33,CL33))</f>
        <v/>
      </c>
      <c r="S33" s="230">
        <f>SUM(AP$3:AP33)</f>
        <v>168</v>
      </c>
      <c r="T33" s="228">
        <f>SUM(I$3:I33)</f>
        <v>0</v>
      </c>
      <c r="U33" s="373" t="str">
        <f t="shared" si="2"/>
        <v/>
      </c>
      <c r="V33" s="689" t="s">
        <v>308</v>
      </c>
      <c r="W33" s="609"/>
      <c r="X33" s="609"/>
      <c r="Y33" s="15">
        <f t="shared" si="3"/>
        <v>46053</v>
      </c>
      <c r="Z33" s="2" t="b">
        <f t="shared" si="4"/>
        <v>0</v>
      </c>
      <c r="AA33" s="2">
        <f>IF(M33=Einstellungen!A$43,I33,IF(M33=Einstellungen!A$45,I33,0))</f>
        <v>0</v>
      </c>
      <c r="AB33" s="2">
        <f>IF(M33=Einstellungen!A$44,I33,IF(M33=Einstellungen!A$45,I33,0))</f>
        <v>0</v>
      </c>
      <c r="AC33" s="661">
        <f t="shared" si="60"/>
        <v>0</v>
      </c>
      <c r="AD33" s="2" t="b">
        <f t="shared" si="6"/>
        <v>0</v>
      </c>
      <c r="AE33" s="2">
        <f t="shared" si="25"/>
        <v>0</v>
      </c>
      <c r="AF33" s="2">
        <f t="shared" si="25"/>
        <v>0</v>
      </c>
      <c r="AG33" s="325" t="b">
        <f t="shared" si="7"/>
        <v>0</v>
      </c>
      <c r="AH33" s="325" t="b">
        <f t="shared" si="8"/>
        <v>0</v>
      </c>
      <c r="AI33" s="325" t="b">
        <f t="shared" si="26"/>
        <v>0</v>
      </c>
      <c r="AJ33" s="325" t="b">
        <f t="shared" si="9"/>
        <v>0</v>
      </c>
      <c r="AK33" s="2">
        <f t="shared" si="27"/>
        <v>7</v>
      </c>
      <c r="AL33" s="14">
        <f t="shared" si="28"/>
        <v>0</v>
      </c>
      <c r="AM33" s="11">
        <f t="shared" si="29"/>
        <v>0</v>
      </c>
      <c r="AN33" s="11">
        <f t="shared" si="10"/>
        <v>0</v>
      </c>
      <c r="AO33" s="11">
        <f t="shared" si="30"/>
        <v>0</v>
      </c>
      <c r="AP33" s="11">
        <f>IF(K33="U/F",0,AQ33)</f>
        <v>0</v>
      </c>
      <c r="AQ33" s="204">
        <f t="shared" si="32"/>
        <v>0</v>
      </c>
      <c r="AR33" s="2" t="str">
        <f t="shared" si="33"/>
        <v/>
      </c>
      <c r="AS33" s="2" t="str">
        <f t="shared" si="34"/>
        <v/>
      </c>
      <c r="AT33" s="11" t="str">
        <f t="shared" si="58"/>
        <v/>
      </c>
      <c r="AU33" s="11" t="b">
        <f t="shared" si="59"/>
        <v>0</v>
      </c>
      <c r="AV33" s="11">
        <f t="shared" si="37"/>
        <v>0</v>
      </c>
      <c r="AW33" s="11">
        <f>SUM($AV$3:AV33)</f>
        <v>-168</v>
      </c>
      <c r="AX33" s="390">
        <f t="shared" si="38"/>
        <v>0</v>
      </c>
      <c r="AY33" s="390">
        <f t="shared" si="38"/>
        <v>0</v>
      </c>
      <c r="AZ33" s="390">
        <f t="shared" si="38"/>
        <v>0</v>
      </c>
      <c r="BA33" s="390">
        <f t="shared" si="38"/>
        <v>0</v>
      </c>
      <c r="BB33" s="390">
        <f t="shared" si="38"/>
        <v>0</v>
      </c>
      <c r="BD33" s="368">
        <f t="shared" si="39"/>
        <v>0</v>
      </c>
      <c r="BE33" s="368">
        <f t="shared" si="39"/>
        <v>0</v>
      </c>
      <c r="BF33" s="368">
        <f t="shared" si="39"/>
        <v>0</v>
      </c>
      <c r="BG33" s="368">
        <f t="shared" si="39"/>
        <v>0</v>
      </c>
      <c r="BH33" s="372">
        <f t="shared" si="40"/>
        <v>18</v>
      </c>
      <c r="BI33" s="372">
        <f t="shared" si="12"/>
        <v>1.5</v>
      </c>
      <c r="BJ33" s="372">
        <f t="shared" si="41"/>
        <v>22</v>
      </c>
      <c r="BK33" s="372">
        <f t="shared" si="13"/>
        <v>2</v>
      </c>
      <c r="BL33" s="372">
        <f t="shared" si="42"/>
        <v>6</v>
      </c>
      <c r="BM33" s="372">
        <f t="shared" si="14"/>
        <v>2</v>
      </c>
      <c r="BN33" s="564">
        <f t="shared" si="15"/>
        <v>0</v>
      </c>
      <c r="BO33" s="565">
        <f t="shared" si="16"/>
        <v>0</v>
      </c>
      <c r="BP33" s="570">
        <f t="shared" si="17"/>
        <v>0</v>
      </c>
      <c r="BQ33" s="564">
        <f t="shared" si="18"/>
        <v>0</v>
      </c>
      <c r="BR33" s="565">
        <f t="shared" si="19"/>
        <v>0</v>
      </c>
      <c r="BS33" s="570">
        <f t="shared" si="20"/>
        <v>0</v>
      </c>
      <c r="BT33" s="568">
        <f t="shared" si="43"/>
        <v>0</v>
      </c>
      <c r="BU33" s="564">
        <f t="shared" si="44"/>
        <v>0</v>
      </c>
      <c r="BV33" s="582">
        <f t="shared" si="45"/>
        <v>0</v>
      </c>
      <c r="BW33" s="576">
        <f t="shared" si="46"/>
        <v>0</v>
      </c>
      <c r="BX33" s="577">
        <f t="shared" si="47"/>
        <v>0</v>
      </c>
      <c r="BY33" s="578">
        <f t="shared" si="21"/>
        <v>0</v>
      </c>
      <c r="BZ33" s="576">
        <f t="shared" si="61"/>
        <v>0</v>
      </c>
      <c r="CA33" s="577">
        <f t="shared" si="62"/>
        <v>0</v>
      </c>
      <c r="CB33" s="578">
        <f t="shared" si="22"/>
        <v>0</v>
      </c>
      <c r="CC33" s="579">
        <f t="shared" si="50"/>
        <v>0</v>
      </c>
      <c r="CD33" s="576">
        <f t="shared" si="51"/>
        <v>0</v>
      </c>
      <c r="CE33" s="560">
        <f t="shared" si="52"/>
        <v>-6</v>
      </c>
      <c r="CF33" s="560">
        <f t="shared" si="53"/>
        <v>-6</v>
      </c>
      <c r="CG33" s="560">
        <f t="shared" si="54"/>
        <v>0</v>
      </c>
      <c r="CH33" s="560">
        <f t="shared" si="55"/>
        <v>0</v>
      </c>
      <c r="CL33" s="2" t="str">
        <f t="shared" si="56"/>
        <v/>
      </c>
    </row>
    <row r="34" spans="1:96" ht="12.75" customHeight="1" x14ac:dyDescent="0.2">
      <c r="A34" s="16"/>
      <c r="B34" s="10"/>
      <c r="C34" s="10"/>
      <c r="D34" s="14"/>
      <c r="E34" s="14"/>
      <c r="F34" s="14"/>
      <c r="G34" s="891" t="s">
        <v>26</v>
      </c>
      <c r="H34" s="892"/>
      <c r="I34" s="418">
        <f>IF(H65="ja",D76,0)</f>
        <v>0</v>
      </c>
      <c r="J34" s="212">
        <f>SUM(J3:J33)</f>
        <v>21</v>
      </c>
      <c r="K34" s="20"/>
      <c r="L34" s="7"/>
      <c r="M34" s="7"/>
      <c r="N34" s="65"/>
      <c r="O34" s="203" t="str">
        <f>IF(SUM(O3:O33)=0,"",SUM(O3:O33))</f>
        <v/>
      </c>
      <c r="P34" s="203" t="str">
        <f>IF(SUM(P3:P33)=0,"",SUM(P3:P33))</f>
        <v/>
      </c>
      <c r="Q34" s="203" t="str">
        <f>IF(SUM(Q3:Q33)=0,"",SUM(Q3:Q33))</f>
        <v/>
      </c>
      <c r="R34" s="18"/>
      <c r="S34" s="17"/>
      <c r="T34" s="18"/>
      <c r="U34" s="18"/>
      <c r="V34" s="66"/>
      <c r="W34" s="17">
        <f>SUM(W3:W33)</f>
        <v>0</v>
      </c>
      <c r="X34" s="18">
        <f>SUM(X3:X33)</f>
        <v>0</v>
      </c>
      <c r="Y34" s="7"/>
      <c r="Z34" s="19">
        <f t="shared" ref="Z34:AJ34" si="63">SUM(Z3:Z33)</f>
        <v>0</v>
      </c>
      <c r="AA34" s="11">
        <f t="shared" si="63"/>
        <v>0</v>
      </c>
      <c r="AB34" s="11">
        <f t="shared" si="63"/>
        <v>0</v>
      </c>
      <c r="AC34" s="661">
        <f>SUM(AC3:AC33)</f>
        <v>0</v>
      </c>
      <c r="AD34" s="2">
        <f>SUM(AD3:AD33)</f>
        <v>0</v>
      </c>
      <c r="AE34" s="2">
        <f>SUM(AE3:AE33)</f>
        <v>0</v>
      </c>
      <c r="AF34" s="2">
        <f>SUM(AF3:AF33)</f>
        <v>0</v>
      </c>
      <c r="AG34" s="20">
        <f t="shared" si="63"/>
        <v>0</v>
      </c>
      <c r="AH34" s="11">
        <f t="shared" si="63"/>
        <v>0</v>
      </c>
      <c r="AI34" s="7">
        <f t="shared" si="63"/>
        <v>1</v>
      </c>
      <c r="AJ34" s="7">
        <f t="shared" si="63"/>
        <v>0</v>
      </c>
      <c r="AK34" s="14"/>
      <c r="AL34" s="2"/>
      <c r="AM34" s="11"/>
      <c r="AN34" s="2"/>
      <c r="AO34" s="11"/>
      <c r="AP34" s="11"/>
      <c r="AQ34" s="11"/>
      <c r="AR34" s="2">
        <f>SUM(AR3:AR33)</f>
        <v>22</v>
      </c>
      <c r="AS34" s="2">
        <f>SUM(AS3:AS33)</f>
        <v>21</v>
      </c>
      <c r="AT34" s="7">
        <f>SUM(AT3:AT33)</f>
        <v>0</v>
      </c>
      <c r="AU34" s="7">
        <f>SUM(AU3:AU33)</f>
        <v>0</v>
      </c>
      <c r="AV34" s="2">
        <f>AN34-AQ34</f>
        <v>0</v>
      </c>
      <c r="AW34" s="2"/>
      <c r="BD34" s="366"/>
      <c r="BE34" s="366"/>
      <c r="BF34" s="366"/>
      <c r="BG34" s="366"/>
      <c r="BH34" s="372" t="b">
        <f>IF($AK34=6,V$70,IF($AK34=7,V$71,IF($AK34=1,V$72,IF($AK34=2,V$66,IF($AK34=3,V$67,IF($AK34=4,V$68,IF($AK34=5,V$69)))))))</f>
        <v>0</v>
      </c>
      <c r="BI34" s="372"/>
      <c r="BJ34" s="372" t="b">
        <f>IF($AK34=6,W$70,IF($AK34=7,W$71,IF($AK34=1,W$72,IF($AK34=2,W$66,IF($AK34=3,W$67,IF($AK34=4,W$68,IF($AK34=5,W$69)))))))</f>
        <v>0</v>
      </c>
      <c r="BK34" s="372"/>
      <c r="BL34" s="372" t="b">
        <f>IF($AK34=6,X$70,IF($AK34=7,X$71,IF($AK34=1,X$72,IF($AK34=2,X$66,IF($AK34=3,X$67,IF($AK34=4,X$68,IF($AK34=5,X$69)))))))</f>
        <v>0</v>
      </c>
      <c r="BM34" s="372"/>
      <c r="BN34" s="564">
        <f t="shared" si="15"/>
        <v>0</v>
      </c>
      <c r="BO34" s="565">
        <f t="shared" si="16"/>
        <v>0</v>
      </c>
      <c r="BP34" s="570">
        <f t="shared" si="17"/>
        <v>0</v>
      </c>
      <c r="BQ34" s="564">
        <f t="shared" si="18"/>
        <v>0</v>
      </c>
      <c r="BR34" s="565">
        <f t="shared" si="19"/>
        <v>0</v>
      </c>
      <c r="BS34" s="570">
        <f t="shared" si="20"/>
        <v>0</v>
      </c>
      <c r="BT34" s="568">
        <f t="shared" si="43"/>
        <v>0</v>
      </c>
      <c r="BU34" s="564">
        <f t="shared" si="44"/>
        <v>0</v>
      </c>
      <c r="BV34" s="582">
        <f t="shared" si="45"/>
        <v>0</v>
      </c>
      <c r="BW34" s="576">
        <f>IF(BM34&lt;BQ34,0,BM34-BQ34)</f>
        <v>0</v>
      </c>
      <c r="BX34" s="577">
        <f>IF(BN34&lt;BQ34,0,BN34-BQ34)</f>
        <v>0</v>
      </c>
      <c r="BY34" s="578">
        <f t="shared" si="21"/>
        <v>0</v>
      </c>
      <c r="BZ34" s="576">
        <f t="shared" si="61"/>
        <v>0</v>
      </c>
      <c r="CA34" s="577">
        <f t="shared" si="62"/>
        <v>0</v>
      </c>
      <c r="CB34" s="578">
        <f t="shared" si="22"/>
        <v>0</v>
      </c>
      <c r="CC34" s="579">
        <f t="shared" si="50"/>
        <v>0</v>
      </c>
      <c r="CD34" s="576">
        <f t="shared" si="51"/>
        <v>0</v>
      </c>
      <c r="CE34" s="560">
        <f t="shared" si="52"/>
        <v>0</v>
      </c>
      <c r="CF34" s="560">
        <f t="shared" si="53"/>
        <v>0</v>
      </c>
      <c r="CG34" s="560">
        <f t="shared" si="54"/>
        <v>0</v>
      </c>
      <c r="CH34" s="560">
        <f t="shared" si="55"/>
        <v>0</v>
      </c>
    </row>
    <row r="35" spans="1:96" ht="13.5" thickBot="1" x14ac:dyDescent="0.25">
      <c r="A35" s="16"/>
      <c r="B35" s="21" t="str">
        <f>IF(AND(F35&lt;900,F35&gt;1),"Ü-Stunden gedeckelt auf:","")</f>
        <v>Ü-Stunden gedeckelt auf:</v>
      </c>
      <c r="C35" s="207"/>
      <c r="D35" s="7"/>
      <c r="E35" s="788">
        <f>IF(Einstellungen!I39=1,F35,"")</f>
        <v>35</v>
      </c>
      <c r="F35" s="759">
        <f>Einstellungen!F39</f>
        <v>35</v>
      </c>
      <c r="G35" s="10" t="str">
        <f>IF(AND(F35&lt;900,F35&gt;1),"Ü-Stunden mit Deckel in diesem Monat:","")</f>
        <v>Ü-Stunden mit Deckel in diesem Monat:</v>
      </c>
      <c r="J35" s="10"/>
      <c r="K35" s="11"/>
      <c r="O35" s="2"/>
      <c r="Q35" s="1"/>
      <c r="R35" s="787" t="str">
        <f>IF(Einstellungen!I39=1,I39,"")</f>
        <v/>
      </c>
      <c r="S35" s="12"/>
      <c r="T35" s="11"/>
      <c r="U35" s="11"/>
      <c r="V35" s="10"/>
      <c r="Y35" s="10"/>
      <c r="Z35" s="7"/>
      <c r="AA35" s="7"/>
      <c r="AB35" s="7"/>
      <c r="AC35" s="2"/>
      <c r="AG35" s="2"/>
      <c r="AH35" s="2"/>
      <c r="AI35" s="2"/>
      <c r="AJ35" s="2"/>
      <c r="AK35" s="2"/>
      <c r="AL35" s="2"/>
      <c r="AM35" s="11"/>
      <c r="AN35" s="2"/>
      <c r="AO35" s="11"/>
      <c r="AP35" s="11"/>
      <c r="AV35" s="2"/>
      <c r="AW35" s="2"/>
      <c r="BD35" s="366"/>
      <c r="BE35" s="366"/>
      <c r="BF35" s="366"/>
      <c r="BG35" s="366"/>
      <c r="BN35" s="565"/>
      <c r="BO35" s="565"/>
      <c r="BP35" s="569"/>
      <c r="BQ35" s="565"/>
      <c r="BR35" s="565"/>
      <c r="BS35" s="569"/>
      <c r="BT35" s="565"/>
      <c r="BU35" s="564">
        <f t="shared" si="44"/>
        <v>0</v>
      </c>
      <c r="BV35" s="582">
        <f>SUM(BV3:BV34)</f>
        <v>0</v>
      </c>
      <c r="BW35" s="577"/>
      <c r="BX35" s="577"/>
      <c r="BY35" s="580"/>
      <c r="BZ35" s="577"/>
      <c r="CA35" s="577"/>
      <c r="CB35" s="580"/>
      <c r="CC35" s="577"/>
      <c r="CD35" s="577">
        <f>SUM(CD3:CD34)</f>
        <v>0</v>
      </c>
      <c r="CE35" s="560">
        <f t="shared" si="52"/>
        <v>0</v>
      </c>
      <c r="CF35" s="560">
        <f t="shared" si="53"/>
        <v>0</v>
      </c>
      <c r="CG35" s="560">
        <f t="shared" si="54"/>
        <v>0</v>
      </c>
      <c r="CH35" s="588">
        <f>SUM(CH3:CH34)</f>
        <v>0</v>
      </c>
      <c r="CI35" s="11">
        <f>IF(BE35&gt;18,BE35-18,0)</f>
        <v>0</v>
      </c>
      <c r="CJ35" s="11">
        <f>IF(BF35&gt;18,BG35-BF35,IF(BG35&lt;18,0,IF(BF35=0,0,BG35-18)))</f>
        <v>0</v>
      </c>
      <c r="CK35" s="11"/>
      <c r="CL35" s="11"/>
      <c r="CM35" s="11"/>
      <c r="CN35" s="11"/>
      <c r="CP35" s="11"/>
      <c r="CQ35" s="11"/>
      <c r="CR35" s="11"/>
    </row>
    <row r="36" spans="1:96" ht="12.75" x14ac:dyDescent="0.2">
      <c r="A36" s="22" t="s">
        <v>27</v>
      </c>
      <c r="B36" s="210">
        <f>AS34</f>
        <v>21</v>
      </c>
      <c r="C36" s="210"/>
      <c r="D36" s="23" t="s">
        <v>28</v>
      </c>
      <c r="E36" s="383"/>
      <c r="F36" s="383"/>
      <c r="G36" s="384"/>
      <c r="H36" s="74" t="s">
        <v>29</v>
      </c>
      <c r="I36" s="24">
        <f>SUM(I3:I33)+I34</f>
        <v>0</v>
      </c>
      <c r="J36" s="24"/>
      <c r="K36" s="25"/>
      <c r="L36" s="882" t="str">
        <f>IF(Einstellungen!B40="ja","Ü-Stunden incl","")</f>
        <v>Ü-Stunden incl</v>
      </c>
      <c r="M36" s="883"/>
      <c r="N36" s="883"/>
      <c r="O36" s="883"/>
      <c r="P36" s="883"/>
      <c r="Q36" s="883"/>
      <c r="R36" s="884"/>
      <c r="S36" s="913" t="s">
        <v>30</v>
      </c>
      <c r="T36" s="914"/>
      <c r="U36" s="642" t="s">
        <v>190</v>
      </c>
      <c r="W36" s="21"/>
      <c r="Z36" s="2"/>
      <c r="AA36" s="7"/>
      <c r="AB36" s="7"/>
      <c r="AC36" s="2"/>
      <c r="AG36" s="2"/>
      <c r="AH36" s="2"/>
      <c r="AI36" s="2"/>
      <c r="AJ36" s="2"/>
      <c r="AK36" s="2"/>
      <c r="AL36" s="2"/>
      <c r="AM36" s="11"/>
      <c r="AN36" s="2"/>
      <c r="AO36" s="11"/>
      <c r="AP36" s="11"/>
      <c r="AV36" s="2"/>
      <c r="AW36" s="2"/>
    </row>
    <row r="37" spans="1:96" ht="12.75" x14ac:dyDescent="0.2">
      <c r="A37" s="28" t="str">
        <f>IF(Einstellungen!F31="s","Urlaubsstd.",IF(Einstellungen!F31="t","Urlaubstage"))</f>
        <v>Urlaubstage</v>
      </c>
      <c r="B37" s="197">
        <f>IF(Einstellungen!F31="s",AH34,IF(Einstellungen!F31="t",AG34))</f>
        <v>0</v>
      </c>
      <c r="C37" s="197"/>
      <c r="D37" s="29" t="s">
        <v>31</v>
      </c>
      <c r="E37" s="30" t="s">
        <v>32</v>
      </c>
      <c r="F37" s="31" t="s">
        <v>4</v>
      </c>
      <c r="G37" s="75" t="s">
        <v>33</v>
      </c>
      <c r="H37" s="7" t="s">
        <v>32</v>
      </c>
      <c r="I37" s="33">
        <f>S33</f>
        <v>168</v>
      </c>
      <c r="J37" s="33"/>
      <c r="K37" s="34"/>
      <c r="L37" s="627"/>
      <c r="M37" s="385"/>
      <c r="O37" s="2"/>
      <c r="Q37" s="27"/>
      <c r="R37" s="75"/>
      <c r="S37" s="636" t="s">
        <v>34</v>
      </c>
      <c r="T37" s="637">
        <f>IF(Einstellungen!K$40=1,0,Einstellungen!F18)</f>
        <v>8</v>
      </c>
      <c r="U37" s="643">
        <f>IF(T37="","",Einstellungen!G18)</f>
        <v>1</v>
      </c>
      <c r="W37" s="21"/>
      <c r="Z37" s="2"/>
      <c r="AA37" s="7"/>
      <c r="AB37" s="7"/>
      <c r="AC37" s="2"/>
      <c r="AG37" s="2"/>
      <c r="AH37" s="2"/>
      <c r="AI37" s="2"/>
      <c r="AJ37" s="2"/>
      <c r="AK37" s="2"/>
      <c r="AL37" s="2"/>
      <c r="AM37" s="11"/>
      <c r="AN37" s="2"/>
      <c r="AO37" s="2"/>
      <c r="AP37" s="2"/>
      <c r="AV37" s="2"/>
      <c r="AW37" s="2"/>
    </row>
    <row r="38" spans="1:96" ht="12.75" customHeight="1" x14ac:dyDescent="0.2">
      <c r="A38" s="28" t="s">
        <v>35</v>
      </c>
      <c r="B38" s="197">
        <f>AI34</f>
        <v>1</v>
      </c>
      <c r="C38" s="197"/>
      <c r="D38" s="238">
        <f>IF(Einstellungen!$E$30="0",Juni!A639,Mai!A647)</f>
        <v>46026</v>
      </c>
      <c r="E38" s="237">
        <f>IF(Einstellungen!$E$30="0",Juni!D639,Mai!D647)</f>
        <v>40</v>
      </c>
      <c r="F38" s="237">
        <f>IF(Einstellungen!$E$30="0",Juni!B639,Mai!B647)</f>
        <v>0</v>
      </c>
      <c r="G38" s="239">
        <f>F38-E38</f>
        <v>-40</v>
      </c>
      <c r="H38" s="76" t="s">
        <v>33</v>
      </c>
      <c r="I38" s="38">
        <f>I36-I37</f>
        <v>-168</v>
      </c>
      <c r="J38" s="38"/>
      <c r="K38" s="39"/>
      <c r="L38" s="868">
        <f>IF(Einstellungen!B$40="ja",V38,"")</f>
        <v>-40</v>
      </c>
      <c r="M38" s="869"/>
      <c r="N38" s="633"/>
      <c r="O38" s="633"/>
      <c r="P38" s="633"/>
      <c r="Q38" s="634"/>
      <c r="R38" s="635"/>
      <c r="S38" s="638" t="s">
        <v>36</v>
      </c>
      <c r="T38" s="639">
        <f>IF(Einstellungen!K$40=1,0,Einstellungen!F19)</f>
        <v>8</v>
      </c>
      <c r="U38" s="643">
        <f>IF(T38="","",Einstellungen!G19)</f>
        <v>1</v>
      </c>
      <c r="V38" s="57">
        <f>IF(G38&lt;Einstellungen!E$40,G38,G38-Einstellungen!E$40)</f>
        <v>-40</v>
      </c>
      <c r="W38" s="21"/>
      <c r="Z38" s="2"/>
      <c r="AA38" s="7"/>
      <c r="AB38" s="7"/>
      <c r="AC38" s="2"/>
      <c r="AG38" s="2"/>
      <c r="AH38" s="2"/>
      <c r="AI38" s="2"/>
      <c r="AJ38" s="2"/>
      <c r="AK38" s="2"/>
      <c r="AL38" s="2"/>
      <c r="AM38" s="11"/>
      <c r="AN38" s="2"/>
      <c r="AO38" s="2"/>
      <c r="AP38" s="2"/>
      <c r="AV38" s="2"/>
      <c r="AW38" s="2"/>
    </row>
    <row r="39" spans="1:96" ht="12.75" customHeight="1" x14ac:dyDescent="0.2">
      <c r="A39" s="28" t="s">
        <v>37</v>
      </c>
      <c r="B39" s="197">
        <f>AJ34</f>
        <v>0</v>
      </c>
      <c r="C39" s="197"/>
      <c r="D39" s="238">
        <f>IF(Einstellungen!$E$30="0",Juni!A640,Mai!A648)</f>
        <v>46033</v>
      </c>
      <c r="E39" s="237">
        <f>IF(Einstellungen!$E$30="0",Juni!D640,Mai!D648)</f>
        <v>40</v>
      </c>
      <c r="F39" s="237">
        <f>IF(Einstellungen!$E$30="0",Juni!B640,Mai!B648)</f>
        <v>0</v>
      </c>
      <c r="G39" s="239">
        <f>F39-E39</f>
        <v>-40</v>
      </c>
      <c r="H39" s="54" t="s">
        <v>38</v>
      </c>
      <c r="I39" s="40" t="str">
        <f>IF(R33="","",IF(R33&gt;E35,E35,R33))</f>
        <v/>
      </c>
      <c r="J39" s="286"/>
      <c r="K39" s="386"/>
      <c r="L39" s="868">
        <f>IF(Einstellungen!B$40="ja",V39,"")</f>
        <v>-40</v>
      </c>
      <c r="M39" s="869"/>
      <c r="N39" s="633"/>
      <c r="O39" s="633"/>
      <c r="P39" s="633"/>
      <c r="Q39" s="634"/>
      <c r="R39" s="635"/>
      <c r="S39" s="638" t="s">
        <v>39</v>
      </c>
      <c r="T39" s="639">
        <f>IF(Einstellungen!K$40=1,0,Einstellungen!F20)</f>
        <v>8</v>
      </c>
      <c r="U39" s="643">
        <f>IF(T39="","",Einstellungen!G20)</f>
        <v>1</v>
      </c>
      <c r="V39" s="57">
        <f>IF(G39&lt;Einstellungen!E$40,G39,G39-Einstellungen!E$40)</f>
        <v>-40</v>
      </c>
      <c r="W39" s="21"/>
      <c r="Z39" s="2"/>
      <c r="AA39" s="7"/>
      <c r="AB39" s="7"/>
      <c r="AC39" s="2"/>
      <c r="AG39" s="2"/>
      <c r="AH39" s="2"/>
      <c r="AI39" s="2"/>
      <c r="AJ39" s="2"/>
      <c r="AK39" s="2"/>
      <c r="AL39" s="2"/>
      <c r="AM39" s="11"/>
      <c r="AN39" s="2"/>
      <c r="AO39" s="2"/>
      <c r="AP39" s="2"/>
      <c r="AV39" s="2"/>
      <c r="AW39" s="2"/>
    </row>
    <row r="40" spans="1:96" ht="12.75" customHeight="1" x14ac:dyDescent="0.2">
      <c r="A40" s="856" t="s">
        <v>40</v>
      </c>
      <c r="B40" s="205">
        <f>B36-AG34-B39</f>
        <v>21</v>
      </c>
      <c r="C40" s="205"/>
      <c r="D40" s="238">
        <f>IF(Einstellungen!$E$30="0",Juni!A641,Mai!A649)</f>
        <v>46040</v>
      </c>
      <c r="E40" s="237">
        <f>IF(Einstellungen!$E$30="0",Juni!D641,Mai!D649)</f>
        <v>40</v>
      </c>
      <c r="F40" s="237">
        <f>IF(Einstellungen!$E$30="0",Juni!B641,Mai!B649)</f>
        <v>0</v>
      </c>
      <c r="G40" s="239">
        <f>F40-E40</f>
        <v>-40</v>
      </c>
      <c r="H40" s="11">
        <f>AC34</f>
        <v>0</v>
      </c>
      <c r="I40" s="11" t="s">
        <v>41</v>
      </c>
      <c r="J40" s="872" t="s">
        <v>225</v>
      </c>
      <c r="K40" s="873"/>
      <c r="L40" s="868">
        <f>IF(Einstellungen!B$40="ja",V40,"")</f>
        <v>-40</v>
      </c>
      <c r="M40" s="869"/>
      <c r="N40" s="633"/>
      <c r="O40" s="633"/>
      <c r="P40" s="633"/>
      <c r="Q40" s="634"/>
      <c r="R40" s="635"/>
      <c r="S40" s="638" t="s">
        <v>42</v>
      </c>
      <c r="T40" s="639">
        <f>IF(Einstellungen!K$40=1,0,Einstellungen!F21)</f>
        <v>8</v>
      </c>
      <c r="U40" s="643">
        <f>IF(T40="","",Einstellungen!G21)</f>
        <v>1</v>
      </c>
      <c r="V40" s="57">
        <f>IF(G40&lt;Einstellungen!E$40,G40,G40-Einstellungen!E$40)</f>
        <v>-40</v>
      </c>
      <c r="W40" s="21"/>
      <c r="Z40" s="2"/>
      <c r="AA40" s="7"/>
      <c r="AB40" s="7"/>
      <c r="AC40" s="2"/>
      <c r="AG40" s="2"/>
      <c r="AH40" s="2"/>
      <c r="AI40" s="2"/>
      <c r="AJ40" s="2"/>
      <c r="AK40" s="2"/>
      <c r="AL40" s="2"/>
      <c r="AM40" s="11"/>
      <c r="AN40" s="2"/>
      <c r="AO40" s="2"/>
      <c r="AP40" s="2"/>
      <c r="AV40" s="2"/>
      <c r="AW40" s="2"/>
    </row>
    <row r="41" spans="1:96" ht="12.75" customHeight="1" x14ac:dyDescent="0.2">
      <c r="A41" s="857"/>
      <c r="D41" s="238">
        <f>IF(Einstellungen!$E$30="0",Juni!A642,Mai!A650)</f>
        <v>46047</v>
      </c>
      <c r="E41" s="237">
        <f>IF(Einstellungen!$E$30="0",Juni!D642,Mai!D650)</f>
        <v>40</v>
      </c>
      <c r="F41" s="237">
        <f>IF(Einstellungen!$E$30="0",Juni!B642,Mai!B650)</f>
        <v>0</v>
      </c>
      <c r="G41" s="239">
        <f>F41-E41</f>
        <v>-40</v>
      </c>
      <c r="H41" s="11">
        <f>AA34</f>
        <v>0</v>
      </c>
      <c r="I41" s="11" t="s">
        <v>41</v>
      </c>
      <c r="J41" s="874" t="str">
        <f>Einstellungen!A43</f>
        <v>HO</v>
      </c>
      <c r="K41" s="875"/>
      <c r="L41" s="868">
        <f>IF(Einstellungen!B$40="ja",V41,"")</f>
        <v>-40</v>
      </c>
      <c r="M41" s="869"/>
      <c r="N41" s="633"/>
      <c r="O41" s="633"/>
      <c r="P41" s="633"/>
      <c r="Q41" s="634"/>
      <c r="R41" s="635"/>
      <c r="S41" s="638" t="s">
        <v>43</v>
      </c>
      <c r="T41" s="639">
        <f>IF(Einstellungen!K$40=1,0,Einstellungen!F22)</f>
        <v>8</v>
      </c>
      <c r="U41" s="643">
        <f>IF(T41="","",Einstellungen!G22)</f>
        <v>1</v>
      </c>
      <c r="V41" s="57">
        <f>IF(G41&lt;Einstellungen!E$40,G41,G41-Einstellungen!E$40)</f>
        <v>-40</v>
      </c>
      <c r="W41" s="21"/>
      <c r="Z41" s="2"/>
      <c r="AA41" s="7"/>
      <c r="AB41" s="7"/>
      <c r="AC41" s="2"/>
      <c r="AG41" s="2"/>
      <c r="AH41" s="2"/>
      <c r="AI41" s="2"/>
      <c r="AJ41" s="2"/>
      <c r="AK41" s="2"/>
      <c r="AL41" s="2"/>
      <c r="AM41" s="11"/>
      <c r="AN41" s="2"/>
      <c r="AO41" s="2"/>
      <c r="AP41" s="2"/>
      <c r="AV41" s="2"/>
      <c r="AW41" s="2"/>
    </row>
    <row r="42" spans="1:96" ht="12.75" customHeight="1" x14ac:dyDescent="0.2">
      <c r="A42" s="41" t="s">
        <v>44</v>
      </c>
      <c r="B42" s="42">
        <f>IF(Einstellungen!B16=1,Einstellungen!$E$3,"unterschiedl.")</f>
        <v>5</v>
      </c>
      <c r="C42" s="42"/>
      <c r="D42" s="238" t="str">
        <f>IF(T45=D41,"",T45)</f>
        <v/>
      </c>
      <c r="E42" s="237">
        <f>IF(T45=D41,"",T46)</f>
        <v>0</v>
      </c>
      <c r="F42" s="237">
        <f>IF(T45=D41,"",T47)</f>
        <v>0</v>
      </c>
      <c r="G42" s="239">
        <f>F42-E42</f>
        <v>0</v>
      </c>
      <c r="H42" s="11">
        <f>AB34</f>
        <v>0</v>
      </c>
      <c r="I42" s="11" t="s">
        <v>41</v>
      </c>
      <c r="J42" s="874" t="str">
        <f>Einstellungen!A44</f>
        <v>y</v>
      </c>
      <c r="K42" s="875"/>
      <c r="L42" s="868">
        <f>IF(Einstellungen!B$40="ja",V42,"")</f>
        <v>0</v>
      </c>
      <c r="M42" s="869"/>
      <c r="N42" s="633"/>
      <c r="O42" s="633"/>
      <c r="P42" s="633"/>
      <c r="Q42" s="634"/>
      <c r="R42" s="635"/>
      <c r="S42" s="638" t="s">
        <v>45</v>
      </c>
      <c r="T42" s="639">
        <f>IF(Einstellungen!K$40=1,0,Einstellungen!F23)</f>
        <v>0</v>
      </c>
      <c r="U42" s="643" t="str">
        <f>IF(T42="","",Einstellungen!G23)</f>
        <v/>
      </c>
      <c r="V42" s="57">
        <f>IF(G42&lt;Einstellungen!E$40,G42,G42-Einstellungen!E$40)</f>
        <v>0</v>
      </c>
      <c r="W42" s="21"/>
      <c r="Z42" s="2"/>
      <c r="AA42" s="7"/>
      <c r="AB42" s="7"/>
      <c r="AC42" s="2"/>
      <c r="AG42" s="2"/>
      <c r="AH42" s="2"/>
      <c r="AI42" s="2"/>
      <c r="AJ42" s="2"/>
      <c r="AK42" s="2"/>
      <c r="AL42" s="2"/>
      <c r="AM42" s="2"/>
      <c r="AN42" s="2"/>
      <c r="AO42" s="2"/>
      <c r="AP42" s="2"/>
      <c r="AV42" s="2"/>
      <c r="AW42" s="2"/>
    </row>
    <row r="43" spans="1:96" ht="12.75" customHeight="1" thickBot="1" x14ac:dyDescent="0.25">
      <c r="A43" s="43" t="s">
        <v>46</v>
      </c>
      <c r="B43" s="44">
        <f>Einstellungen!G25</f>
        <v>5</v>
      </c>
      <c r="C43" s="44"/>
      <c r="D43" s="45"/>
      <c r="E43" s="46">
        <f>SUM(E38:E42)</f>
        <v>160</v>
      </c>
      <c r="F43" s="47">
        <f>SUM(F38:F42)</f>
        <v>0</v>
      </c>
      <c r="G43" s="77">
        <f>SUM(G38:G42)</f>
        <v>-160</v>
      </c>
      <c r="H43" s="387"/>
      <c r="I43" s="387"/>
      <c r="J43" s="876"/>
      <c r="K43" s="877"/>
      <c r="L43" s="628"/>
      <c r="M43" s="629"/>
      <c r="N43" s="630"/>
      <c r="O43" s="630"/>
      <c r="P43" s="630"/>
      <c r="Q43" s="631"/>
      <c r="R43" s="632"/>
      <c r="S43" s="640" t="s">
        <v>47</v>
      </c>
      <c r="T43" s="641">
        <f>IF(Einstellungen!K$40=1,0,Einstellungen!F24)</f>
        <v>0</v>
      </c>
      <c r="U43" s="644" t="str">
        <f>IF(T43="","",Einstellungen!G24)</f>
        <v/>
      </c>
      <c r="W43" s="21"/>
      <c r="Z43" s="2"/>
      <c r="AA43" s="7"/>
      <c r="AB43" s="7"/>
      <c r="AC43" s="2"/>
      <c r="AG43" s="2"/>
      <c r="AH43" s="2"/>
      <c r="AI43" s="2"/>
      <c r="AJ43" s="2"/>
      <c r="AK43" s="2"/>
      <c r="AL43" s="2"/>
      <c r="AM43" s="2"/>
      <c r="AN43" s="2"/>
      <c r="AO43" s="2"/>
      <c r="AP43" s="2"/>
      <c r="AV43" s="2"/>
      <c r="AW43" s="2"/>
    </row>
    <row r="44" spans="1:96" ht="12.75" x14ac:dyDescent="0.2">
      <c r="A44" s="16"/>
      <c r="B44" s="10"/>
      <c r="C44" s="10"/>
      <c r="D44" s="14"/>
      <c r="E44" s="14"/>
      <c r="F44" s="7"/>
      <c r="G44" s="7"/>
      <c r="H44" s="7"/>
      <c r="I44" s="14"/>
      <c r="J44" s="208"/>
      <c r="K44" s="14"/>
      <c r="L44" s="10"/>
      <c r="M44" s="10"/>
      <c r="N44" s="10"/>
      <c r="O44" s="2"/>
      <c r="Q44" s="27"/>
      <c r="S44" s="392"/>
      <c r="T44" s="27"/>
      <c r="U44" s="391">
        <f>SUM(U37:U43)</f>
        <v>5</v>
      </c>
      <c r="W44" s="21"/>
      <c r="Z44" s="7"/>
      <c r="AA44" s="7"/>
      <c r="AB44" s="7"/>
      <c r="AC44" s="2"/>
      <c r="AG44" s="2"/>
      <c r="AH44" s="2"/>
      <c r="AI44" s="2"/>
      <c r="AJ44" s="2"/>
      <c r="AK44" s="2"/>
      <c r="AL44" s="2"/>
      <c r="AM44" s="2"/>
      <c r="AN44" s="2"/>
      <c r="AO44" s="2"/>
      <c r="AP44" s="2"/>
      <c r="AV44" s="2"/>
      <c r="AW44" s="2"/>
    </row>
    <row r="45" spans="1:96" ht="12.75" x14ac:dyDescent="0.2">
      <c r="A45" s="50"/>
      <c r="B45" s="51" t="s">
        <v>32</v>
      </c>
      <c r="C45" s="51"/>
      <c r="D45" s="51" t="s">
        <v>4</v>
      </c>
      <c r="E45" s="51" t="s">
        <v>33</v>
      </c>
      <c r="F45" s="51" t="s">
        <v>48</v>
      </c>
      <c r="G45" s="52" t="s">
        <v>6</v>
      </c>
      <c r="H45" s="52" t="s">
        <v>7</v>
      </c>
      <c r="I45" s="52" t="s">
        <v>8</v>
      </c>
      <c r="J45" s="340" t="s">
        <v>16</v>
      </c>
      <c r="K45" s="331" t="s">
        <v>225</v>
      </c>
      <c r="L45" s="330" t="str">
        <f>Einstellungen!A43</f>
        <v>HO</v>
      </c>
      <c r="M45" s="330" t="str">
        <f>Einstellungen!A44</f>
        <v>y</v>
      </c>
      <c r="N45" s="865" t="str">
        <f>J42</f>
        <v>y</v>
      </c>
      <c r="O45" s="865"/>
      <c r="P45" s="865">
        <f>J43</f>
        <v>0</v>
      </c>
      <c r="Q45" s="865"/>
      <c r="R45" s="590" t="s">
        <v>38</v>
      </c>
      <c r="S45" s="12"/>
      <c r="T45" s="78" t="str">
        <f>IF(Einstellungen!$E$30=0,Juni!A643,Mai!A651)</f>
        <v/>
      </c>
      <c r="U45" s="11"/>
      <c r="Z45" s="2"/>
      <c r="AA45" s="2"/>
      <c r="AB45" s="2"/>
      <c r="AC45" s="2"/>
      <c r="AG45" s="2"/>
      <c r="AH45" s="2"/>
      <c r="AI45" s="2"/>
      <c r="AJ45" s="2"/>
      <c r="AK45" s="2"/>
      <c r="AL45" s="2"/>
      <c r="AM45" s="2"/>
      <c r="AN45" s="2"/>
      <c r="AO45" s="2"/>
      <c r="AP45" s="2"/>
      <c r="AV45" s="2"/>
      <c r="AW45" s="2"/>
    </row>
    <row r="46" spans="1:96" ht="12.75" x14ac:dyDescent="0.2">
      <c r="A46" s="53" t="s">
        <v>49</v>
      </c>
      <c r="B46" s="251"/>
      <c r="C46" s="251"/>
      <c r="D46" s="251"/>
      <c r="E46" s="253">
        <f>Einstellungen!E26</f>
        <v>0</v>
      </c>
      <c r="F46" s="88"/>
      <c r="G46" s="88"/>
      <c r="H46" s="88"/>
      <c r="I46" s="268"/>
      <c r="J46" s="329"/>
      <c r="K46" s="329"/>
      <c r="L46" s="329"/>
      <c r="M46" s="329"/>
      <c r="N46" s="893"/>
      <c r="O46" s="893"/>
      <c r="P46" s="894"/>
      <c r="Q46" s="895"/>
      <c r="R46" s="57"/>
      <c r="S46" s="12"/>
      <c r="T46" s="57">
        <f>IF(Einstellungen!$E$30=0,Juni!D643,Mai!D651)</f>
        <v>0</v>
      </c>
      <c r="U46" s="11"/>
      <c r="W46" s="55"/>
      <c r="X46" s="55"/>
      <c r="Y46" s="55"/>
      <c r="Z46" s="2"/>
      <c r="AA46" s="2"/>
      <c r="AB46" s="2"/>
      <c r="AC46" s="2"/>
      <c r="AG46" s="2"/>
      <c r="AH46" s="2"/>
      <c r="AI46" s="2"/>
      <c r="AJ46" s="2"/>
      <c r="AK46" s="2"/>
      <c r="AL46" s="2"/>
      <c r="AM46" s="2"/>
      <c r="AN46" s="2"/>
      <c r="AO46" s="2"/>
      <c r="AP46" s="2"/>
      <c r="AV46" s="2"/>
      <c r="AW46" s="2"/>
    </row>
    <row r="47" spans="1:96" ht="12.75" x14ac:dyDescent="0.2">
      <c r="A47" s="254">
        <f>Zusammen!A4</f>
        <v>46023</v>
      </c>
      <c r="B47" s="317">
        <f>Zusammen!B4</f>
        <v>168</v>
      </c>
      <c r="C47" s="315"/>
      <c r="D47" s="255">
        <f>Zusammen!C4</f>
        <v>0</v>
      </c>
      <c r="E47" s="255">
        <f>Zusammen!D4</f>
        <v>-168</v>
      </c>
      <c r="F47" s="335">
        <f>Zusammen!E4</f>
        <v>21</v>
      </c>
      <c r="G47" s="335">
        <f>Zusammen!F4</f>
        <v>0</v>
      </c>
      <c r="H47" s="335">
        <f>Zusammen!G4</f>
        <v>1</v>
      </c>
      <c r="I47" s="335">
        <f>Zusammen!H4</f>
        <v>0</v>
      </c>
      <c r="J47" s="336">
        <f>Zusammen!I4</f>
        <v>0</v>
      </c>
      <c r="K47" s="333">
        <f>Zusammen!L4</f>
        <v>0</v>
      </c>
      <c r="L47" s="333">
        <f>Zusammen!J4</f>
        <v>0</v>
      </c>
      <c r="M47" s="333">
        <f>Zusammen!K4</f>
        <v>0</v>
      </c>
      <c r="N47" s="854">
        <f>Zusammen!K4</f>
        <v>0</v>
      </c>
      <c r="O47" s="871"/>
      <c r="P47" s="854">
        <f>Zusammen!L4</f>
        <v>0</v>
      </c>
      <c r="Q47" s="855"/>
      <c r="R47" s="595">
        <f>Zusammen!M4</f>
        <v>0</v>
      </c>
      <c r="S47" s="12"/>
      <c r="T47" s="57">
        <f>IF(Einstellungen!$E$30=0,Juni!B643,Mai!B651)</f>
        <v>0</v>
      </c>
      <c r="U47" s="11"/>
      <c r="W47" s="55"/>
      <c r="X47" s="55"/>
      <c r="Y47" s="55"/>
      <c r="Z47" s="2"/>
      <c r="AA47" s="2"/>
      <c r="AB47" s="2"/>
      <c r="AC47" s="2"/>
      <c r="AG47" s="2"/>
      <c r="AH47" s="2"/>
      <c r="AI47" s="2"/>
      <c r="AJ47" s="2"/>
      <c r="AK47" s="2"/>
      <c r="AL47" s="2"/>
      <c r="AM47" s="2"/>
      <c r="AN47" s="2"/>
      <c r="AO47" s="2"/>
      <c r="AP47" s="2"/>
      <c r="AV47" s="2"/>
      <c r="AW47" s="2"/>
    </row>
    <row r="48" spans="1:96" ht="12.75" x14ac:dyDescent="0.2">
      <c r="A48" s="254">
        <f>Zusammen!A5</f>
        <v>46054</v>
      </c>
      <c r="B48" s="317">
        <f>Zusammen!B5</f>
        <v>160</v>
      </c>
      <c r="C48" s="315"/>
      <c r="D48" s="255">
        <f>Zusammen!C5</f>
        <v>0</v>
      </c>
      <c r="E48" s="255">
        <f>Zusammen!D5</f>
        <v>-160</v>
      </c>
      <c r="F48" s="335">
        <f>Zusammen!E5</f>
        <v>20</v>
      </c>
      <c r="G48" s="335">
        <f>Zusammen!F5</f>
        <v>0</v>
      </c>
      <c r="H48" s="335">
        <f>Zusammen!G5</f>
        <v>0</v>
      </c>
      <c r="I48" s="335">
        <f>Zusammen!H5</f>
        <v>0</v>
      </c>
      <c r="J48" s="336">
        <f>Zusammen!I5</f>
        <v>0</v>
      </c>
      <c r="K48" s="616">
        <f>Zusammen!L5</f>
        <v>0</v>
      </c>
      <c r="L48" s="333">
        <f>Zusammen!J5</f>
        <v>0</v>
      </c>
      <c r="M48" s="333">
        <f>Zusammen!K5</f>
        <v>0</v>
      </c>
      <c r="N48" s="854">
        <f>Zusammen!K5</f>
        <v>0</v>
      </c>
      <c r="O48" s="871"/>
      <c r="P48" s="854">
        <f>Zusammen!L5</f>
        <v>0</v>
      </c>
      <c r="Q48" s="855"/>
      <c r="R48" s="595">
        <f>Zusammen!M5</f>
        <v>0</v>
      </c>
      <c r="S48" s="12"/>
      <c r="T48" s="11"/>
      <c r="U48" s="11"/>
      <c r="W48" s="55"/>
      <c r="X48" s="55"/>
      <c r="Y48" s="55"/>
      <c r="Z48" s="2"/>
      <c r="AA48" s="2"/>
      <c r="AB48" s="2"/>
      <c r="AC48" s="2"/>
      <c r="AG48" s="2"/>
      <c r="AH48" s="2"/>
      <c r="AI48" s="2"/>
      <c r="AJ48" s="2"/>
      <c r="AK48" s="2"/>
      <c r="AL48" s="2"/>
      <c r="AM48" s="2"/>
      <c r="AN48" s="2"/>
      <c r="AO48" s="2"/>
      <c r="AP48" s="2"/>
      <c r="AV48" s="2"/>
      <c r="AW48" s="2"/>
    </row>
    <row r="49" spans="1:49" ht="12.75" x14ac:dyDescent="0.2">
      <c r="A49" s="254">
        <f>Zusammen!A6</f>
        <v>46082</v>
      </c>
      <c r="B49" s="317">
        <f>Zusammen!B6</f>
        <v>176</v>
      </c>
      <c r="C49" s="315"/>
      <c r="D49" s="255">
        <f>Zusammen!C6</f>
        <v>0</v>
      </c>
      <c r="E49" s="255">
        <f>Zusammen!D6</f>
        <v>-176</v>
      </c>
      <c r="F49" s="335">
        <f>Zusammen!E6</f>
        <v>22</v>
      </c>
      <c r="G49" s="335">
        <f>Zusammen!F6</f>
        <v>0</v>
      </c>
      <c r="H49" s="335">
        <f>Zusammen!G6</f>
        <v>0</v>
      </c>
      <c r="I49" s="335">
        <f>Zusammen!H6</f>
        <v>0</v>
      </c>
      <c r="J49" s="336">
        <f>Zusammen!I6</f>
        <v>0</v>
      </c>
      <c r="K49" s="616">
        <f>Zusammen!L6</f>
        <v>0</v>
      </c>
      <c r="L49" s="333">
        <f>Zusammen!J6</f>
        <v>0</v>
      </c>
      <c r="M49" s="333">
        <f>Zusammen!K6</f>
        <v>0</v>
      </c>
      <c r="N49" s="854">
        <f>Zusammen!K6</f>
        <v>0</v>
      </c>
      <c r="O49" s="871"/>
      <c r="P49" s="854">
        <f>Zusammen!L6</f>
        <v>0</v>
      </c>
      <c r="Q49" s="855"/>
      <c r="R49" s="595">
        <f>Zusammen!M6</f>
        <v>0</v>
      </c>
      <c r="S49" s="12"/>
      <c r="T49" s="11"/>
      <c r="U49" s="11"/>
      <c r="V49" s="54"/>
      <c r="W49" s="55"/>
      <c r="X49" s="55"/>
      <c r="Y49" s="55"/>
      <c r="Z49" s="2"/>
      <c r="AA49" s="2"/>
      <c r="AB49" s="2"/>
      <c r="AC49" s="2"/>
      <c r="AG49" s="2"/>
      <c r="AH49" s="2"/>
      <c r="AI49" s="2"/>
      <c r="AJ49" s="2"/>
      <c r="AK49" s="2"/>
      <c r="AL49" s="2"/>
      <c r="AM49" s="2"/>
      <c r="AN49" s="2"/>
      <c r="AO49" s="2"/>
      <c r="AP49" s="2"/>
      <c r="AV49" s="2"/>
      <c r="AW49" s="2"/>
    </row>
    <row r="50" spans="1:49" ht="12.75" x14ac:dyDescent="0.2">
      <c r="A50" s="254">
        <f>Zusammen!A7</f>
        <v>46113</v>
      </c>
      <c r="B50" s="317">
        <f>Zusammen!B7</f>
        <v>152</v>
      </c>
      <c r="C50" s="315"/>
      <c r="D50" s="255">
        <f>Zusammen!C7</f>
        <v>0</v>
      </c>
      <c r="E50" s="255">
        <f>Zusammen!D7</f>
        <v>-152</v>
      </c>
      <c r="F50" s="335">
        <f>Zusammen!E7</f>
        <v>19</v>
      </c>
      <c r="G50" s="335">
        <f>Zusammen!F7</f>
        <v>0</v>
      </c>
      <c r="H50" s="335">
        <f>Zusammen!G7</f>
        <v>3</v>
      </c>
      <c r="I50" s="335">
        <f>Zusammen!H7</f>
        <v>0</v>
      </c>
      <c r="J50" s="336">
        <f>Zusammen!I7</f>
        <v>0</v>
      </c>
      <c r="K50" s="616">
        <f>Zusammen!L7</f>
        <v>0</v>
      </c>
      <c r="L50" s="333">
        <f>Zusammen!J7</f>
        <v>0</v>
      </c>
      <c r="M50" s="333">
        <f>Zusammen!K7</f>
        <v>0</v>
      </c>
      <c r="N50" s="854">
        <f>Zusammen!K7</f>
        <v>0</v>
      </c>
      <c r="O50" s="871"/>
      <c r="P50" s="854">
        <f>Zusammen!L7</f>
        <v>0</v>
      </c>
      <c r="Q50" s="855"/>
      <c r="R50" s="595">
        <f>Zusammen!M7</f>
        <v>0</v>
      </c>
      <c r="S50" s="12"/>
      <c r="T50" s="11"/>
      <c r="U50" s="11"/>
      <c r="V50" s="54"/>
      <c r="W50" s="55"/>
      <c r="X50" s="55"/>
      <c r="Y50" s="55"/>
      <c r="Z50" s="2"/>
      <c r="AA50" s="2"/>
      <c r="AB50" s="2"/>
      <c r="AC50" s="2"/>
      <c r="AG50" s="2"/>
      <c r="AH50" s="2"/>
      <c r="AI50" s="2"/>
      <c r="AJ50" s="2"/>
      <c r="AK50" s="2"/>
      <c r="AL50" s="2"/>
      <c r="AM50" s="2"/>
      <c r="AN50" s="2"/>
      <c r="AO50" s="2"/>
      <c r="AP50" s="2"/>
      <c r="AV50" s="2"/>
      <c r="AW50" s="2"/>
    </row>
    <row r="51" spans="1:49" ht="12.75" x14ac:dyDescent="0.2">
      <c r="A51" s="254">
        <f>Zusammen!A8</f>
        <v>46143</v>
      </c>
      <c r="B51" s="317">
        <f>Zusammen!B8</f>
        <v>144</v>
      </c>
      <c r="C51" s="315"/>
      <c r="D51" s="255">
        <f>Zusammen!C8</f>
        <v>0</v>
      </c>
      <c r="E51" s="255">
        <f>Zusammen!D8</f>
        <v>-144</v>
      </c>
      <c r="F51" s="335">
        <f>Zusammen!E8</f>
        <v>18</v>
      </c>
      <c r="G51" s="335">
        <f>Zusammen!F8</f>
        <v>0</v>
      </c>
      <c r="H51" s="335">
        <f>Zusammen!G8</f>
        <v>3</v>
      </c>
      <c r="I51" s="335">
        <f>Zusammen!H8</f>
        <v>0</v>
      </c>
      <c r="J51" s="336">
        <f>Zusammen!I8</f>
        <v>0</v>
      </c>
      <c r="K51" s="616">
        <f>Zusammen!L8</f>
        <v>0</v>
      </c>
      <c r="L51" s="333">
        <f>Zusammen!J8</f>
        <v>0</v>
      </c>
      <c r="M51" s="333">
        <f>Zusammen!K8</f>
        <v>0</v>
      </c>
      <c r="N51" s="854">
        <f>Zusammen!K8</f>
        <v>0</v>
      </c>
      <c r="O51" s="871"/>
      <c r="P51" s="854">
        <f>Zusammen!L8</f>
        <v>0</v>
      </c>
      <c r="Q51" s="855"/>
      <c r="R51" s="595">
        <f>Zusammen!M8</f>
        <v>0</v>
      </c>
      <c r="S51" s="12"/>
      <c r="T51" s="11"/>
      <c r="V51" s="54"/>
      <c r="W51" s="55"/>
      <c r="X51" s="55"/>
      <c r="Y51" s="55"/>
      <c r="Z51" s="2"/>
      <c r="AA51" s="2"/>
      <c r="AB51" s="2"/>
      <c r="AC51" s="2"/>
      <c r="AG51" s="2"/>
      <c r="AH51" s="2"/>
      <c r="AI51" s="2"/>
      <c r="AJ51" s="2"/>
      <c r="AK51" s="2"/>
      <c r="AL51" s="2"/>
      <c r="AM51" s="2"/>
      <c r="AN51" s="2"/>
      <c r="AO51" s="2"/>
      <c r="AP51" s="2"/>
      <c r="AV51" s="2"/>
      <c r="AW51" s="2"/>
    </row>
    <row r="52" spans="1:49" ht="12.75" x14ac:dyDescent="0.2">
      <c r="A52" s="254">
        <f>Zusammen!A9</f>
        <v>46023</v>
      </c>
      <c r="B52" s="317">
        <f>Zusammen!B9</f>
        <v>176</v>
      </c>
      <c r="C52" s="315"/>
      <c r="D52" s="255">
        <f>Zusammen!C9</f>
        <v>0</v>
      </c>
      <c r="E52" s="255">
        <f>Zusammen!D9</f>
        <v>-176</v>
      </c>
      <c r="F52" s="335">
        <f>Zusammen!E9</f>
        <v>22</v>
      </c>
      <c r="G52" s="335">
        <f>Zusammen!F9</f>
        <v>0</v>
      </c>
      <c r="H52" s="335">
        <f>Zusammen!G9</f>
        <v>0</v>
      </c>
      <c r="I52" s="335">
        <f>Zusammen!H9</f>
        <v>0</v>
      </c>
      <c r="J52" s="336">
        <f>Zusammen!I9</f>
        <v>0</v>
      </c>
      <c r="K52" s="616">
        <f>Zusammen!L9</f>
        <v>0</v>
      </c>
      <c r="L52" s="333">
        <f>Zusammen!J9</f>
        <v>0</v>
      </c>
      <c r="M52" s="333">
        <f>Zusammen!K9</f>
        <v>0</v>
      </c>
      <c r="N52" s="854">
        <f>Zusammen!K9</f>
        <v>0</v>
      </c>
      <c r="O52" s="871"/>
      <c r="P52" s="854">
        <f>Zusammen!L9</f>
        <v>0</v>
      </c>
      <c r="Q52" s="855"/>
      <c r="R52" s="595">
        <f>Zusammen!M9</f>
        <v>0</v>
      </c>
      <c r="S52" s="12"/>
      <c r="T52" s="11"/>
      <c r="V52" s="54"/>
      <c r="W52" s="55"/>
      <c r="X52" s="55"/>
      <c r="Y52" s="55"/>
      <c r="Z52" s="2"/>
      <c r="AA52" s="2"/>
      <c r="AB52" s="2"/>
      <c r="AC52" s="2"/>
      <c r="AG52" s="2"/>
      <c r="AH52" s="2"/>
      <c r="AI52" s="2"/>
      <c r="AJ52" s="2"/>
      <c r="AK52" s="2"/>
      <c r="AL52" s="2"/>
      <c r="AM52" s="2"/>
      <c r="AN52" s="2"/>
      <c r="AO52" s="2"/>
      <c r="AP52" s="2"/>
    </row>
    <row r="53" spans="1:49" ht="12.75" x14ac:dyDescent="0.2">
      <c r="A53" s="254">
        <f>Zusammen!A10</f>
        <v>46023</v>
      </c>
      <c r="B53" s="317">
        <f>Zusammen!B10</f>
        <v>176</v>
      </c>
      <c r="C53" s="315"/>
      <c r="D53" s="255">
        <f>Zusammen!C10</f>
        <v>0</v>
      </c>
      <c r="E53" s="255">
        <f>Zusammen!D10</f>
        <v>-176</v>
      </c>
      <c r="F53" s="335">
        <f>Zusammen!E10</f>
        <v>22</v>
      </c>
      <c r="G53" s="335">
        <f>Zusammen!F10</f>
        <v>0</v>
      </c>
      <c r="H53" s="335">
        <f>Zusammen!G10</f>
        <v>0</v>
      </c>
      <c r="I53" s="335">
        <f>Zusammen!H10</f>
        <v>0</v>
      </c>
      <c r="J53" s="336">
        <f>Zusammen!I10</f>
        <v>0</v>
      </c>
      <c r="K53" s="616">
        <f>Zusammen!L10</f>
        <v>0</v>
      </c>
      <c r="L53" s="333">
        <f>Zusammen!J10</f>
        <v>0</v>
      </c>
      <c r="M53" s="333">
        <f>Zusammen!K10</f>
        <v>0</v>
      </c>
      <c r="N53" s="854">
        <f>Zusammen!K10</f>
        <v>0</v>
      </c>
      <c r="O53" s="871"/>
      <c r="P53" s="854">
        <f>Zusammen!L10</f>
        <v>0</v>
      </c>
      <c r="Q53" s="855"/>
      <c r="R53" s="595">
        <f>Zusammen!M10</f>
        <v>0</v>
      </c>
      <c r="S53" s="12"/>
      <c r="T53" s="11"/>
      <c r="V53" s="79"/>
      <c r="W53" s="55"/>
      <c r="X53" s="55"/>
      <c r="Y53" s="55"/>
      <c r="Z53" s="2"/>
      <c r="AA53" s="2"/>
      <c r="AB53" s="2"/>
      <c r="AC53" s="2"/>
      <c r="AG53" s="2"/>
      <c r="AH53" s="2"/>
      <c r="AI53" s="2"/>
      <c r="AJ53" s="2"/>
      <c r="AK53" s="2"/>
      <c r="AL53" s="2"/>
      <c r="AM53" s="2"/>
      <c r="AN53" s="2"/>
      <c r="AO53" s="2"/>
      <c r="AP53" s="2"/>
    </row>
    <row r="54" spans="1:49" ht="12.75" x14ac:dyDescent="0.2">
      <c r="A54" s="254">
        <f>Zusammen!A11</f>
        <v>46023</v>
      </c>
      <c r="B54" s="317">
        <f>Zusammen!B11</f>
        <v>176</v>
      </c>
      <c r="C54" s="315"/>
      <c r="D54" s="255">
        <f>Zusammen!C11</f>
        <v>0</v>
      </c>
      <c r="E54" s="255">
        <f>Zusammen!D11</f>
        <v>-176</v>
      </c>
      <c r="F54" s="335">
        <f>Zusammen!E11</f>
        <v>22</v>
      </c>
      <c r="G54" s="335">
        <f>Zusammen!F11</f>
        <v>0</v>
      </c>
      <c r="H54" s="335">
        <f>Zusammen!G11</f>
        <v>0</v>
      </c>
      <c r="I54" s="335">
        <f>Zusammen!H11</f>
        <v>0</v>
      </c>
      <c r="J54" s="336">
        <f>Zusammen!I11</f>
        <v>0</v>
      </c>
      <c r="K54" s="616">
        <f>Zusammen!L11</f>
        <v>0</v>
      </c>
      <c r="L54" s="333">
        <f>Zusammen!J11</f>
        <v>0</v>
      </c>
      <c r="M54" s="333">
        <f>Zusammen!K11</f>
        <v>0</v>
      </c>
      <c r="N54" s="854">
        <f>Zusammen!K11</f>
        <v>0</v>
      </c>
      <c r="O54" s="871"/>
      <c r="P54" s="854">
        <f>Zusammen!L11</f>
        <v>0</v>
      </c>
      <c r="Q54" s="855"/>
      <c r="R54" s="595">
        <f>Zusammen!M11</f>
        <v>0</v>
      </c>
      <c r="S54" s="12"/>
      <c r="T54" s="11"/>
      <c r="V54" s="79"/>
      <c r="W54" s="55"/>
      <c r="X54" s="55"/>
      <c r="Y54" s="55"/>
      <c r="Z54" s="2"/>
      <c r="AA54" s="2"/>
      <c r="AB54" s="2"/>
      <c r="AC54" s="2"/>
      <c r="AG54" s="2"/>
      <c r="AH54" s="2"/>
      <c r="AI54" s="2"/>
      <c r="AJ54" s="2"/>
      <c r="AK54" s="2"/>
      <c r="AL54" s="2"/>
      <c r="AM54" s="2"/>
      <c r="AN54" s="2"/>
      <c r="AO54" s="2"/>
      <c r="AP54" s="2"/>
    </row>
    <row r="55" spans="1:49" ht="12.75" x14ac:dyDescent="0.2">
      <c r="A55" s="254">
        <f>Zusammen!A12</f>
        <v>46023</v>
      </c>
      <c r="B55" s="317">
        <f>Zusammen!B12</f>
        <v>176</v>
      </c>
      <c r="C55" s="315"/>
      <c r="D55" s="255">
        <f>Zusammen!C12</f>
        <v>0</v>
      </c>
      <c r="E55" s="255">
        <f>Zusammen!D12</f>
        <v>-176</v>
      </c>
      <c r="F55" s="335">
        <f>Zusammen!E12</f>
        <v>22</v>
      </c>
      <c r="G55" s="335">
        <f>Zusammen!F12</f>
        <v>0</v>
      </c>
      <c r="H55" s="335">
        <f>Zusammen!G12</f>
        <v>0</v>
      </c>
      <c r="I55" s="335">
        <f>Zusammen!H12</f>
        <v>0</v>
      </c>
      <c r="J55" s="336">
        <f>Zusammen!I12</f>
        <v>0</v>
      </c>
      <c r="K55" s="616">
        <f>Zusammen!L12</f>
        <v>0</v>
      </c>
      <c r="L55" s="333">
        <f>Zusammen!J12</f>
        <v>0</v>
      </c>
      <c r="M55" s="333">
        <f>Zusammen!K12</f>
        <v>0</v>
      </c>
      <c r="N55" s="854">
        <f>Zusammen!K12</f>
        <v>0</v>
      </c>
      <c r="O55" s="871"/>
      <c r="P55" s="854">
        <f>Zusammen!L12</f>
        <v>0</v>
      </c>
      <c r="Q55" s="855"/>
      <c r="R55" s="595">
        <f>Zusammen!M12</f>
        <v>0</v>
      </c>
      <c r="S55" s="12"/>
      <c r="T55" s="11"/>
      <c r="V55" s="79"/>
      <c r="W55" s="55"/>
      <c r="X55" s="55"/>
      <c r="Y55" s="55"/>
      <c r="Z55" s="2"/>
      <c r="AA55" s="2"/>
      <c r="AB55" s="2"/>
      <c r="AC55" s="2"/>
      <c r="AG55" s="2"/>
      <c r="AH55" s="2"/>
      <c r="AI55" s="2"/>
      <c r="AJ55" s="2"/>
      <c r="AK55" s="2"/>
      <c r="AL55" s="2"/>
      <c r="AM55" s="2"/>
      <c r="AN55" s="2"/>
      <c r="AO55" s="2"/>
      <c r="AP55" s="2"/>
    </row>
    <row r="56" spans="1:49" ht="12.75" x14ac:dyDescent="0.2">
      <c r="A56" s="254">
        <f>Zusammen!A13</f>
        <v>46023</v>
      </c>
      <c r="B56" s="317">
        <f>Zusammen!B13</f>
        <v>176</v>
      </c>
      <c r="C56" s="315"/>
      <c r="D56" s="255">
        <f>Zusammen!C13</f>
        <v>0</v>
      </c>
      <c r="E56" s="255">
        <f>Zusammen!D13</f>
        <v>-176</v>
      </c>
      <c r="F56" s="335">
        <f>Zusammen!E13</f>
        <v>22</v>
      </c>
      <c r="G56" s="335">
        <f>Zusammen!F13</f>
        <v>0</v>
      </c>
      <c r="H56" s="335">
        <f>Zusammen!G13</f>
        <v>0</v>
      </c>
      <c r="I56" s="335">
        <f>Zusammen!H13</f>
        <v>0</v>
      </c>
      <c r="J56" s="336">
        <f>Zusammen!I13</f>
        <v>0</v>
      </c>
      <c r="K56" s="616">
        <f>Zusammen!L13</f>
        <v>0</v>
      </c>
      <c r="L56" s="333">
        <f>Zusammen!J13</f>
        <v>0</v>
      </c>
      <c r="M56" s="333">
        <f>Zusammen!K13</f>
        <v>0</v>
      </c>
      <c r="N56" s="854">
        <f>Zusammen!K13</f>
        <v>0</v>
      </c>
      <c r="O56" s="871"/>
      <c r="P56" s="854">
        <f>Zusammen!L13</f>
        <v>0</v>
      </c>
      <c r="Q56" s="855"/>
      <c r="R56" s="595">
        <f>Zusammen!M13</f>
        <v>0</v>
      </c>
      <c r="S56" s="12"/>
      <c r="T56" s="11"/>
      <c r="V56" s="79"/>
      <c r="W56" s="55"/>
      <c r="X56" s="55"/>
      <c r="Y56" s="55"/>
      <c r="Z56" s="2"/>
      <c r="AA56" s="2"/>
      <c r="AB56" s="2"/>
      <c r="AC56" s="2"/>
      <c r="AG56" s="2"/>
      <c r="AH56" s="2"/>
      <c r="AI56" s="2"/>
      <c r="AJ56" s="2"/>
      <c r="AK56" s="2"/>
      <c r="AL56" s="2"/>
      <c r="AM56" s="2"/>
      <c r="AN56" s="2"/>
      <c r="AO56" s="2"/>
      <c r="AP56" s="2"/>
    </row>
    <row r="57" spans="1:49" ht="12.75" x14ac:dyDescent="0.2">
      <c r="A57" s="254">
        <f>Zusammen!A14</f>
        <v>46023</v>
      </c>
      <c r="B57" s="317">
        <f>Zusammen!B14</f>
        <v>176</v>
      </c>
      <c r="C57" s="315"/>
      <c r="D57" s="255">
        <f>Zusammen!C14</f>
        <v>0</v>
      </c>
      <c r="E57" s="255">
        <f>Zusammen!D14</f>
        <v>-176</v>
      </c>
      <c r="F57" s="335">
        <f>Zusammen!E14</f>
        <v>22</v>
      </c>
      <c r="G57" s="335">
        <f>Zusammen!F14</f>
        <v>0</v>
      </c>
      <c r="H57" s="335">
        <f>Zusammen!G14</f>
        <v>0</v>
      </c>
      <c r="I57" s="335">
        <f>Zusammen!H14</f>
        <v>0</v>
      </c>
      <c r="J57" s="336">
        <f>Zusammen!I14</f>
        <v>0</v>
      </c>
      <c r="K57" s="616">
        <f>Zusammen!L14</f>
        <v>0</v>
      </c>
      <c r="L57" s="333">
        <f>Zusammen!J14</f>
        <v>0</v>
      </c>
      <c r="M57" s="333">
        <f>Zusammen!K14</f>
        <v>0</v>
      </c>
      <c r="N57" s="854">
        <f>Zusammen!K14</f>
        <v>0</v>
      </c>
      <c r="O57" s="871"/>
      <c r="P57" s="854">
        <f>Zusammen!L14</f>
        <v>0</v>
      </c>
      <c r="Q57" s="855"/>
      <c r="R57" s="595">
        <f>Zusammen!M14</f>
        <v>0</v>
      </c>
      <c r="S57" s="12"/>
      <c r="T57" s="11"/>
      <c r="V57" s="79"/>
      <c r="W57" s="55"/>
      <c r="X57" s="55"/>
      <c r="Y57" s="55"/>
      <c r="Z57" s="2"/>
      <c r="AA57" s="2"/>
      <c r="AB57" s="2"/>
      <c r="AC57" s="2"/>
      <c r="AG57" s="2"/>
      <c r="AH57" s="2"/>
      <c r="AI57" s="2"/>
      <c r="AJ57" s="2"/>
      <c r="AK57" s="2"/>
      <c r="AL57" s="2"/>
      <c r="AM57" s="2"/>
      <c r="AN57" s="2"/>
      <c r="AO57" s="2"/>
      <c r="AP57" s="2"/>
    </row>
    <row r="58" spans="1:49" ht="12.75" x14ac:dyDescent="0.2">
      <c r="A58" s="254">
        <f>Zusammen!A15</f>
        <v>46023</v>
      </c>
      <c r="B58" s="317">
        <f>Zusammen!B15</f>
        <v>168</v>
      </c>
      <c r="C58" s="315"/>
      <c r="D58" s="255">
        <f>Zusammen!C15</f>
        <v>0</v>
      </c>
      <c r="E58" s="255">
        <f>Zusammen!D15</f>
        <v>-168</v>
      </c>
      <c r="F58" s="335">
        <f>Zusammen!E15</f>
        <v>21</v>
      </c>
      <c r="G58" s="335">
        <f>Zusammen!F15</f>
        <v>0</v>
      </c>
      <c r="H58" s="335">
        <f>Zusammen!G15</f>
        <v>1</v>
      </c>
      <c r="I58" s="335">
        <f>Zusammen!H15</f>
        <v>0</v>
      </c>
      <c r="J58" s="336">
        <f>Zusammen!I15</f>
        <v>0</v>
      </c>
      <c r="K58" s="616">
        <f>Zusammen!L15</f>
        <v>0</v>
      </c>
      <c r="L58" s="333">
        <f>Zusammen!J15</f>
        <v>0</v>
      </c>
      <c r="M58" s="333">
        <f>Zusammen!K15</f>
        <v>0</v>
      </c>
      <c r="N58" s="854">
        <f>Zusammen!K15</f>
        <v>0</v>
      </c>
      <c r="O58" s="871"/>
      <c r="P58" s="854">
        <f>Zusammen!L15</f>
        <v>0</v>
      </c>
      <c r="Q58" s="855"/>
      <c r="R58" s="595">
        <f>Zusammen!M15</f>
        <v>0</v>
      </c>
      <c r="S58" s="12"/>
      <c r="T58" s="11"/>
      <c r="V58" s="54"/>
      <c r="Z58" s="2"/>
      <c r="AA58" s="2"/>
      <c r="AB58" s="2"/>
      <c r="AC58" s="2"/>
      <c r="AG58" s="2"/>
      <c r="AH58" s="2"/>
      <c r="AI58" s="2"/>
      <c r="AJ58" s="2"/>
      <c r="AK58" s="2"/>
      <c r="AL58" s="2"/>
      <c r="AM58" s="2"/>
      <c r="AN58" s="2"/>
      <c r="AO58" s="2"/>
      <c r="AP58" s="2"/>
    </row>
    <row r="59" spans="1:49" ht="12.75" x14ac:dyDescent="0.2">
      <c r="A59" s="285" t="s">
        <v>50</v>
      </c>
      <c r="B59" s="318">
        <f>SUM(B47:B58)</f>
        <v>2024</v>
      </c>
      <c r="C59" s="645"/>
      <c r="D59" s="258">
        <f>SUM(D47:D58)</f>
        <v>0</v>
      </c>
      <c r="E59" s="258">
        <f>SUM(E47:E58)+E46</f>
        <v>-2024</v>
      </c>
      <c r="F59" s="352">
        <f>SUM(F47:F58)</f>
        <v>253</v>
      </c>
      <c r="G59" s="352">
        <f t="shared" ref="G59:M59" si="64">SUM(G47:G58)</f>
        <v>0</v>
      </c>
      <c r="H59" s="352">
        <f t="shared" si="64"/>
        <v>8</v>
      </c>
      <c r="I59" s="352">
        <f t="shared" si="64"/>
        <v>0</v>
      </c>
      <c r="J59" s="352">
        <f t="shared" si="64"/>
        <v>0</v>
      </c>
      <c r="K59" s="266">
        <f t="shared" si="64"/>
        <v>0</v>
      </c>
      <c r="L59" s="266">
        <f t="shared" si="64"/>
        <v>0</v>
      </c>
      <c r="M59" s="266">
        <f t="shared" si="64"/>
        <v>0</v>
      </c>
      <c r="N59" s="852">
        <f>SUM(N47:N58)</f>
        <v>0</v>
      </c>
      <c r="O59" s="852"/>
      <c r="P59" s="852">
        <f>SUM(P47:P58)</f>
        <v>0</v>
      </c>
      <c r="Q59" s="853"/>
      <c r="R59" s="594">
        <f>SUM(R47:R58)</f>
        <v>0</v>
      </c>
      <c r="S59" s="12"/>
      <c r="T59" s="11"/>
      <c r="V59" s="54"/>
      <c r="Z59" s="2"/>
      <c r="AA59" s="2"/>
      <c r="AB59" s="2"/>
      <c r="AC59" s="2"/>
      <c r="AG59" s="2"/>
      <c r="AH59" s="2"/>
      <c r="AI59" s="2"/>
      <c r="AJ59" s="2"/>
      <c r="AK59" s="2"/>
      <c r="AL59" s="2"/>
      <c r="AM59" s="2"/>
      <c r="AN59" s="2"/>
      <c r="AO59" s="2"/>
      <c r="AP59" s="2"/>
    </row>
    <row r="60" spans="1:49" ht="12.75" x14ac:dyDescent="0.2">
      <c r="A60" s="754" t="str">
        <f>IF(E35&gt;0,"Zusammen bei gedeckelten Ü-Stunden:","")</f>
        <v>Zusammen bei gedeckelten Ü-Stunden:</v>
      </c>
      <c r="E60" s="67">
        <f>IF(E59&gt;E35,E35,E59)</f>
        <v>-2024</v>
      </c>
      <c r="O60" s="2"/>
      <c r="Q60" s="2"/>
      <c r="R60" s="11"/>
      <c r="S60" s="12"/>
      <c r="T60" s="11"/>
      <c r="V60" s="54"/>
      <c r="Z60" s="2"/>
      <c r="AA60" s="2"/>
      <c r="AB60" s="2"/>
      <c r="AC60" s="2"/>
      <c r="AG60" s="2"/>
      <c r="AH60" s="2"/>
      <c r="AI60" s="2"/>
      <c r="AJ60" s="2"/>
      <c r="AK60" s="2"/>
      <c r="AL60" s="2"/>
      <c r="AM60" s="2"/>
      <c r="AN60" s="2"/>
      <c r="AO60" s="2"/>
      <c r="AP60" s="2"/>
    </row>
    <row r="61" spans="1:49" ht="12.75" x14ac:dyDescent="0.2">
      <c r="A61" s="2" t="s">
        <v>51</v>
      </c>
      <c r="B61" s="2">
        <f>IF(Einstellungen!$F$31="s",Einstellungen!$G$32-G$59,IF(Einstellungen!$F$31="t",Einstellungen!E$32-G$59))</f>
        <v>0</v>
      </c>
      <c r="D61" s="2" t="str">
        <f>IF(Einstellungen!$F$31="s","Stunden Urlaub verfügbar.",IF(Einstellungen!$F$31="t","Tage Urlaub verfügbar"))</f>
        <v>Tage Urlaub verfügbar</v>
      </c>
      <c r="O61" s="2"/>
      <c r="Q61" s="27"/>
      <c r="R61" s="11"/>
      <c r="S61" s="12"/>
      <c r="T61" s="11"/>
      <c r="V61" s="54"/>
      <c r="Z61" s="2"/>
      <c r="AA61" s="2"/>
      <c r="AB61" s="2"/>
      <c r="AC61" s="2"/>
      <c r="AG61" s="2"/>
      <c r="AH61" s="2"/>
      <c r="AI61" s="2"/>
      <c r="AJ61" s="2"/>
      <c r="AK61" s="2"/>
      <c r="AL61" s="2"/>
      <c r="AM61" s="2"/>
      <c r="AN61" s="2"/>
      <c r="AO61" s="2"/>
      <c r="AP61" s="2"/>
    </row>
    <row r="62" spans="1:49" x14ac:dyDescent="0.2">
      <c r="B62" s="7"/>
    </row>
    <row r="63" spans="1:49" x14ac:dyDescent="0.2">
      <c r="F63" s="21"/>
    </row>
    <row r="64" spans="1:49" ht="12.75" thickBot="1" x14ac:dyDescent="0.25"/>
    <row r="65" spans="1:24" ht="13.5" thickBot="1" x14ac:dyDescent="0.25">
      <c r="A65" s="393" t="s">
        <v>234</v>
      </c>
      <c r="B65" s="105"/>
      <c r="C65" s="105"/>
      <c r="D65" s="105"/>
      <c r="E65" s="105"/>
      <c r="F65" s="105"/>
      <c r="G65" s="386"/>
      <c r="H65" s="417" t="str">
        <f>Einstellungen!G47</f>
        <v>nein</v>
      </c>
      <c r="I65" s="105"/>
      <c r="J65" s="105"/>
      <c r="K65" s="105"/>
      <c r="O65" s="2"/>
      <c r="Q65" s="1"/>
      <c r="W65" s="21"/>
    </row>
    <row r="66" spans="1:24" ht="12.75" x14ac:dyDescent="0.2">
      <c r="B66" s="394"/>
      <c r="C66" s="394"/>
      <c r="D66" s="395" t="s">
        <v>226</v>
      </c>
      <c r="E66" s="394"/>
      <c r="F66" s="2" t="s">
        <v>227</v>
      </c>
      <c r="H66" s="2" t="s">
        <v>228</v>
      </c>
      <c r="J66" s="88"/>
      <c r="O66" s="2"/>
      <c r="Q66" s="1"/>
      <c r="W66" s="21"/>
    </row>
    <row r="67" spans="1:24" ht="12.75" x14ac:dyDescent="0.2">
      <c r="C67" s="105"/>
      <c r="D67" s="396" t="s">
        <v>231</v>
      </c>
      <c r="E67" s="396" t="s">
        <v>237</v>
      </c>
      <c r="F67" s="396" t="s">
        <v>231</v>
      </c>
      <c r="G67" s="396" t="s">
        <v>237</v>
      </c>
      <c r="H67" s="396" t="s">
        <v>233</v>
      </c>
      <c r="I67" s="396" t="s">
        <v>237</v>
      </c>
      <c r="J67" s="88"/>
      <c r="O67" s="2"/>
      <c r="Q67" s="1"/>
      <c r="W67" s="21"/>
    </row>
    <row r="68" spans="1:24" ht="12.75" x14ac:dyDescent="0.2">
      <c r="A68" s="851" t="s">
        <v>34</v>
      </c>
      <c r="B68" s="851"/>
      <c r="C68" s="105"/>
      <c r="D68" s="415">
        <f>Einstellungen!E49</f>
        <v>1800</v>
      </c>
      <c r="E68" s="416">
        <f>Einstellungen!F49</f>
        <v>1.5</v>
      </c>
      <c r="F68" s="415">
        <f>Einstellungen!G49</f>
        <v>2200</v>
      </c>
      <c r="G68" s="416">
        <f>Einstellungen!H49</f>
        <v>2</v>
      </c>
      <c r="H68" s="415">
        <f>Einstellungen!I49</f>
        <v>600</v>
      </c>
      <c r="I68" s="416">
        <f>Einstellungen!J49</f>
        <v>2</v>
      </c>
      <c r="J68" s="88"/>
      <c r="O68" s="2"/>
      <c r="Q68" s="1"/>
      <c r="R68" s="397">
        <f t="shared" ref="R68:R74" si="65">(INT(H68/100)+(H68-100*INT(H68/100))/60)/24</f>
        <v>0.25</v>
      </c>
      <c r="S68" s="397">
        <f>(INT(D68/100)+(D68-100*INT(D68/100))/60)/24</f>
        <v>0.75</v>
      </c>
      <c r="T68" s="397">
        <f>(INT(F68/100)+(F68-100*INT(F68/100))/60)/24</f>
        <v>0.91666666666666663</v>
      </c>
      <c r="U68" s="397"/>
      <c r="V68" s="84">
        <f>S68*24</f>
        <v>18</v>
      </c>
      <c r="W68" s="84">
        <f t="shared" ref="W68:W74" si="66">T68*24</f>
        <v>22</v>
      </c>
      <c r="X68" s="84">
        <f t="shared" ref="X68:X74" si="67">R68*24</f>
        <v>6</v>
      </c>
    </row>
    <row r="69" spans="1:24" ht="12.75" x14ac:dyDescent="0.2">
      <c r="A69" s="851" t="s">
        <v>36</v>
      </c>
      <c r="B69" s="851"/>
      <c r="C69" s="105"/>
      <c r="D69" s="415">
        <f>Einstellungen!E50</f>
        <v>1800</v>
      </c>
      <c r="E69" s="416">
        <f>Einstellungen!F50</f>
        <v>1.5</v>
      </c>
      <c r="F69" s="415">
        <f>Einstellungen!G50</f>
        <v>2200</v>
      </c>
      <c r="G69" s="416">
        <f>Einstellungen!H50</f>
        <v>2</v>
      </c>
      <c r="H69" s="415">
        <f>Einstellungen!I50</f>
        <v>600</v>
      </c>
      <c r="I69" s="416">
        <f>Einstellungen!J50</f>
        <v>2</v>
      </c>
      <c r="J69" s="88"/>
      <c r="O69" s="2"/>
      <c r="Q69" s="1"/>
      <c r="R69" s="397">
        <f t="shared" si="65"/>
        <v>0.25</v>
      </c>
      <c r="S69" s="397">
        <f t="shared" ref="S69:S74" si="68">(INT(D69/100)+(D69-100*INT(D69/100))/60)/24</f>
        <v>0.75</v>
      </c>
      <c r="T69" s="397">
        <f t="shared" ref="T69:T74" si="69">(INT(F69/100)+(F69-100*INT(F69/100))/60)/24</f>
        <v>0.91666666666666663</v>
      </c>
      <c r="U69" s="397"/>
      <c r="V69" s="84">
        <f t="shared" ref="V69:V74" si="70">S69*24</f>
        <v>18</v>
      </c>
      <c r="W69" s="84">
        <f t="shared" si="66"/>
        <v>22</v>
      </c>
      <c r="X69" s="84">
        <f t="shared" si="67"/>
        <v>6</v>
      </c>
    </row>
    <row r="70" spans="1:24" ht="12.75" x14ac:dyDescent="0.2">
      <c r="A70" s="851" t="s">
        <v>39</v>
      </c>
      <c r="B70" s="851"/>
      <c r="C70" s="105"/>
      <c r="D70" s="415">
        <f>Einstellungen!E51</f>
        <v>1800</v>
      </c>
      <c r="E70" s="416">
        <f>Einstellungen!F51</f>
        <v>1.5</v>
      </c>
      <c r="F70" s="415">
        <f>Einstellungen!G51</f>
        <v>2200</v>
      </c>
      <c r="G70" s="416">
        <f>Einstellungen!H51</f>
        <v>2</v>
      </c>
      <c r="H70" s="415">
        <f>Einstellungen!I51</f>
        <v>600</v>
      </c>
      <c r="I70" s="416">
        <f>Einstellungen!J51</f>
        <v>2</v>
      </c>
      <c r="J70" s="88"/>
      <c r="O70" s="2"/>
      <c r="Q70" s="1"/>
      <c r="R70" s="397">
        <f t="shared" si="65"/>
        <v>0.25</v>
      </c>
      <c r="S70" s="397">
        <f t="shared" si="68"/>
        <v>0.75</v>
      </c>
      <c r="T70" s="397">
        <f t="shared" si="69"/>
        <v>0.91666666666666663</v>
      </c>
      <c r="U70" s="397"/>
      <c r="V70" s="84">
        <f t="shared" si="70"/>
        <v>18</v>
      </c>
      <c r="W70" s="84">
        <f t="shared" si="66"/>
        <v>22</v>
      </c>
      <c r="X70" s="84">
        <f t="shared" si="67"/>
        <v>6</v>
      </c>
    </row>
    <row r="71" spans="1:24" ht="12.75" x14ac:dyDescent="0.2">
      <c r="A71" s="851" t="s">
        <v>42</v>
      </c>
      <c r="B71" s="851"/>
      <c r="C71" s="105"/>
      <c r="D71" s="415">
        <f>Einstellungen!E52</f>
        <v>1800</v>
      </c>
      <c r="E71" s="416">
        <f>Einstellungen!F52</f>
        <v>1.5</v>
      </c>
      <c r="F71" s="415">
        <f>Einstellungen!G52</f>
        <v>2200</v>
      </c>
      <c r="G71" s="416">
        <f>Einstellungen!H52</f>
        <v>2</v>
      </c>
      <c r="H71" s="415">
        <f>Einstellungen!I52</f>
        <v>600</v>
      </c>
      <c r="I71" s="416">
        <f>Einstellungen!J52</f>
        <v>2</v>
      </c>
      <c r="J71" s="88"/>
      <c r="O71" s="2"/>
      <c r="Q71" s="1"/>
      <c r="R71" s="397">
        <f t="shared" si="65"/>
        <v>0.25</v>
      </c>
      <c r="S71" s="397">
        <f t="shared" si="68"/>
        <v>0.75</v>
      </c>
      <c r="T71" s="397">
        <f t="shared" si="69"/>
        <v>0.91666666666666663</v>
      </c>
      <c r="U71" s="397"/>
      <c r="V71" s="84">
        <f t="shared" si="70"/>
        <v>18</v>
      </c>
      <c r="W71" s="84">
        <f t="shared" si="66"/>
        <v>22</v>
      </c>
      <c r="X71" s="84">
        <f t="shared" si="67"/>
        <v>6</v>
      </c>
    </row>
    <row r="72" spans="1:24" ht="12.75" x14ac:dyDescent="0.2">
      <c r="A72" s="851" t="s">
        <v>43</v>
      </c>
      <c r="B72" s="851"/>
      <c r="C72" s="105"/>
      <c r="D72" s="415">
        <f>Einstellungen!E53</f>
        <v>1800</v>
      </c>
      <c r="E72" s="416">
        <f>Einstellungen!F53</f>
        <v>1.5</v>
      </c>
      <c r="F72" s="415">
        <f>Einstellungen!G53</f>
        <v>2200</v>
      </c>
      <c r="G72" s="416">
        <f>Einstellungen!H53</f>
        <v>2</v>
      </c>
      <c r="H72" s="415">
        <f>Einstellungen!I53</f>
        <v>600</v>
      </c>
      <c r="I72" s="416">
        <f>Einstellungen!J53</f>
        <v>2</v>
      </c>
      <c r="J72" s="88"/>
      <c r="O72" s="2"/>
      <c r="Q72" s="1"/>
      <c r="R72" s="397">
        <f t="shared" si="65"/>
        <v>0.25</v>
      </c>
      <c r="S72" s="397">
        <f t="shared" si="68"/>
        <v>0.75</v>
      </c>
      <c r="T72" s="397">
        <f t="shared" si="69"/>
        <v>0.91666666666666663</v>
      </c>
      <c r="U72" s="397"/>
      <c r="V72" s="84">
        <f t="shared" si="70"/>
        <v>18</v>
      </c>
      <c r="W72" s="84">
        <f t="shared" si="66"/>
        <v>22</v>
      </c>
      <c r="X72" s="84">
        <f t="shared" si="67"/>
        <v>6</v>
      </c>
    </row>
    <row r="73" spans="1:24" ht="12.75" x14ac:dyDescent="0.2">
      <c r="A73" s="851" t="s">
        <v>45</v>
      </c>
      <c r="B73" s="851"/>
      <c r="C73" s="105"/>
      <c r="D73" s="415">
        <f>Einstellungen!E54</f>
        <v>1800</v>
      </c>
      <c r="E73" s="416">
        <f>Einstellungen!F54</f>
        <v>1.5</v>
      </c>
      <c r="F73" s="415">
        <f>Einstellungen!G54</f>
        <v>2200</v>
      </c>
      <c r="G73" s="416">
        <f>Einstellungen!H54</f>
        <v>2</v>
      </c>
      <c r="H73" s="415">
        <f>Einstellungen!I54</f>
        <v>600</v>
      </c>
      <c r="I73" s="416">
        <f>Einstellungen!J54</f>
        <v>2</v>
      </c>
      <c r="J73" s="88"/>
      <c r="O73" s="2"/>
      <c r="Q73" s="1"/>
      <c r="R73" s="397">
        <f t="shared" si="65"/>
        <v>0.25</v>
      </c>
      <c r="S73" s="397">
        <f t="shared" si="68"/>
        <v>0.75</v>
      </c>
      <c r="T73" s="397">
        <f t="shared" si="69"/>
        <v>0.91666666666666663</v>
      </c>
      <c r="U73" s="397"/>
      <c r="V73" s="84">
        <f t="shared" si="70"/>
        <v>18</v>
      </c>
      <c r="W73" s="84">
        <f t="shared" si="66"/>
        <v>22</v>
      </c>
      <c r="X73" s="84">
        <f t="shared" si="67"/>
        <v>6</v>
      </c>
    </row>
    <row r="74" spans="1:24" ht="12.75" x14ac:dyDescent="0.2">
      <c r="A74" s="858" t="s">
        <v>229</v>
      </c>
      <c r="B74" s="851"/>
      <c r="C74" s="105"/>
      <c r="D74" s="415">
        <f>Einstellungen!E55</f>
        <v>800</v>
      </c>
      <c r="E74" s="416">
        <f>Einstellungen!F55</f>
        <v>2</v>
      </c>
      <c r="F74" s="415">
        <f>Einstellungen!G55</f>
        <v>2200</v>
      </c>
      <c r="G74" s="416">
        <f>Einstellungen!H55</f>
        <v>3</v>
      </c>
      <c r="H74" s="415">
        <f>Einstellungen!I55</f>
        <v>600</v>
      </c>
      <c r="I74" s="416">
        <f>Einstellungen!J55</f>
        <v>3</v>
      </c>
      <c r="J74" s="88"/>
      <c r="O74" s="2"/>
      <c r="Q74" s="1"/>
      <c r="R74" s="397">
        <f t="shared" si="65"/>
        <v>0.25</v>
      </c>
      <c r="S74" s="397">
        <f t="shared" si="68"/>
        <v>0.33333333333333331</v>
      </c>
      <c r="T74" s="397">
        <f t="shared" si="69"/>
        <v>0.91666666666666663</v>
      </c>
      <c r="U74" s="397"/>
      <c r="V74" s="84">
        <f t="shared" si="70"/>
        <v>8</v>
      </c>
      <c r="W74" s="84">
        <f t="shared" si="66"/>
        <v>22</v>
      </c>
      <c r="X74" s="84">
        <f t="shared" si="67"/>
        <v>6</v>
      </c>
    </row>
    <row r="75" spans="1:24" ht="12.75" thickBot="1" x14ac:dyDescent="0.25">
      <c r="J75" s="88"/>
      <c r="O75" s="2"/>
      <c r="Q75" s="1"/>
      <c r="W75" s="21"/>
    </row>
    <row r="76" spans="1:24" ht="12.75" thickBot="1" x14ac:dyDescent="0.25">
      <c r="A76" s="2" t="s">
        <v>236</v>
      </c>
      <c r="B76" s="398"/>
      <c r="C76" s="314"/>
      <c r="D76" s="399">
        <f>D78+F78+H78</f>
        <v>0</v>
      </c>
      <c r="E76" s="314"/>
      <c r="F76" s="314"/>
      <c r="G76" s="314"/>
      <c r="H76" s="314"/>
      <c r="I76" s="314"/>
      <c r="J76" s="88"/>
      <c r="O76" s="2"/>
      <c r="Q76" s="1"/>
      <c r="W76" s="21"/>
    </row>
    <row r="77" spans="1:24" ht="12.75" x14ac:dyDescent="0.2">
      <c r="D77" s="2" t="s">
        <v>226</v>
      </c>
      <c r="F77" s="2" t="s">
        <v>227</v>
      </c>
      <c r="H77" s="400" t="s">
        <v>228</v>
      </c>
      <c r="I77" s="12"/>
      <c r="J77" s="88"/>
      <c r="O77" s="2"/>
      <c r="Q77" s="1"/>
      <c r="W77" s="21"/>
    </row>
    <row r="78" spans="1:24" ht="12.75" x14ac:dyDescent="0.2">
      <c r="D78" s="583">
        <f>$BV$35</f>
        <v>0</v>
      </c>
      <c r="E78" s="584" t="str">
        <f>"+"</f>
        <v>+</v>
      </c>
      <c r="F78" s="583">
        <f>$CD$35</f>
        <v>0</v>
      </c>
      <c r="G78" s="584" t="str">
        <f>"+"</f>
        <v>+</v>
      </c>
      <c r="H78" s="583">
        <f>$CH$35</f>
        <v>0</v>
      </c>
      <c r="I78" s="401"/>
      <c r="J78" s="88"/>
      <c r="O78" s="2"/>
      <c r="Q78" s="1"/>
      <c r="W78" s="21"/>
    </row>
    <row r="79" spans="1:24" ht="12.75" thickBot="1" x14ac:dyDescent="0.25">
      <c r="J79" s="88"/>
      <c r="O79" s="2"/>
      <c r="Q79" s="1"/>
      <c r="W79" s="21"/>
    </row>
    <row r="80" spans="1:24" ht="12.75" x14ac:dyDescent="0.2">
      <c r="B80" s="402" t="s">
        <v>192</v>
      </c>
      <c r="C80" s="403"/>
      <c r="D80" s="403"/>
      <c r="E80" s="404"/>
      <c r="F80" s="404"/>
      <c r="G80" s="405"/>
      <c r="J80" s="88"/>
      <c r="O80" s="2"/>
      <c r="Q80" s="1"/>
      <c r="W80" s="21"/>
    </row>
    <row r="81" spans="2:23" ht="12.75" x14ac:dyDescent="0.2">
      <c r="B81" s="406" t="s">
        <v>82</v>
      </c>
      <c r="C81" s="215"/>
      <c r="D81" s="215"/>
      <c r="E81" s="215"/>
      <c r="F81" s="215"/>
      <c r="G81" s="216"/>
      <c r="J81" s="88"/>
      <c r="O81" s="2"/>
      <c r="Q81" s="1"/>
      <c r="W81" s="21"/>
    </row>
    <row r="82" spans="2:23" ht="12.75" x14ac:dyDescent="0.2">
      <c r="B82" s="407" t="s">
        <v>41</v>
      </c>
      <c r="C82" s="215"/>
      <c r="D82" s="215" t="s">
        <v>88</v>
      </c>
      <c r="E82" s="215"/>
      <c r="F82" s="215"/>
      <c r="G82" s="216"/>
      <c r="J82" s="88"/>
      <c r="O82" s="2"/>
      <c r="Q82" s="1"/>
      <c r="W82" s="21"/>
    </row>
    <row r="83" spans="2:23" ht="12.75" x14ac:dyDescent="0.2">
      <c r="B83" s="217">
        <v>38</v>
      </c>
      <c r="C83" s="410" t="s">
        <v>85</v>
      </c>
      <c r="D83" s="220">
        <v>30</v>
      </c>
      <c r="E83" s="215"/>
      <c r="F83" s="215"/>
      <c r="G83" s="216"/>
      <c r="J83" s="88"/>
      <c r="O83" s="2"/>
      <c r="Q83" s="1"/>
      <c r="W83" s="21"/>
    </row>
    <row r="84" spans="2:23" ht="12.75" x14ac:dyDescent="0.2">
      <c r="B84" s="407"/>
      <c r="C84" s="222"/>
      <c r="D84" s="374"/>
      <c r="E84" s="215"/>
      <c r="F84" s="215"/>
      <c r="G84" s="216"/>
      <c r="J84" s="88"/>
      <c r="O84" s="2"/>
      <c r="Q84" s="1"/>
      <c r="W84" s="21"/>
    </row>
    <row r="85" spans="2:23" ht="12.75" x14ac:dyDescent="0.2">
      <c r="B85" s="407"/>
      <c r="C85" s="215"/>
      <c r="D85" s="215"/>
      <c r="E85" s="840" t="s">
        <v>83</v>
      </c>
      <c r="F85" s="841"/>
      <c r="G85" s="842"/>
      <c r="J85" s="88"/>
      <c r="O85" s="2"/>
      <c r="Q85" s="1"/>
      <c r="W85" s="21"/>
    </row>
    <row r="86" spans="2:23" ht="12.75" x14ac:dyDescent="0.2">
      <c r="B86" s="407"/>
      <c r="C86" s="215"/>
      <c r="D86" s="215"/>
      <c r="E86" s="411">
        <f>D83/60+B83</f>
        <v>38.5</v>
      </c>
      <c r="F86" s="107"/>
      <c r="G86" s="412"/>
      <c r="J86" s="88"/>
      <c r="O86" s="2"/>
      <c r="Q86" s="1"/>
      <c r="W86" s="21"/>
    </row>
    <row r="87" spans="2:23" ht="12.75" x14ac:dyDescent="0.2">
      <c r="B87" s="407"/>
      <c r="C87" s="215"/>
      <c r="D87" s="215"/>
      <c r="E87" s="215"/>
      <c r="F87" s="215"/>
      <c r="G87" s="216"/>
      <c r="J87" s="88"/>
      <c r="O87" s="2"/>
      <c r="Q87" s="1"/>
      <c r="W87" s="21"/>
    </row>
    <row r="88" spans="2:23" ht="12.75" x14ac:dyDescent="0.2">
      <c r="B88" s="406" t="s">
        <v>84</v>
      </c>
      <c r="C88" s="215"/>
      <c r="D88" s="215"/>
      <c r="E88" s="215"/>
      <c r="F88" s="215"/>
      <c r="G88" s="216"/>
      <c r="J88" s="88"/>
      <c r="O88" s="2"/>
      <c r="Q88" s="1"/>
      <c r="W88" s="21"/>
    </row>
    <row r="89" spans="2:23" ht="12.75" x14ac:dyDescent="0.2">
      <c r="B89" s="407" t="s">
        <v>41</v>
      </c>
      <c r="C89" s="215"/>
      <c r="D89" s="215" t="s">
        <v>88</v>
      </c>
      <c r="E89" s="215"/>
      <c r="F89" s="215"/>
      <c r="G89" s="216"/>
      <c r="J89" s="88"/>
      <c r="O89" s="2"/>
      <c r="Q89" s="1"/>
      <c r="W89" s="21"/>
    </row>
    <row r="90" spans="2:23" ht="12.75" x14ac:dyDescent="0.2">
      <c r="B90" s="219">
        <v>19</v>
      </c>
      <c r="C90" s="410" t="s">
        <v>86</v>
      </c>
      <c r="D90" s="220">
        <v>25</v>
      </c>
      <c r="E90" s="215"/>
      <c r="F90" s="215"/>
      <c r="G90" s="216"/>
      <c r="J90" s="88"/>
      <c r="O90" s="2"/>
      <c r="Q90" s="1"/>
      <c r="W90" s="21"/>
    </row>
    <row r="91" spans="2:23" ht="12.75" x14ac:dyDescent="0.2">
      <c r="B91" s="407"/>
      <c r="C91" s="215"/>
      <c r="D91" s="215"/>
      <c r="E91" s="215"/>
      <c r="F91" s="215"/>
      <c r="G91" s="216"/>
      <c r="J91" s="88"/>
      <c r="O91" s="2"/>
      <c r="Q91" s="1"/>
      <c r="W91" s="21"/>
    </row>
    <row r="92" spans="2:23" ht="12.75" x14ac:dyDescent="0.2">
      <c r="B92" s="407"/>
      <c r="C92" s="215"/>
      <c r="D92" s="215"/>
      <c r="E92" s="215" t="s">
        <v>87</v>
      </c>
      <c r="F92" s="215"/>
      <c r="G92" s="216"/>
      <c r="J92" s="88"/>
      <c r="O92" s="2"/>
      <c r="Q92" s="1"/>
      <c r="W92" s="21"/>
    </row>
    <row r="93" spans="2:23" ht="13.5" thickBot="1" x14ac:dyDescent="0.25">
      <c r="B93" s="408"/>
      <c r="C93" s="409"/>
      <c r="D93" s="409"/>
      <c r="E93" s="413">
        <f>B90</f>
        <v>19</v>
      </c>
      <c r="F93" s="413" t="s">
        <v>85</v>
      </c>
      <c r="G93" s="414">
        <f>60*(D90/100)</f>
        <v>15</v>
      </c>
      <c r="J93" s="88"/>
      <c r="O93" s="2"/>
      <c r="Q93" s="1"/>
      <c r="W93" s="21"/>
    </row>
    <row r="94" spans="2:23" x14ac:dyDescent="0.2">
      <c r="J94" s="88"/>
      <c r="O94" s="2"/>
      <c r="Q94" s="1"/>
      <c r="W94" s="21"/>
    </row>
  </sheetData>
  <sheetProtection algorithmName="SHA-512" hashValue="ujTdGK9UPxMXrNoHJHUJoRRzww3Y2W1/cIFIopwh/EMhZsWVA/9+9QKoEByrdX02j9i9snIT0FJL3JndEg1uQw==" saltValue="/r/4/Sgq3teGMC8JES3qmw==" spinCount="100000" sheet="1" formatCells="0" formatColumns="0"/>
  <mergeCells count="53">
    <mergeCell ref="E85:G85"/>
    <mergeCell ref="J42:K42"/>
    <mergeCell ref="J43:K43"/>
    <mergeCell ref="A72:B72"/>
    <mergeCell ref="A73:B73"/>
    <mergeCell ref="A74:B74"/>
    <mergeCell ref="A68:B68"/>
    <mergeCell ref="A69:B69"/>
    <mergeCell ref="A70:B70"/>
    <mergeCell ref="A71:B71"/>
    <mergeCell ref="N58:O58"/>
    <mergeCell ref="P58:Q58"/>
    <mergeCell ref="N59:O59"/>
    <mergeCell ref="P59:Q59"/>
    <mergeCell ref="N56:O56"/>
    <mergeCell ref="P56:Q56"/>
    <mergeCell ref="N57:O57"/>
    <mergeCell ref="P57:Q57"/>
    <mergeCell ref="N54:O54"/>
    <mergeCell ref="P54:Q54"/>
    <mergeCell ref="N55:O55"/>
    <mergeCell ref="P55:Q55"/>
    <mergeCell ref="N52:O52"/>
    <mergeCell ref="P52:Q52"/>
    <mergeCell ref="N53:O53"/>
    <mergeCell ref="P53:Q53"/>
    <mergeCell ref="N51:O51"/>
    <mergeCell ref="P51:Q51"/>
    <mergeCell ref="N48:O48"/>
    <mergeCell ref="P48:Q48"/>
    <mergeCell ref="N49:O49"/>
    <mergeCell ref="P49:Q49"/>
    <mergeCell ref="L42:M42"/>
    <mergeCell ref="S36:T36"/>
    <mergeCell ref="N46:O46"/>
    <mergeCell ref="P46:Q46"/>
    <mergeCell ref="N50:O50"/>
    <mergeCell ref="P50:Q50"/>
    <mergeCell ref="N47:O47"/>
    <mergeCell ref="P47:Q47"/>
    <mergeCell ref="N45:O45"/>
    <mergeCell ref="P45:Q45"/>
    <mergeCell ref="A1:B1"/>
    <mergeCell ref="L36:R36"/>
    <mergeCell ref="L38:M38"/>
    <mergeCell ref="L39:M39"/>
    <mergeCell ref="F1:G1"/>
    <mergeCell ref="G34:H34"/>
    <mergeCell ref="A40:A41"/>
    <mergeCell ref="J40:K40"/>
    <mergeCell ref="J41:K41"/>
    <mergeCell ref="L40:M40"/>
    <mergeCell ref="L41:M41"/>
  </mergeCells>
  <phoneticPr fontId="0" type="noConversion"/>
  <conditionalFormatting sqref="E35">
    <cfRule type="cellIs" dxfId="15" priority="2" operator="lessThan">
      <formula>1</formula>
    </cfRule>
  </conditionalFormatting>
  <conditionalFormatting sqref="H3:H33">
    <cfRule type="cellIs" dxfId="14" priority="9" stopIfTrue="1" operator="equal">
      <formula>0</formula>
    </cfRule>
  </conditionalFormatting>
  <conditionalFormatting sqref="I3:I33 U3:U33 B37:C39 F46:Q59 R47:R59">
    <cfRule type="cellIs" dxfId="13" priority="36" stopIfTrue="1" operator="equal">
      <formula>0</formula>
    </cfRule>
  </conditionalFormatting>
  <conditionalFormatting sqref="K3:K33">
    <cfRule type="cellIs" dxfId="12" priority="38" stopIfTrue="1" operator="between">
      <formula>"u"</formula>
      <formula>"u/2"</formula>
    </cfRule>
    <cfRule type="cellIs" dxfId="11" priority="39" stopIfTrue="1" operator="between">
      <formula>"f"</formula>
      <formula>"f/2"</formula>
    </cfRule>
    <cfRule type="cellIs" dxfId="10" priority="40" stopIfTrue="1" operator="equal">
      <formula>"k"</formula>
    </cfRule>
  </conditionalFormatting>
  <conditionalFormatting sqref="M3:M33">
    <cfRule type="cellIs" dxfId="9" priority="41" stopIfTrue="1" operator="equal">
      <formula>"'EinstellungenA43!"</formula>
    </cfRule>
  </conditionalFormatting>
  <conditionalFormatting sqref="R3:R33 G38:G43 I39 E59">
    <cfRule type="cellIs" dxfId="8" priority="33" stopIfTrue="1" operator="greaterThan">
      <formula>0</formula>
    </cfRule>
    <cfRule type="cellIs" dxfId="7" priority="34" stopIfTrue="1" operator="lessThan">
      <formula>0</formula>
    </cfRule>
    <cfRule type="cellIs" dxfId="6" priority="35" stopIfTrue="1" operator="equal">
      <formula>0</formula>
    </cfRule>
  </conditionalFormatting>
  <conditionalFormatting sqref="R35">
    <cfRule type="cellIs" dxfId="5" priority="1" operator="greaterThan">
      <formula>0</formula>
    </cfRule>
  </conditionalFormatting>
  <conditionalFormatting sqref="BD3:BG33">
    <cfRule type="cellIs" dxfId="4" priority="37" stopIfTrue="1" operator="equal">
      <formula>0</formula>
    </cfRule>
  </conditionalFormatting>
  <conditionalFormatting sqref="BN3:CD34">
    <cfRule type="cellIs" dxfId="3" priority="42" stopIfTrue="1" operator="equal">
      <formula>0</formula>
    </cfRule>
  </conditionalFormatting>
  <conditionalFormatting sqref="BU35:BV35">
    <cfRule type="cellIs" dxfId="2" priority="14" stopIfTrue="1" operator="equal">
      <formula>0</formula>
    </cfRule>
  </conditionalFormatting>
  <conditionalFormatting sqref="CE3:CH35">
    <cfRule type="cellIs" dxfId="1" priority="15" stopIfTrue="1" operator="equal">
      <formula>0</formula>
    </cfRule>
  </conditionalFormatting>
  <conditionalFormatting sqref="CI35:CJ35 CM35:CN35 CQ35">
    <cfRule type="cellIs" dxfId="0" priority="13" stopIfTrue="1" operator="equal">
      <formula>0</formula>
    </cfRule>
  </conditionalFormatting>
  <pageMargins left="0.59055118110236227" right="0.19685039370078741" top="0.59055118110236227" bottom="0.39370078740157483" header="0.51181102362204722" footer="0.51181102362204722"/>
  <pageSetup paperSize="9" orientation="portrait" horizontalDpi="300" verticalDpi="300" r:id="rId1"/>
  <headerFooter alignWithMargins="0">
    <oddFooter>&amp;LOrt, Datum&amp;CUnterschrift Mitarbeiter*in&amp;RUnterschrift Leitung</oddFoot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45"/>
  <sheetViews>
    <sheetView showGridLines="0" workbookViewId="0">
      <selection activeCell="H29" sqref="H29"/>
    </sheetView>
  </sheetViews>
  <sheetFormatPr baseColWidth="10" defaultRowHeight="12.75" x14ac:dyDescent="0.2"/>
  <cols>
    <col min="1" max="1" width="12.5703125" customWidth="1"/>
    <col min="2" max="2" width="19.28515625" customWidth="1"/>
    <col min="3" max="3" width="15.28515625" bestFit="1" customWidth="1"/>
    <col min="4" max="4" width="10.42578125" customWidth="1"/>
    <col min="5" max="5" width="4.85546875" customWidth="1"/>
    <col min="6" max="6" width="9" customWidth="1"/>
    <col min="7" max="7" width="11" customWidth="1"/>
    <col min="8" max="8" width="9.140625" customWidth="1"/>
    <col min="9" max="10" width="11.5703125" style="71" bestFit="1" customWidth="1"/>
  </cols>
  <sheetData>
    <row r="1" spans="1:10" ht="15.75" x14ac:dyDescent="0.25">
      <c r="A1" s="915" t="s">
        <v>105</v>
      </c>
      <c r="B1" s="916"/>
      <c r="C1" s="916"/>
      <c r="D1" s="916"/>
      <c r="E1" s="916"/>
      <c r="F1" s="916"/>
      <c r="G1" s="916"/>
      <c r="H1" s="916"/>
      <c r="I1" s="70"/>
    </row>
    <row r="2" spans="1:10" ht="9.75" customHeight="1" x14ac:dyDescent="0.2">
      <c r="A2" s="118"/>
      <c r="B2" s="118"/>
      <c r="C2" s="118"/>
      <c r="D2" s="118"/>
      <c r="E2" s="118"/>
      <c r="F2" s="118"/>
      <c r="G2" s="118"/>
      <c r="I2" s="26"/>
    </row>
    <row r="3" spans="1:10" ht="15.75" x14ac:dyDescent="0.25">
      <c r="A3" s="119" t="s">
        <v>106</v>
      </c>
      <c r="B3" s="919" t="str">
        <f>Einstellungen!A59</f>
        <v>ich</v>
      </c>
      <c r="C3" s="920"/>
      <c r="D3" s="920"/>
      <c r="E3" s="920"/>
      <c r="F3" s="920"/>
      <c r="G3" s="118"/>
      <c r="H3" s="119"/>
      <c r="I3" s="26"/>
    </row>
    <row r="4" spans="1:10" s="120" customFormat="1" x14ac:dyDescent="0.2">
      <c r="B4" s="121"/>
      <c r="C4" s="121"/>
      <c r="D4" s="121"/>
      <c r="E4" s="121"/>
      <c r="I4" s="71"/>
      <c r="J4" s="71"/>
    </row>
    <row r="5" spans="1:10" ht="30" x14ac:dyDescent="0.2">
      <c r="A5" s="122" t="s">
        <v>52</v>
      </c>
      <c r="B5" s="123" t="s">
        <v>107</v>
      </c>
      <c r="C5" s="123"/>
      <c r="D5" s="124"/>
      <c r="E5" s="124"/>
      <c r="F5" s="123" t="s">
        <v>108</v>
      </c>
      <c r="G5" s="125" t="s">
        <v>109</v>
      </c>
      <c r="H5" s="126"/>
      <c r="I5" s="71" t="str">
        <f>IF(G5=1,H5,"")</f>
        <v/>
      </c>
      <c r="J5" s="71">
        <f>IF(G5&gt;1,H5,"")</f>
        <v>0</v>
      </c>
    </row>
    <row r="6" spans="1:10" ht="15" x14ac:dyDescent="0.2">
      <c r="A6" s="73"/>
      <c r="B6" s="127"/>
      <c r="C6" s="127"/>
      <c r="D6" s="127"/>
      <c r="E6" s="127"/>
      <c r="F6" s="128" t="s">
        <v>110</v>
      </c>
      <c r="G6" s="129" t="s">
        <v>111</v>
      </c>
      <c r="H6" s="130" t="s">
        <v>13</v>
      </c>
      <c r="I6" s="71" t="str">
        <f>IF(G6=1,H6,"")</f>
        <v/>
      </c>
      <c r="J6" s="71" t="str">
        <f>IF(G6&gt;1,H6,"")</f>
        <v>km</v>
      </c>
    </row>
    <row r="7" spans="1:10" ht="20.100000000000001" customHeight="1" x14ac:dyDescent="0.2">
      <c r="A7" s="131"/>
      <c r="B7" s="917"/>
      <c r="C7" s="864"/>
      <c r="D7" s="864"/>
      <c r="E7" s="918"/>
      <c r="F7" s="134"/>
      <c r="G7" s="134"/>
      <c r="H7" s="134"/>
      <c r="I7" s="71" t="str">
        <f>IF(G7=1,H7,"")</f>
        <v/>
      </c>
      <c r="J7" s="71" t="str">
        <f>IF(G7&gt;1,H7,"")</f>
        <v/>
      </c>
    </row>
    <row r="8" spans="1:10" ht="20.100000000000001" customHeight="1" x14ac:dyDescent="0.2">
      <c r="A8" s="131"/>
      <c r="B8" s="917"/>
      <c r="C8" s="864"/>
      <c r="D8" s="864"/>
      <c r="E8" s="918"/>
      <c r="F8" s="134"/>
      <c r="G8" s="134"/>
      <c r="H8" s="134"/>
      <c r="I8" s="71" t="str">
        <f t="shared" ref="I8:I22" si="0">IF(G8=1,H8,"")</f>
        <v/>
      </c>
      <c r="J8" s="71" t="str">
        <f t="shared" ref="J8:J13" si="1">IF(G8&gt;1,H8,"")</f>
        <v/>
      </c>
    </row>
    <row r="9" spans="1:10" ht="20.100000000000001" customHeight="1" x14ac:dyDescent="0.2">
      <c r="A9" s="131"/>
      <c r="B9" s="917"/>
      <c r="C9" s="864"/>
      <c r="D9" s="864"/>
      <c r="E9" s="918"/>
      <c r="F9" s="134"/>
      <c r="G9" s="134"/>
      <c r="H9" s="134"/>
      <c r="I9" s="71" t="str">
        <f t="shared" si="0"/>
        <v/>
      </c>
      <c r="J9" s="71" t="str">
        <f t="shared" si="1"/>
        <v/>
      </c>
    </row>
    <row r="10" spans="1:10" ht="20.100000000000001" customHeight="1" x14ac:dyDescent="0.2">
      <c r="A10" s="131"/>
      <c r="B10" s="917"/>
      <c r="C10" s="864"/>
      <c r="D10" s="864"/>
      <c r="E10" s="918"/>
      <c r="F10" s="134"/>
      <c r="G10" s="134"/>
      <c r="H10" s="134"/>
      <c r="I10" s="71" t="str">
        <f t="shared" si="0"/>
        <v/>
      </c>
      <c r="J10" s="71" t="str">
        <f t="shared" si="1"/>
        <v/>
      </c>
    </row>
    <row r="11" spans="1:10" ht="20.100000000000001" customHeight="1" x14ac:dyDescent="0.2">
      <c r="A11" s="131"/>
      <c r="B11" s="917"/>
      <c r="C11" s="864"/>
      <c r="D11" s="864"/>
      <c r="E11" s="918"/>
      <c r="F11" s="134"/>
      <c r="G11" s="134"/>
      <c r="H11" s="134"/>
      <c r="I11" s="71" t="str">
        <f t="shared" si="0"/>
        <v/>
      </c>
      <c r="J11" s="71" t="str">
        <f t="shared" si="1"/>
        <v/>
      </c>
    </row>
    <row r="12" spans="1:10" ht="20.100000000000001" customHeight="1" x14ac:dyDescent="0.2">
      <c r="A12" s="131"/>
      <c r="B12" s="917"/>
      <c r="C12" s="864"/>
      <c r="D12" s="864"/>
      <c r="E12" s="918"/>
      <c r="F12" s="134"/>
      <c r="G12" s="134"/>
      <c r="H12" s="134"/>
      <c r="I12" s="71" t="str">
        <f t="shared" si="0"/>
        <v/>
      </c>
      <c r="J12" s="71" t="str">
        <f t="shared" si="1"/>
        <v/>
      </c>
    </row>
    <row r="13" spans="1:10" ht="20.100000000000001" customHeight="1" x14ac:dyDescent="0.2">
      <c r="A13" s="131"/>
      <c r="B13" s="917"/>
      <c r="C13" s="864"/>
      <c r="D13" s="864"/>
      <c r="E13" s="918"/>
      <c r="F13" s="134"/>
      <c r="G13" s="134"/>
      <c r="H13" s="134"/>
      <c r="I13" s="71" t="str">
        <f t="shared" si="0"/>
        <v/>
      </c>
      <c r="J13" s="71" t="str">
        <f t="shared" si="1"/>
        <v/>
      </c>
    </row>
    <row r="14" spans="1:10" ht="20.100000000000001" customHeight="1" x14ac:dyDescent="0.2">
      <c r="A14" s="131"/>
      <c r="B14" s="917"/>
      <c r="C14" s="864"/>
      <c r="D14" s="864"/>
      <c r="E14" s="918"/>
      <c r="F14" s="134"/>
      <c r="G14" s="134"/>
      <c r="H14" s="134"/>
      <c r="I14" s="71" t="str">
        <f t="shared" si="0"/>
        <v/>
      </c>
      <c r="J14" s="71" t="str">
        <f>IF(G14&gt;1,H14,"")</f>
        <v/>
      </c>
    </row>
    <row r="15" spans="1:10" ht="20.100000000000001" customHeight="1" x14ac:dyDescent="0.2">
      <c r="A15" s="131"/>
      <c r="B15" s="917"/>
      <c r="C15" s="864"/>
      <c r="D15" s="864"/>
      <c r="E15" s="918"/>
      <c r="F15" s="134"/>
      <c r="G15" s="134"/>
      <c r="H15" s="134"/>
      <c r="I15" s="71" t="str">
        <f t="shared" si="0"/>
        <v/>
      </c>
      <c r="J15" s="71" t="str">
        <f>IF(G15&gt;1,H15,"")</f>
        <v/>
      </c>
    </row>
    <row r="16" spans="1:10" ht="20.100000000000001" customHeight="1" x14ac:dyDescent="0.2">
      <c r="A16" s="131"/>
      <c r="B16" s="917"/>
      <c r="C16" s="864"/>
      <c r="D16" s="864"/>
      <c r="E16" s="918"/>
      <c r="F16" s="134"/>
      <c r="G16" s="134"/>
      <c r="H16" s="134"/>
      <c r="I16" s="71" t="str">
        <f>IF(G16=1,H16,"")</f>
        <v/>
      </c>
      <c r="J16" s="71" t="str">
        <f>IF(G16&gt;1,H16,"")</f>
        <v/>
      </c>
    </row>
    <row r="17" spans="1:10" ht="20.100000000000001" customHeight="1" x14ac:dyDescent="0.2">
      <c r="A17" s="131"/>
      <c r="B17" s="917"/>
      <c r="C17" s="864"/>
      <c r="D17" s="864"/>
      <c r="E17" s="918"/>
      <c r="F17" s="134"/>
      <c r="G17" s="134"/>
      <c r="H17" s="134"/>
      <c r="I17" s="71" t="str">
        <f t="shared" si="0"/>
        <v/>
      </c>
      <c r="J17" s="71" t="str">
        <f>IF(G17&gt;1,H17,"")</f>
        <v/>
      </c>
    </row>
    <row r="18" spans="1:10" ht="20.100000000000001" customHeight="1" x14ac:dyDescent="0.2">
      <c r="A18" s="131"/>
      <c r="B18" s="917"/>
      <c r="C18" s="864"/>
      <c r="D18" s="864"/>
      <c r="E18" s="918"/>
      <c r="F18" s="134"/>
      <c r="G18" s="134"/>
      <c r="H18" s="134"/>
      <c r="I18" s="71" t="str">
        <f t="shared" si="0"/>
        <v/>
      </c>
      <c r="J18" s="71" t="str">
        <f>IF(G18&gt;1,H18,"")</f>
        <v/>
      </c>
    </row>
    <row r="19" spans="1:10" ht="20.100000000000001" customHeight="1" x14ac:dyDescent="0.2">
      <c r="A19" s="131"/>
      <c r="B19" s="917"/>
      <c r="C19" s="864"/>
      <c r="D19" s="864"/>
      <c r="E19" s="918"/>
      <c r="F19" s="134"/>
      <c r="G19" s="134"/>
      <c r="H19" s="134"/>
    </row>
    <row r="20" spans="1:10" ht="20.100000000000001" customHeight="1" x14ac:dyDescent="0.2">
      <c r="A20" s="134"/>
      <c r="B20" s="917"/>
      <c r="C20" s="864"/>
      <c r="D20" s="864"/>
      <c r="E20" s="918"/>
      <c r="F20" s="134"/>
      <c r="G20" s="134"/>
      <c r="H20" s="134"/>
      <c r="I20" s="71" t="str">
        <f>IF(G20=1,H20,"")</f>
        <v/>
      </c>
      <c r="J20" s="71" t="str">
        <f>IF(G20&gt;1,H20,"")</f>
        <v/>
      </c>
    </row>
    <row r="21" spans="1:10" ht="20.100000000000001" customHeight="1" x14ac:dyDescent="0.2">
      <c r="A21" s="134"/>
      <c r="B21" s="917"/>
      <c r="C21" s="864"/>
      <c r="D21" s="864"/>
      <c r="E21" s="918"/>
      <c r="F21" s="134"/>
      <c r="G21" s="134"/>
      <c r="H21" s="134"/>
      <c r="I21" s="71" t="str">
        <f t="shared" si="0"/>
        <v/>
      </c>
      <c r="J21" s="71" t="str">
        <f>IF(G21&gt;1,H21,"")</f>
        <v/>
      </c>
    </row>
    <row r="22" spans="1:10" ht="20.100000000000001" customHeight="1" x14ac:dyDescent="0.2">
      <c r="A22" s="134"/>
      <c r="B22" s="917"/>
      <c r="C22" s="864"/>
      <c r="D22" s="864"/>
      <c r="E22" s="918"/>
      <c r="F22" s="134"/>
      <c r="G22" s="134"/>
      <c r="H22" s="134"/>
      <c r="I22" s="71" t="str">
        <f t="shared" si="0"/>
        <v/>
      </c>
      <c r="J22" s="71" t="str">
        <f>IF(G22&gt;1,H22,"")</f>
        <v/>
      </c>
    </row>
    <row r="23" spans="1:10" ht="20.100000000000001" customHeight="1" x14ac:dyDescent="0.25">
      <c r="A23" s="134"/>
      <c r="B23" s="135" t="s">
        <v>112</v>
      </c>
      <c r="C23" s="132"/>
      <c r="D23" s="132"/>
      <c r="E23" s="133"/>
      <c r="F23" s="136">
        <f>SUM($F$7:$F$22)</f>
        <v>0</v>
      </c>
      <c r="G23" s="136"/>
      <c r="H23" s="136">
        <f>SUM($H$7:$H$22)</f>
        <v>0</v>
      </c>
      <c r="I23" s="71">
        <f>SUM(I4:I22)</f>
        <v>0</v>
      </c>
      <c r="J23" s="71">
        <f>SUM(J4:J22)</f>
        <v>0</v>
      </c>
    </row>
    <row r="24" spans="1:10" ht="15" x14ac:dyDescent="0.2">
      <c r="A24" s="118"/>
      <c r="B24" s="118"/>
      <c r="C24" s="118"/>
      <c r="D24" s="118"/>
      <c r="E24" s="118"/>
      <c r="F24" s="118"/>
      <c r="G24" s="118"/>
    </row>
    <row r="25" spans="1:10" ht="15" x14ac:dyDescent="0.2">
      <c r="A25" s="137" t="s">
        <v>113</v>
      </c>
      <c r="B25" s="137"/>
      <c r="C25" s="138">
        <f ca="1">TODAY()</f>
        <v>45987</v>
      </c>
      <c r="D25" s="118"/>
      <c r="E25" s="118"/>
      <c r="F25" s="127"/>
      <c r="G25" s="117"/>
      <c r="H25" s="117"/>
    </row>
    <row r="26" spans="1:10" ht="15" x14ac:dyDescent="0.2">
      <c r="A26" s="118"/>
      <c r="B26" s="118" t="s">
        <v>114</v>
      </c>
      <c r="C26" s="118"/>
      <c r="D26" s="118"/>
      <c r="E26" s="118"/>
      <c r="F26" s="139" t="s">
        <v>115</v>
      </c>
      <c r="G26" s="139"/>
      <c r="H26" s="139"/>
    </row>
    <row r="27" spans="1:10" s="26" customFormat="1" ht="15" x14ac:dyDescent="0.2">
      <c r="A27" s="118"/>
      <c r="B27"/>
      <c r="C27" s="118"/>
      <c r="D27" s="118"/>
      <c r="E27" s="118"/>
      <c r="F27" s="118"/>
      <c r="G27" s="118"/>
      <c r="H27"/>
      <c r="I27" s="71"/>
      <c r="J27" s="71"/>
    </row>
    <row r="28" spans="1:10" s="26" customFormat="1" x14ac:dyDescent="0.2">
      <c r="A28" s="140" t="s">
        <v>116</v>
      </c>
      <c r="B28" s="140"/>
      <c r="C28" s="140"/>
      <c r="D28" s="141">
        <f>F23</f>
        <v>0</v>
      </c>
      <c r="E28" s="26" t="s">
        <v>13</v>
      </c>
      <c r="F28" s="120"/>
      <c r="G28" s="26" t="s">
        <v>117</v>
      </c>
      <c r="H28" s="142">
        <f>D28*'km-Satz'!C1</f>
        <v>0</v>
      </c>
      <c r="I28" s="143"/>
      <c r="J28" s="71"/>
    </row>
    <row r="29" spans="1:10" s="26" customFormat="1" x14ac:dyDescent="0.2">
      <c r="A29" s="26" t="s">
        <v>118</v>
      </c>
      <c r="D29" s="141">
        <f>I23</f>
        <v>0</v>
      </c>
      <c r="E29" s="26" t="s">
        <v>13</v>
      </c>
      <c r="F29" s="144"/>
      <c r="G29" s="26" t="s">
        <v>117</v>
      </c>
      <c r="H29" s="142">
        <f>D29*'km-Satz'!C3</f>
        <v>0</v>
      </c>
      <c r="I29" s="143"/>
      <c r="J29" s="71"/>
    </row>
    <row r="30" spans="1:10" s="26" customFormat="1" x14ac:dyDescent="0.2">
      <c r="A30" s="26" t="s">
        <v>119</v>
      </c>
      <c r="D30" s="141">
        <f>J23</f>
        <v>0</v>
      </c>
      <c r="E30" s="26" t="s">
        <v>13</v>
      </c>
      <c r="F30" s="144"/>
      <c r="G30" s="26" t="s">
        <v>117</v>
      </c>
      <c r="H30" s="142">
        <f>D30*'km-Satz'!C4</f>
        <v>0</v>
      </c>
      <c r="I30" s="143"/>
      <c r="J30" s="71"/>
    </row>
    <row r="31" spans="1:10" s="26" customFormat="1" x14ac:dyDescent="0.2">
      <c r="A31" s="72" t="s">
        <v>120</v>
      </c>
      <c r="B31" s="72"/>
      <c r="C31" s="72"/>
      <c r="D31" s="72"/>
      <c r="E31" s="72"/>
      <c r="F31" s="145"/>
      <c r="G31" s="72"/>
      <c r="H31" s="146">
        <f>SUM(H28:I30)</f>
        <v>0</v>
      </c>
      <c r="I31" s="143"/>
      <c r="J31" s="71"/>
    </row>
    <row r="32" spans="1:10" ht="13.5" thickBot="1" x14ac:dyDescent="0.25"/>
    <row r="33" spans="1:8" s="26" customFormat="1" ht="15" x14ac:dyDescent="0.2">
      <c r="A33" s="147"/>
      <c r="B33" s="148" t="s">
        <v>121</v>
      </c>
      <c r="C33" s="149"/>
      <c r="D33" s="150"/>
      <c r="E33" s="151"/>
      <c r="F33" s="149"/>
      <c r="G33" s="152"/>
      <c r="H33" s="153"/>
    </row>
    <row r="34" spans="1:8" s="26" customFormat="1" ht="16.5" thickBot="1" x14ac:dyDescent="0.3">
      <c r="A34" s="147"/>
      <c r="B34" s="154" t="s">
        <v>272</v>
      </c>
      <c r="C34" s="155"/>
      <c r="D34" s="156" t="s">
        <v>122</v>
      </c>
      <c r="E34" s="157"/>
      <c r="F34" s="155"/>
      <c r="G34" s="155"/>
      <c r="H34" s="158"/>
    </row>
    <row r="35" spans="1:8" s="26" customFormat="1" x14ac:dyDescent="0.2">
      <c r="A35" s="147"/>
      <c r="B35" s="159" t="s">
        <v>123</v>
      </c>
      <c r="C35" s="160"/>
      <c r="D35" s="150"/>
      <c r="E35" s="151"/>
      <c r="F35" s="149"/>
      <c r="G35" s="149"/>
      <c r="H35" s="153"/>
    </row>
    <row r="36" spans="1:8" s="26" customFormat="1" ht="18" x14ac:dyDescent="0.25">
      <c r="A36" s="147"/>
      <c r="B36" s="161" t="s">
        <v>193</v>
      </c>
      <c r="C36" s="162" t="s">
        <v>193</v>
      </c>
      <c r="D36" s="163"/>
      <c r="E36" s="164"/>
      <c r="F36" s="921">
        <f>H31</f>
        <v>0</v>
      </c>
      <c r="G36" s="922"/>
      <c r="H36" s="165"/>
    </row>
    <row r="37" spans="1:8" s="26" customFormat="1" ht="13.5" thickBot="1" x14ac:dyDescent="0.25">
      <c r="A37" s="147"/>
      <c r="B37" s="166" t="s">
        <v>124</v>
      </c>
      <c r="C37" s="167"/>
      <c r="D37" s="168"/>
      <c r="E37" s="169"/>
      <c r="F37" s="170"/>
      <c r="G37" s="155"/>
      <c r="H37" s="158"/>
    </row>
    <row r="38" spans="1:8" s="26" customFormat="1" x14ac:dyDescent="0.2">
      <c r="A38" s="147"/>
      <c r="B38" s="171" t="s">
        <v>125</v>
      </c>
      <c r="C38" s="149"/>
      <c r="D38" s="150"/>
      <c r="E38" s="151"/>
      <c r="F38" s="149"/>
      <c r="G38" s="149"/>
      <c r="H38" s="153"/>
    </row>
    <row r="39" spans="1:8" s="26" customFormat="1" x14ac:dyDescent="0.2">
      <c r="A39" s="147"/>
      <c r="B39" s="172"/>
      <c r="C39"/>
      <c r="D39" s="173" t="s">
        <v>126</v>
      </c>
      <c r="E39" s="70"/>
      <c r="F39"/>
      <c r="G39"/>
      <c r="H39" s="165"/>
    </row>
    <row r="40" spans="1:8" s="26" customFormat="1" ht="13.5" thickBot="1" x14ac:dyDescent="0.25">
      <c r="A40" s="147"/>
      <c r="B40" s="172"/>
      <c r="C40"/>
      <c r="D40" s="174" t="s">
        <v>115</v>
      </c>
      <c r="E40" s="70"/>
      <c r="F40"/>
      <c r="G40"/>
      <c r="H40" s="165"/>
    </row>
    <row r="41" spans="1:8" s="26" customFormat="1" x14ac:dyDescent="0.2">
      <c r="A41" s="147"/>
      <c r="B41" s="171" t="s">
        <v>127</v>
      </c>
      <c r="C41" s="149"/>
      <c r="D41" s="150"/>
      <c r="E41" s="151"/>
      <c r="F41" s="149"/>
      <c r="G41" s="149"/>
      <c r="H41" s="153"/>
    </row>
    <row r="42" spans="1:8" s="26" customFormat="1" x14ac:dyDescent="0.2">
      <c r="A42" s="147"/>
      <c r="B42" s="172" t="s">
        <v>52</v>
      </c>
      <c r="C42" s="175">
        <f ca="1">TODAY()</f>
        <v>45987</v>
      </c>
      <c r="D42" s="173"/>
      <c r="E42" s="70"/>
      <c r="F42"/>
      <c r="G42"/>
      <c r="H42" s="165"/>
    </row>
    <row r="43" spans="1:8" s="26" customFormat="1" x14ac:dyDescent="0.2">
      <c r="A43" s="147"/>
      <c r="B43" s="172" t="s">
        <v>128</v>
      </c>
      <c r="C43"/>
      <c r="D43" s="173"/>
      <c r="E43" s="70"/>
      <c r="F43"/>
      <c r="H43" s="176"/>
    </row>
    <row r="44" spans="1:8" s="26" customFormat="1" x14ac:dyDescent="0.2">
      <c r="A44" s="147"/>
      <c r="B44" s="172"/>
      <c r="C44"/>
      <c r="D44" t="s">
        <v>129</v>
      </c>
      <c r="E44" s="70"/>
      <c r="F44" s="165"/>
      <c r="H44" s="176"/>
    </row>
    <row r="45" spans="1:8" s="26" customFormat="1" ht="13.5" thickBot="1" x14ac:dyDescent="0.25">
      <c r="A45" s="147"/>
      <c r="B45" s="177"/>
      <c r="C45" s="155"/>
      <c r="D45" s="178" t="s">
        <v>130</v>
      </c>
      <c r="E45" s="157"/>
      <c r="F45" s="158"/>
      <c r="G45" s="179"/>
      <c r="H45" s="180"/>
    </row>
  </sheetData>
  <mergeCells count="19">
    <mergeCell ref="B21:E21"/>
    <mergeCell ref="B22:E22"/>
    <mergeCell ref="F36:G36"/>
    <mergeCell ref="B17:E17"/>
    <mergeCell ref="B18:E18"/>
    <mergeCell ref="B19:E19"/>
    <mergeCell ref="B20:E20"/>
    <mergeCell ref="B15:E15"/>
    <mergeCell ref="B16:E16"/>
    <mergeCell ref="B9:E9"/>
    <mergeCell ref="B10:E10"/>
    <mergeCell ref="B11:E11"/>
    <mergeCell ref="B12:E12"/>
    <mergeCell ref="B14:E14"/>
    <mergeCell ref="A1:H1"/>
    <mergeCell ref="B7:E7"/>
    <mergeCell ref="B8:E8"/>
    <mergeCell ref="B3:F3"/>
    <mergeCell ref="B13:E13"/>
  </mergeCells>
  <phoneticPr fontId="0" type="noConversion"/>
  <pageMargins left="0.59055118110236227" right="0.39370078740157483" top="0.59055118110236227" bottom="0.39370078740157483" header="0.51181102362204722" footer="0.51181102362204722"/>
  <pageSetup paperSize="9"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55"/>
  <sheetViews>
    <sheetView showGridLines="0" topLeftCell="A16" workbookViewId="0">
      <selection activeCell="C44" sqref="C44"/>
    </sheetView>
  </sheetViews>
  <sheetFormatPr baseColWidth="10" defaultColWidth="11.28515625" defaultRowHeight="12.75" x14ac:dyDescent="0.2"/>
  <cols>
    <col min="1" max="4" width="11.28515625" style="26" customWidth="1"/>
    <col min="5" max="5" width="6.140625" style="26" customWidth="1"/>
    <col min="6" max="6" width="9" style="26" customWidth="1"/>
    <col min="7" max="7" width="10.28515625" style="26" customWidth="1"/>
    <col min="8" max="8" width="7.28515625" style="26" customWidth="1"/>
    <col min="9" max="9" width="8" style="26" customWidth="1"/>
    <col min="10" max="16384" width="11.28515625" style="26"/>
  </cols>
  <sheetData>
    <row r="1" spans="1:11" ht="15.75" x14ac:dyDescent="0.25">
      <c r="A1" s="915" t="s">
        <v>105</v>
      </c>
      <c r="B1" s="915"/>
      <c r="C1" s="915"/>
      <c r="D1" s="915"/>
      <c r="E1" s="915"/>
      <c r="F1" s="923"/>
      <c r="G1" s="923"/>
      <c r="H1" s="916"/>
      <c r="I1" s="916"/>
    </row>
    <row r="2" spans="1:11" ht="15" x14ac:dyDescent="0.2">
      <c r="A2" s="118"/>
      <c r="B2" s="118"/>
      <c r="C2" s="118"/>
      <c r="D2" s="118"/>
      <c r="E2" s="118"/>
      <c r="F2" s="118"/>
      <c r="G2" s="118"/>
      <c r="H2"/>
    </row>
    <row r="3" spans="1:11" ht="15.75" x14ac:dyDescent="0.25">
      <c r="A3" s="119" t="s">
        <v>106</v>
      </c>
      <c r="B3" s="919" t="str">
        <f>Einstellungen!A59</f>
        <v>ich</v>
      </c>
      <c r="C3" s="925"/>
      <c r="D3" s="925"/>
      <c r="E3" s="925"/>
      <c r="F3" s="925"/>
      <c r="G3" s="925"/>
      <c r="H3" s="925"/>
    </row>
    <row r="4" spans="1:11" ht="15.75" x14ac:dyDescent="0.25">
      <c r="A4" s="181"/>
      <c r="B4" s="181"/>
      <c r="C4" s="181"/>
      <c r="D4" s="181"/>
      <c r="E4" s="181"/>
      <c r="F4"/>
      <c r="G4"/>
      <c r="H4"/>
    </row>
    <row r="5" spans="1:11" ht="34.5" x14ac:dyDescent="0.2">
      <c r="A5" s="182" t="s">
        <v>52</v>
      </c>
      <c r="B5" s="924" t="s">
        <v>107</v>
      </c>
      <c r="C5" s="924"/>
      <c r="D5" s="924"/>
      <c r="E5" s="924"/>
      <c r="F5" s="183" t="s">
        <v>131</v>
      </c>
      <c r="G5" s="183" t="s">
        <v>132</v>
      </c>
      <c r="H5" s="184" t="s">
        <v>109</v>
      </c>
      <c r="I5" s="185"/>
      <c r="J5" s="71" t="s">
        <v>133</v>
      </c>
      <c r="K5" s="71" t="s">
        <v>134</v>
      </c>
    </row>
    <row r="6" spans="1:11" x14ac:dyDescent="0.2">
      <c r="A6" s="186"/>
      <c r="B6" s="926"/>
      <c r="C6" s="926"/>
      <c r="D6" s="926"/>
      <c r="E6" s="926"/>
      <c r="F6" s="187" t="s">
        <v>110</v>
      </c>
      <c r="G6" s="187" t="s">
        <v>110</v>
      </c>
      <c r="H6" s="188" t="s">
        <v>111</v>
      </c>
      <c r="I6" s="189" t="s">
        <v>13</v>
      </c>
      <c r="J6" s="71"/>
      <c r="K6" s="71"/>
    </row>
    <row r="7" spans="1:11" ht="19.5" customHeight="1" x14ac:dyDescent="0.2">
      <c r="A7" s="190"/>
      <c r="B7" s="928"/>
      <c r="C7" s="929"/>
      <c r="D7" s="929"/>
      <c r="E7" s="930"/>
      <c r="F7" s="191"/>
      <c r="G7" s="191"/>
      <c r="H7" s="191"/>
      <c r="I7" s="191"/>
      <c r="J7" s="71" t="str">
        <f>IF(H7=1,I7,"")</f>
        <v/>
      </c>
      <c r="K7" s="71" t="str">
        <f>IF(H7&gt;1,I7,"")</f>
        <v/>
      </c>
    </row>
    <row r="8" spans="1:11" ht="19.5" customHeight="1" x14ac:dyDescent="0.2">
      <c r="A8" s="190"/>
      <c r="B8" s="927"/>
      <c r="C8" s="927"/>
      <c r="D8" s="927"/>
      <c r="E8" s="927"/>
      <c r="F8" s="191"/>
      <c r="G8" s="191"/>
      <c r="H8" s="191"/>
      <c r="I8" s="191"/>
      <c r="J8" s="71" t="str">
        <f t="shared" ref="J8:J22" si="0">IF(H8=1,I8,"")</f>
        <v/>
      </c>
      <c r="K8" s="71" t="str">
        <f t="shared" ref="K8:K22" si="1">IF(H8&gt;1,I8,"")</f>
        <v/>
      </c>
    </row>
    <row r="9" spans="1:11" ht="19.5" customHeight="1" x14ac:dyDescent="0.2">
      <c r="A9" s="190"/>
      <c r="B9" s="927"/>
      <c r="C9" s="927"/>
      <c r="D9" s="927"/>
      <c r="E9" s="927"/>
      <c r="F9" s="191"/>
      <c r="G9" s="191"/>
      <c r="H9" s="191"/>
      <c r="I9" s="191"/>
      <c r="J9" s="71" t="str">
        <f t="shared" si="0"/>
        <v/>
      </c>
      <c r="K9" s="71" t="str">
        <f t="shared" si="1"/>
        <v/>
      </c>
    </row>
    <row r="10" spans="1:11" ht="19.5" customHeight="1" x14ac:dyDescent="0.2">
      <c r="A10" s="190"/>
      <c r="B10" s="927"/>
      <c r="C10" s="927"/>
      <c r="D10" s="927"/>
      <c r="E10" s="927"/>
      <c r="F10" s="191"/>
      <c r="G10" s="191"/>
      <c r="H10" s="191"/>
      <c r="I10" s="191"/>
      <c r="J10" s="71" t="str">
        <f t="shared" si="0"/>
        <v/>
      </c>
      <c r="K10" s="71" t="str">
        <f t="shared" si="1"/>
        <v/>
      </c>
    </row>
    <row r="11" spans="1:11" ht="19.5" customHeight="1" x14ac:dyDescent="0.2">
      <c r="A11" s="190"/>
      <c r="B11" s="927"/>
      <c r="C11" s="927"/>
      <c r="D11" s="927"/>
      <c r="E11" s="927"/>
      <c r="F11" s="191"/>
      <c r="G11" s="191"/>
      <c r="H11" s="191"/>
      <c r="I11" s="191"/>
      <c r="J11" s="71" t="str">
        <f t="shared" si="0"/>
        <v/>
      </c>
      <c r="K11" s="71" t="str">
        <f t="shared" si="1"/>
        <v/>
      </c>
    </row>
    <row r="12" spans="1:11" ht="19.5" customHeight="1" x14ac:dyDescent="0.2">
      <c r="A12" s="190"/>
      <c r="B12" s="927"/>
      <c r="C12" s="927"/>
      <c r="D12" s="927"/>
      <c r="E12" s="927"/>
      <c r="F12" s="191"/>
      <c r="G12" s="191"/>
      <c r="H12" s="191"/>
      <c r="I12" s="191"/>
      <c r="J12" s="71" t="str">
        <f t="shared" si="0"/>
        <v/>
      </c>
      <c r="K12" s="71" t="str">
        <f t="shared" si="1"/>
        <v/>
      </c>
    </row>
    <row r="13" spans="1:11" ht="19.5" customHeight="1" x14ac:dyDescent="0.2">
      <c r="A13" s="190"/>
      <c r="B13" s="927"/>
      <c r="C13" s="927"/>
      <c r="D13" s="927"/>
      <c r="E13" s="927"/>
      <c r="F13" s="191"/>
      <c r="G13" s="191"/>
      <c r="H13" s="191"/>
      <c r="I13" s="191"/>
      <c r="J13" s="71" t="str">
        <f t="shared" si="0"/>
        <v/>
      </c>
      <c r="K13" s="71" t="str">
        <f t="shared" si="1"/>
        <v/>
      </c>
    </row>
    <row r="14" spans="1:11" ht="19.5" customHeight="1" x14ac:dyDescent="0.2">
      <c r="A14" s="190"/>
      <c r="B14" s="927"/>
      <c r="C14" s="927"/>
      <c r="D14" s="927"/>
      <c r="E14" s="927"/>
      <c r="F14" s="191"/>
      <c r="G14" s="191"/>
      <c r="H14" s="191"/>
      <c r="I14" s="191"/>
      <c r="J14" s="71" t="str">
        <f t="shared" si="0"/>
        <v/>
      </c>
      <c r="K14" s="71" t="str">
        <f t="shared" si="1"/>
        <v/>
      </c>
    </row>
    <row r="15" spans="1:11" ht="19.5" customHeight="1" x14ac:dyDescent="0.2">
      <c r="A15" s="190"/>
      <c r="B15" s="927"/>
      <c r="C15" s="927"/>
      <c r="D15" s="927"/>
      <c r="E15" s="927"/>
      <c r="F15" s="191"/>
      <c r="G15" s="191"/>
      <c r="H15" s="191"/>
      <c r="I15" s="191"/>
      <c r="J15" s="71" t="str">
        <f t="shared" si="0"/>
        <v/>
      </c>
      <c r="K15" s="71" t="str">
        <f t="shared" si="1"/>
        <v/>
      </c>
    </row>
    <row r="16" spans="1:11" ht="19.5" customHeight="1" x14ac:dyDescent="0.2">
      <c r="A16" s="190"/>
      <c r="B16" s="927"/>
      <c r="C16" s="927"/>
      <c r="D16" s="927"/>
      <c r="E16" s="927"/>
      <c r="F16" s="191"/>
      <c r="G16" s="191"/>
      <c r="H16" s="191"/>
      <c r="I16" s="191"/>
      <c r="J16" s="71" t="str">
        <f t="shared" si="0"/>
        <v/>
      </c>
      <c r="K16" s="71" t="str">
        <f t="shared" si="1"/>
        <v/>
      </c>
    </row>
    <row r="17" spans="1:11" ht="19.5" customHeight="1" x14ac:dyDescent="0.2">
      <c r="A17" s="190"/>
      <c r="B17" s="931"/>
      <c r="C17" s="927"/>
      <c r="D17" s="927"/>
      <c r="E17" s="927"/>
      <c r="F17" s="191"/>
      <c r="G17" s="191"/>
      <c r="H17" s="191"/>
      <c r="I17" s="191"/>
      <c r="J17" s="71" t="str">
        <f t="shared" si="0"/>
        <v/>
      </c>
      <c r="K17" s="71" t="str">
        <f t="shared" si="1"/>
        <v/>
      </c>
    </row>
    <row r="18" spans="1:11" ht="19.5" customHeight="1" x14ac:dyDescent="0.2">
      <c r="A18" s="190"/>
      <c r="B18" s="928"/>
      <c r="C18" s="929"/>
      <c r="D18" s="929"/>
      <c r="E18" s="930"/>
      <c r="F18" s="191"/>
      <c r="G18" s="191"/>
      <c r="H18" s="191"/>
      <c r="I18" s="191"/>
      <c r="J18" s="71" t="str">
        <f t="shared" si="0"/>
        <v/>
      </c>
      <c r="K18" s="71" t="str">
        <f t="shared" si="1"/>
        <v/>
      </c>
    </row>
    <row r="19" spans="1:11" ht="19.5" customHeight="1" x14ac:dyDescent="0.2">
      <c r="A19" s="190"/>
      <c r="B19" s="928"/>
      <c r="C19" s="929"/>
      <c r="D19" s="929"/>
      <c r="E19" s="930"/>
      <c r="F19" s="191"/>
      <c r="G19" s="191"/>
      <c r="H19" s="191"/>
      <c r="I19" s="191"/>
      <c r="J19" s="71" t="str">
        <f t="shared" si="0"/>
        <v/>
      </c>
      <c r="K19" s="71" t="str">
        <f t="shared" si="1"/>
        <v/>
      </c>
    </row>
    <row r="20" spans="1:11" ht="19.5" customHeight="1" x14ac:dyDescent="0.2">
      <c r="A20" s="190"/>
      <c r="B20" s="928"/>
      <c r="C20" s="929"/>
      <c r="D20" s="929"/>
      <c r="E20" s="930"/>
      <c r="F20" s="191"/>
      <c r="G20" s="191"/>
      <c r="H20" s="191"/>
      <c r="I20" s="191"/>
      <c r="J20" s="71" t="str">
        <f t="shared" si="0"/>
        <v/>
      </c>
      <c r="K20" s="71" t="str">
        <f t="shared" si="1"/>
        <v/>
      </c>
    </row>
    <row r="21" spans="1:11" ht="19.5" customHeight="1" x14ac:dyDescent="0.2">
      <c r="A21" s="190"/>
      <c r="B21" s="928"/>
      <c r="C21" s="929"/>
      <c r="D21" s="929"/>
      <c r="E21" s="930"/>
      <c r="F21" s="191"/>
      <c r="G21" s="191"/>
      <c r="H21" s="191"/>
      <c r="I21" s="191"/>
      <c r="J21" s="71" t="str">
        <f t="shared" si="0"/>
        <v/>
      </c>
      <c r="K21" s="71" t="str">
        <f t="shared" si="1"/>
        <v/>
      </c>
    </row>
    <row r="22" spans="1:11" ht="19.5" customHeight="1" x14ac:dyDescent="0.2">
      <c r="A22" s="191"/>
      <c r="B22" s="927"/>
      <c r="C22" s="927"/>
      <c r="D22" s="927"/>
      <c r="E22" s="927"/>
      <c r="F22" s="191"/>
      <c r="G22" s="191"/>
      <c r="H22" s="191"/>
      <c r="I22" s="191"/>
      <c r="J22" s="71" t="str">
        <f t="shared" si="0"/>
        <v/>
      </c>
      <c r="K22" s="71" t="str">
        <f t="shared" si="1"/>
        <v/>
      </c>
    </row>
    <row r="23" spans="1:11" ht="19.5" customHeight="1" x14ac:dyDescent="0.2">
      <c r="A23" s="191"/>
      <c r="B23" s="935" t="s">
        <v>112</v>
      </c>
      <c r="C23" s="936"/>
      <c r="D23" s="936"/>
      <c r="E23" s="937"/>
      <c r="F23" s="192">
        <f>SUM($F$7:$F$22)</f>
        <v>0</v>
      </c>
      <c r="G23" s="192">
        <f>SUM($G$7:$G$22)</f>
        <v>0</v>
      </c>
      <c r="H23" s="192"/>
      <c r="I23" s="192">
        <f>SUM($I$7:$I$22)</f>
        <v>0</v>
      </c>
      <c r="J23" s="71">
        <f>SUM(J5:J22)</f>
        <v>0</v>
      </c>
      <c r="K23" s="71">
        <f>SUM(K5:K22)</f>
        <v>0</v>
      </c>
    </row>
    <row r="24" spans="1:11" ht="15" x14ac:dyDescent="0.2">
      <c r="A24" s="118"/>
      <c r="B24" s="118"/>
      <c r="C24" s="118"/>
      <c r="D24" s="118"/>
      <c r="E24" s="118"/>
      <c r="F24" s="118"/>
      <c r="G24" s="118"/>
      <c r="H24"/>
    </row>
    <row r="25" spans="1:11" ht="15" x14ac:dyDescent="0.2">
      <c r="A25" s="938" t="s">
        <v>113</v>
      </c>
      <c r="B25" s="938"/>
      <c r="C25" s="193">
        <f ca="1">TODAY()</f>
        <v>45987</v>
      </c>
      <c r="D25" s="118"/>
      <c r="E25" s="118"/>
      <c r="F25" s="939"/>
      <c r="G25" s="890"/>
      <c r="H25" s="890"/>
      <c r="I25" s="194"/>
    </row>
    <row r="26" spans="1:11" ht="15" x14ac:dyDescent="0.2">
      <c r="A26" s="118"/>
      <c r="B26" s="118" t="s">
        <v>114</v>
      </c>
      <c r="C26" s="118"/>
      <c r="D26" s="118"/>
      <c r="E26" s="118"/>
      <c r="F26" s="940" t="s">
        <v>115</v>
      </c>
      <c r="G26" s="940"/>
      <c r="H26" s="940"/>
      <c r="I26" s="941"/>
    </row>
    <row r="27" spans="1:11" ht="15" x14ac:dyDescent="0.2">
      <c r="A27" s="118"/>
      <c r="B27"/>
      <c r="C27" s="118"/>
      <c r="D27" s="118"/>
      <c r="E27" s="118"/>
      <c r="F27" s="118"/>
      <c r="G27" s="118"/>
      <c r="H27"/>
    </row>
    <row r="28" spans="1:11" x14ac:dyDescent="0.2">
      <c r="A28" s="932" t="s">
        <v>116</v>
      </c>
      <c r="B28" s="932"/>
      <c r="C28" s="932"/>
      <c r="D28" s="141">
        <f>F23</f>
        <v>0</v>
      </c>
      <c r="E28" s="26" t="s">
        <v>13</v>
      </c>
      <c r="F28" s="120"/>
      <c r="G28" s="26" t="s">
        <v>117</v>
      </c>
      <c r="H28" s="933">
        <f>D28*'km-Satz'!C1</f>
        <v>0</v>
      </c>
      <c r="I28" s="934"/>
    </row>
    <row r="29" spans="1:11" x14ac:dyDescent="0.2">
      <c r="A29" s="932" t="s">
        <v>135</v>
      </c>
      <c r="B29" s="932"/>
      <c r="C29" s="932"/>
      <c r="D29" s="141">
        <f>G23</f>
        <v>0</v>
      </c>
      <c r="E29" s="26" t="s">
        <v>13</v>
      </c>
      <c r="F29" s="120"/>
      <c r="G29" s="26" t="s">
        <v>117</v>
      </c>
      <c r="H29" s="933">
        <f>D29*'km-Satz'!C2</f>
        <v>0</v>
      </c>
      <c r="I29" s="934"/>
    </row>
    <row r="30" spans="1:11" x14ac:dyDescent="0.2">
      <c r="A30" s="943" t="s">
        <v>118</v>
      </c>
      <c r="B30" s="943"/>
      <c r="C30" s="943"/>
      <c r="D30" s="141">
        <f>J23</f>
        <v>0</v>
      </c>
      <c r="E30" s="26" t="s">
        <v>13</v>
      </c>
      <c r="F30" s="144"/>
      <c r="G30" s="26" t="s">
        <v>117</v>
      </c>
      <c r="H30" s="933">
        <f>D30*'km-Satz'!C3</f>
        <v>0</v>
      </c>
      <c r="I30" s="934"/>
    </row>
    <row r="31" spans="1:11" x14ac:dyDescent="0.2">
      <c r="A31" s="943" t="s">
        <v>118</v>
      </c>
      <c r="B31" s="943"/>
      <c r="C31" s="943"/>
      <c r="D31" s="141">
        <f>K23</f>
        <v>0</v>
      </c>
      <c r="E31" s="26" t="s">
        <v>13</v>
      </c>
      <c r="F31" s="144"/>
      <c r="G31" s="26" t="s">
        <v>117</v>
      </c>
      <c r="H31" s="933">
        <f>D31*'km-Satz'!C4</f>
        <v>0</v>
      </c>
      <c r="I31" s="934"/>
    </row>
    <row r="32" spans="1:11" x14ac:dyDescent="0.2">
      <c r="A32" s="72" t="s">
        <v>120</v>
      </c>
      <c r="B32" s="72"/>
      <c r="C32" s="72"/>
      <c r="D32" s="72"/>
      <c r="E32" s="72"/>
      <c r="F32" s="145"/>
      <c r="G32" s="72"/>
      <c r="H32" s="942">
        <f>SUM(H28:I31)</f>
        <v>0</v>
      </c>
      <c r="I32" s="934"/>
    </row>
    <row r="33" spans="1:9" ht="15" x14ac:dyDescent="0.2">
      <c r="A33" s="118"/>
      <c r="B33" s="118"/>
      <c r="C33" s="118"/>
      <c r="D33" s="118"/>
      <c r="E33" s="118"/>
      <c r="F33"/>
      <c r="G33" s="118"/>
      <c r="H33"/>
    </row>
    <row r="34" spans="1:9" ht="13.5" thickBot="1" x14ac:dyDescent="0.25">
      <c r="A34"/>
      <c r="B34"/>
      <c r="C34"/>
      <c r="D34"/>
      <c r="E34"/>
      <c r="F34"/>
      <c r="G34"/>
      <c r="H34"/>
    </row>
    <row r="35" spans="1:9" ht="15" x14ac:dyDescent="0.2">
      <c r="A35" s="147"/>
      <c r="B35" s="148" t="s">
        <v>121</v>
      </c>
      <c r="C35" s="149"/>
      <c r="D35" s="150"/>
      <c r="E35" s="151"/>
      <c r="F35" s="149"/>
      <c r="G35" s="152"/>
      <c r="H35" s="149"/>
      <c r="I35" s="195"/>
    </row>
    <row r="36" spans="1:9" ht="16.5" thickBot="1" x14ac:dyDescent="0.3">
      <c r="A36" s="147"/>
      <c r="B36" s="154" t="s">
        <v>274</v>
      </c>
      <c r="C36" s="155"/>
      <c r="D36" s="156" t="s">
        <v>122</v>
      </c>
      <c r="E36" s="157"/>
      <c r="F36" s="155"/>
      <c r="G36" s="155"/>
      <c r="H36" s="155"/>
      <c r="I36" s="180"/>
    </row>
    <row r="37" spans="1:9" x14ac:dyDescent="0.2">
      <c r="A37" s="147"/>
      <c r="B37" s="159" t="s">
        <v>123</v>
      </c>
      <c r="C37" s="160"/>
      <c r="D37" s="150"/>
      <c r="E37" s="151"/>
      <c r="F37" s="149"/>
      <c r="G37" s="149"/>
      <c r="H37" s="149"/>
      <c r="I37" s="195"/>
    </row>
    <row r="38" spans="1:9" ht="18" x14ac:dyDescent="0.25">
      <c r="A38" s="147"/>
      <c r="B38" s="161" t="s">
        <v>193</v>
      </c>
      <c r="C38" s="162" t="s">
        <v>193</v>
      </c>
      <c r="D38" s="163"/>
      <c r="E38" s="164"/>
      <c r="F38" s="921">
        <f>H32</f>
        <v>0</v>
      </c>
      <c r="G38" s="922"/>
      <c r="H38"/>
      <c r="I38" s="176"/>
    </row>
    <row r="39" spans="1:9" ht="13.5" thickBot="1" x14ac:dyDescent="0.25">
      <c r="A39" s="147"/>
      <c r="B39" s="166" t="s">
        <v>124</v>
      </c>
      <c r="C39" s="167"/>
      <c r="D39" s="168"/>
      <c r="E39" s="169"/>
      <c r="F39" s="170"/>
      <c r="G39" s="155"/>
      <c r="H39" s="155"/>
      <c r="I39" s="180"/>
    </row>
    <row r="40" spans="1:9" x14ac:dyDescent="0.2">
      <c r="A40" s="147"/>
      <c r="B40" s="171" t="s">
        <v>125</v>
      </c>
      <c r="C40" s="149"/>
      <c r="D40" s="150"/>
      <c r="E40" s="151"/>
      <c r="F40" s="149"/>
      <c r="G40" s="149"/>
      <c r="H40" s="149"/>
      <c r="I40" s="195"/>
    </row>
    <row r="41" spans="1:9" x14ac:dyDescent="0.2">
      <c r="A41" s="147"/>
      <c r="B41" s="172"/>
      <c r="C41"/>
      <c r="D41" s="173" t="s">
        <v>126</v>
      </c>
      <c r="E41" s="70"/>
      <c r="F41"/>
      <c r="G41"/>
      <c r="H41"/>
      <c r="I41" s="176"/>
    </row>
    <row r="42" spans="1:9" ht="13.5" thickBot="1" x14ac:dyDescent="0.25">
      <c r="A42" s="147"/>
      <c r="B42" s="177"/>
      <c r="C42" s="155"/>
      <c r="D42" s="196" t="s">
        <v>115</v>
      </c>
      <c r="E42" s="157"/>
      <c r="F42" s="155"/>
      <c r="G42" s="155"/>
      <c r="H42" s="155"/>
      <c r="I42" s="180"/>
    </row>
    <row r="43" spans="1:9" x14ac:dyDescent="0.2">
      <c r="A43" s="147"/>
      <c r="B43" s="171" t="s">
        <v>127</v>
      </c>
      <c r="C43" s="149"/>
      <c r="D43" s="150"/>
      <c r="E43" s="151"/>
      <c r="F43" s="153"/>
      <c r="G43" s="149"/>
      <c r="H43" s="149"/>
      <c r="I43" s="195"/>
    </row>
    <row r="44" spans="1:9" x14ac:dyDescent="0.2">
      <c r="A44" s="147"/>
      <c r="B44" s="172" t="s">
        <v>52</v>
      </c>
      <c r="C44" s="175">
        <f ca="1">TODAY()</f>
        <v>45987</v>
      </c>
      <c r="D44" s="173"/>
      <c r="E44" s="70"/>
      <c r="F44"/>
      <c r="G44"/>
      <c r="H44"/>
      <c r="I44" s="176"/>
    </row>
    <row r="45" spans="1:9" x14ac:dyDescent="0.2">
      <c r="A45" s="147"/>
      <c r="B45" s="172" t="s">
        <v>128</v>
      </c>
      <c r="C45"/>
      <c r="D45" s="173"/>
      <c r="E45" s="70"/>
      <c r="F45"/>
      <c r="I45" s="176"/>
    </row>
    <row r="46" spans="1:9" x14ac:dyDescent="0.2">
      <c r="A46" s="147"/>
      <c r="B46" s="172"/>
      <c r="C46"/>
      <c r="D46" t="s">
        <v>129</v>
      </c>
      <c r="E46" s="70"/>
      <c r="F46" s="165"/>
      <c r="I46" s="176"/>
    </row>
    <row r="47" spans="1:9" ht="13.5" thickBot="1" x14ac:dyDescent="0.25">
      <c r="A47" s="147"/>
      <c r="B47" s="177"/>
      <c r="C47" s="155"/>
      <c r="D47" s="178" t="s">
        <v>130</v>
      </c>
      <c r="E47" s="157"/>
      <c r="F47" s="158"/>
      <c r="G47" s="179"/>
      <c r="H47" s="179"/>
      <c r="I47" s="180"/>
    </row>
    <row r="49" spans="1:8" x14ac:dyDescent="0.2">
      <c r="A49"/>
      <c r="B49"/>
      <c r="C49"/>
      <c r="D49"/>
      <c r="E49"/>
      <c r="F49"/>
      <c r="G49"/>
      <c r="H49"/>
    </row>
    <row r="50" spans="1:8" x14ac:dyDescent="0.2">
      <c r="A50"/>
      <c r="B50"/>
      <c r="C50"/>
      <c r="D50"/>
      <c r="E50"/>
      <c r="F50"/>
      <c r="G50"/>
      <c r="H50"/>
    </row>
    <row r="51" spans="1:8" x14ac:dyDescent="0.2">
      <c r="A51"/>
      <c r="B51"/>
      <c r="C51"/>
      <c r="D51"/>
      <c r="E51"/>
      <c r="F51"/>
      <c r="G51"/>
      <c r="H51"/>
    </row>
    <row r="52" spans="1:8" x14ac:dyDescent="0.2">
      <c r="A52"/>
      <c r="B52"/>
      <c r="C52"/>
      <c r="D52"/>
      <c r="E52"/>
      <c r="F52"/>
      <c r="G52"/>
      <c r="H52"/>
    </row>
    <row r="53" spans="1:8" x14ac:dyDescent="0.2">
      <c r="A53"/>
      <c r="B53"/>
      <c r="C53"/>
      <c r="D53"/>
      <c r="E53"/>
      <c r="F53"/>
      <c r="G53"/>
      <c r="H53"/>
    </row>
    <row r="54" spans="1:8" x14ac:dyDescent="0.2">
      <c r="A54"/>
      <c r="B54"/>
      <c r="C54"/>
      <c r="D54"/>
      <c r="E54"/>
      <c r="F54"/>
      <c r="G54"/>
      <c r="H54"/>
    </row>
    <row r="55" spans="1:8" x14ac:dyDescent="0.2">
      <c r="A55"/>
      <c r="B55"/>
      <c r="C55"/>
      <c r="D55"/>
      <c r="E55"/>
      <c r="F55"/>
      <c r="G55"/>
      <c r="H55"/>
    </row>
  </sheetData>
  <mergeCells count="34">
    <mergeCell ref="H32:I32"/>
    <mergeCell ref="F38:G38"/>
    <mergeCell ref="A30:C30"/>
    <mergeCell ref="H30:I30"/>
    <mergeCell ref="A31:C31"/>
    <mergeCell ref="H31:I31"/>
    <mergeCell ref="A28:C28"/>
    <mergeCell ref="H28:I28"/>
    <mergeCell ref="A29:C29"/>
    <mergeCell ref="H29:I29"/>
    <mergeCell ref="B23:E23"/>
    <mergeCell ref="A25:B25"/>
    <mergeCell ref="F25:H25"/>
    <mergeCell ref="F26:I26"/>
    <mergeCell ref="B19:E19"/>
    <mergeCell ref="B20:E20"/>
    <mergeCell ref="B21:E21"/>
    <mergeCell ref="B22:E22"/>
    <mergeCell ref="B15:E15"/>
    <mergeCell ref="B16:E16"/>
    <mergeCell ref="B17:E17"/>
    <mergeCell ref="B18:E18"/>
    <mergeCell ref="B13:E13"/>
    <mergeCell ref="B14:E14"/>
    <mergeCell ref="B7:E7"/>
    <mergeCell ref="B8:E8"/>
    <mergeCell ref="B9:E9"/>
    <mergeCell ref="B10:E10"/>
    <mergeCell ref="B12:E12"/>
    <mergeCell ref="A1:I1"/>
    <mergeCell ref="B5:E5"/>
    <mergeCell ref="B3:H3"/>
    <mergeCell ref="B6:E6"/>
    <mergeCell ref="B11:E11"/>
  </mergeCells>
  <phoneticPr fontId="0" type="noConversion"/>
  <pageMargins left="0.78740157480314965" right="0.78740157480314965" top="0.59055118110236227" bottom="0.39370078740157483" header="0.51181102362204722" footer="0.51181102362204722"/>
  <pageSetup paperSize="9" orientation="portrait" horizontalDpi="300" verticalDpi="300" r:id="rId1"/>
  <headerFooter alignWithMargins="0"/>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33"/>
  <sheetViews>
    <sheetView workbookViewId="0">
      <selection activeCell="P46" sqref="P46"/>
    </sheetView>
  </sheetViews>
  <sheetFormatPr baseColWidth="10" defaultRowHeight="12.75" x14ac:dyDescent="0.2"/>
  <cols>
    <col min="1" max="1" width="21.85546875" customWidth="1"/>
    <col min="2" max="2" width="17.28515625" customWidth="1"/>
  </cols>
  <sheetData>
    <row r="1" spans="1:9" s="72" customFormat="1" x14ac:dyDescent="0.2">
      <c r="A1" s="72" t="s">
        <v>136</v>
      </c>
    </row>
    <row r="2" spans="1:9" s="72" customFormat="1" x14ac:dyDescent="0.2">
      <c r="A2" s="72" t="s">
        <v>137</v>
      </c>
      <c r="B2" s="72" t="s">
        <v>138</v>
      </c>
      <c r="C2" s="72" t="s">
        <v>13</v>
      </c>
      <c r="E2" s="211" t="s">
        <v>183</v>
      </c>
      <c r="F2" s="211"/>
      <c r="G2" s="211"/>
      <c r="H2" s="211"/>
      <c r="I2" s="211"/>
    </row>
    <row r="3" spans="1:9" x14ac:dyDescent="0.2">
      <c r="A3" t="s">
        <v>139</v>
      </c>
      <c r="B3" t="s">
        <v>140</v>
      </c>
      <c r="C3">
        <v>48</v>
      </c>
      <c r="E3" s="211" t="s">
        <v>197</v>
      </c>
      <c r="F3" s="211"/>
      <c r="G3" s="211"/>
      <c r="H3" s="211"/>
      <c r="I3" s="211"/>
    </row>
    <row r="4" spans="1:9" x14ac:dyDescent="0.2">
      <c r="B4" t="s">
        <v>141</v>
      </c>
      <c r="C4">
        <v>51</v>
      </c>
      <c r="E4" s="211" t="s">
        <v>263</v>
      </c>
      <c r="F4" s="211"/>
      <c r="G4" s="211"/>
      <c r="H4" s="211"/>
      <c r="I4" s="211"/>
    </row>
    <row r="6" spans="1:9" x14ac:dyDescent="0.2">
      <c r="A6" t="s">
        <v>142</v>
      </c>
      <c r="C6">
        <v>135</v>
      </c>
    </row>
    <row r="8" spans="1:9" x14ac:dyDescent="0.2">
      <c r="A8" t="s">
        <v>143</v>
      </c>
      <c r="C8">
        <v>16</v>
      </c>
    </row>
    <row r="10" spans="1:9" x14ac:dyDescent="0.2">
      <c r="A10" t="s">
        <v>144</v>
      </c>
      <c r="B10" t="s">
        <v>145</v>
      </c>
      <c r="C10">
        <v>32</v>
      </c>
    </row>
    <row r="11" spans="1:9" x14ac:dyDescent="0.2">
      <c r="B11" t="s">
        <v>146</v>
      </c>
      <c r="C11">
        <v>37</v>
      </c>
    </row>
    <row r="13" spans="1:9" x14ac:dyDescent="0.2">
      <c r="A13" t="s">
        <v>147</v>
      </c>
      <c r="C13">
        <v>89</v>
      </c>
    </row>
    <row r="15" spans="1:9" x14ac:dyDescent="0.2">
      <c r="A15" t="s">
        <v>148</v>
      </c>
      <c r="C15">
        <v>190</v>
      </c>
    </row>
    <row r="17" spans="1:3" x14ac:dyDescent="0.2">
      <c r="A17" t="s">
        <v>149</v>
      </c>
      <c r="C17">
        <v>136</v>
      </c>
    </row>
    <row r="19" spans="1:3" x14ac:dyDescent="0.2">
      <c r="A19" t="s">
        <v>150</v>
      </c>
      <c r="C19">
        <v>74</v>
      </c>
    </row>
    <row r="21" spans="1:3" x14ac:dyDescent="0.2">
      <c r="A21" t="s">
        <v>151</v>
      </c>
      <c r="C21">
        <v>86</v>
      </c>
    </row>
    <row r="23" spans="1:3" x14ac:dyDescent="0.2">
      <c r="A23" t="s">
        <v>152</v>
      </c>
      <c r="B23" t="s">
        <v>195</v>
      </c>
      <c r="C23">
        <v>30</v>
      </c>
    </row>
    <row r="24" spans="1:3" x14ac:dyDescent="0.2">
      <c r="B24" t="s">
        <v>194</v>
      </c>
      <c r="C24">
        <v>32</v>
      </c>
    </row>
    <row r="27" spans="1:3" x14ac:dyDescent="0.2">
      <c r="A27" t="s">
        <v>153</v>
      </c>
      <c r="C27">
        <v>63</v>
      </c>
    </row>
    <row r="29" spans="1:3" x14ac:dyDescent="0.2">
      <c r="A29" t="s">
        <v>154</v>
      </c>
      <c r="C29">
        <v>22</v>
      </c>
    </row>
    <row r="31" spans="1:3" x14ac:dyDescent="0.2">
      <c r="A31" t="s">
        <v>155</v>
      </c>
      <c r="C31">
        <v>30</v>
      </c>
    </row>
    <row r="33" spans="1:3" x14ac:dyDescent="0.2">
      <c r="A33" t="s">
        <v>156</v>
      </c>
      <c r="C33">
        <v>114</v>
      </c>
    </row>
  </sheetData>
  <phoneticPr fontId="0" type="noConversion"/>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4"/>
  <sheetViews>
    <sheetView workbookViewId="0">
      <selection activeCell="D1" sqref="D1"/>
    </sheetView>
  </sheetViews>
  <sheetFormatPr baseColWidth="10" defaultRowHeight="12.75" x14ac:dyDescent="0.2"/>
  <cols>
    <col min="2" max="2" width="20" customWidth="1"/>
  </cols>
  <sheetData>
    <row r="1" spans="1:5" ht="20.100000000000001" customHeight="1" x14ac:dyDescent="0.2">
      <c r="A1" s="72" t="s">
        <v>157</v>
      </c>
      <c r="C1">
        <v>0.3</v>
      </c>
      <c r="D1" t="s">
        <v>182</v>
      </c>
    </row>
    <row r="2" spans="1:5" ht="20.100000000000001" customHeight="1" x14ac:dyDescent="0.2">
      <c r="A2" t="s">
        <v>158</v>
      </c>
      <c r="C2">
        <v>0.18</v>
      </c>
      <c r="D2" t="s">
        <v>182</v>
      </c>
      <c r="E2" t="s">
        <v>196</v>
      </c>
    </row>
    <row r="3" spans="1:5" ht="20.100000000000001" customHeight="1" x14ac:dyDescent="0.2">
      <c r="A3" t="s">
        <v>159</v>
      </c>
      <c r="C3">
        <v>0.02</v>
      </c>
      <c r="D3" t="s">
        <v>182</v>
      </c>
    </row>
    <row r="4" spans="1:5" ht="20.100000000000001" customHeight="1" x14ac:dyDescent="0.2">
      <c r="A4" t="s">
        <v>160</v>
      </c>
      <c r="C4">
        <v>0.01</v>
      </c>
      <c r="D4" t="s">
        <v>182</v>
      </c>
    </row>
  </sheetData>
  <phoneticPr fontId="0" type="noConversion"/>
  <pageMargins left="0.78740157499999996" right="0.78740157499999996" top="0.984251969" bottom="0.984251969" header="0.4921259845" footer="0.492125984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307"/>
  <sheetViews>
    <sheetView showGridLines="0" tabSelected="1" topLeftCell="A29" zoomScaleNormal="100" workbookViewId="0">
      <selection activeCell="B45" sqref="B45:D45"/>
    </sheetView>
  </sheetViews>
  <sheetFormatPr baseColWidth="10" defaultColWidth="11.42578125" defaultRowHeight="12.75" x14ac:dyDescent="0.2"/>
  <cols>
    <col min="1" max="1" width="17" style="105" bestFit="1" customWidth="1"/>
    <col min="2" max="2" width="7" style="105" customWidth="1"/>
    <col min="3" max="3" width="4.5703125" style="105" customWidth="1"/>
    <col min="4" max="4" width="3.28515625" style="105" customWidth="1"/>
    <col min="5" max="5" width="13.42578125" style="105" bestFit="1" customWidth="1"/>
    <col min="6" max="6" width="9" style="105" customWidth="1"/>
    <col min="7" max="7" width="9.7109375" style="105" customWidth="1"/>
    <col min="8" max="8" width="9" style="105" customWidth="1"/>
    <col min="9" max="9" width="9.140625" style="778" customWidth="1"/>
    <col min="10" max="10" width="9.42578125" style="105" customWidth="1"/>
    <col min="11" max="11" width="5.7109375" style="105" customWidth="1"/>
    <col min="12" max="12" width="4.7109375" style="105" customWidth="1"/>
    <col min="13" max="13" width="11.5703125" style="105" bestFit="1" customWidth="1"/>
    <col min="14" max="14" width="1.85546875" style="105" customWidth="1"/>
    <col min="15" max="15" width="7.140625" style="105" customWidth="1"/>
    <col min="16" max="16" width="4.5703125" style="105" customWidth="1"/>
    <col min="17" max="17" width="11.42578125" style="503"/>
    <col min="18" max="16384" width="11.42578125" style="105"/>
  </cols>
  <sheetData>
    <row r="1" spans="1:36" ht="13.5" thickBot="1" x14ac:dyDescent="0.25">
      <c r="A1" s="798" t="s">
        <v>69</v>
      </c>
      <c r="B1" s="799"/>
      <c r="C1" s="799"/>
      <c r="D1" s="799"/>
      <c r="J1" s="402" t="s">
        <v>192</v>
      </c>
      <c r="K1" s="403"/>
      <c r="L1" s="403"/>
      <c r="M1" s="404"/>
      <c r="N1" s="404"/>
      <c r="O1" s="405"/>
      <c r="R1" s="215"/>
      <c r="S1" s="215"/>
      <c r="T1" s="215"/>
      <c r="U1" s="215"/>
      <c r="V1" s="215"/>
      <c r="W1" s="215"/>
      <c r="X1" s="215"/>
      <c r="Y1" s="215"/>
      <c r="Z1" s="215"/>
      <c r="AA1" s="215"/>
      <c r="AB1" s="215"/>
      <c r="AC1" s="215"/>
      <c r="AD1" s="215"/>
      <c r="AE1" s="215"/>
      <c r="AF1" s="215"/>
      <c r="AG1" s="215"/>
      <c r="AH1" s="215"/>
      <c r="AI1" s="215"/>
      <c r="AJ1" s="215"/>
    </row>
    <row r="2" spans="1:36" x14ac:dyDescent="0.2">
      <c r="A2" s="800" t="s">
        <v>203</v>
      </c>
      <c r="B2" s="801"/>
      <c r="C2" s="801"/>
      <c r="D2" s="801"/>
      <c r="E2" s="534">
        <v>4000</v>
      </c>
      <c r="F2" s="742">
        <f>Q2*24</f>
        <v>40</v>
      </c>
      <c r="H2" s="828"/>
      <c r="J2" s="406" t="s">
        <v>82</v>
      </c>
      <c r="K2" s="215"/>
      <c r="L2" s="215"/>
      <c r="M2" s="215"/>
      <c r="N2" s="215"/>
      <c r="O2" s="216"/>
      <c r="Q2" s="504">
        <f>(INT(E2/100)+(E2-100*INT(E2/100))/60)/24</f>
        <v>1.6666666666666667</v>
      </c>
      <c r="R2" s="215"/>
      <c r="S2" s="215"/>
      <c r="T2" s="215"/>
      <c r="U2" s="215"/>
      <c r="V2" s="215"/>
      <c r="W2" s="215"/>
      <c r="X2" s="215"/>
      <c r="Y2" s="215"/>
      <c r="Z2" s="215"/>
      <c r="AA2" s="215"/>
      <c r="AB2" s="215"/>
      <c r="AC2" s="215"/>
      <c r="AD2" s="215"/>
      <c r="AE2" s="215"/>
      <c r="AF2" s="215"/>
      <c r="AG2" s="215"/>
      <c r="AH2" s="215"/>
      <c r="AI2" s="215"/>
      <c r="AJ2" s="215"/>
    </row>
    <row r="3" spans="1:36" x14ac:dyDescent="0.2">
      <c r="A3" s="802" t="s">
        <v>198</v>
      </c>
      <c r="B3" s="801"/>
      <c r="C3" s="801"/>
      <c r="D3" s="801"/>
      <c r="E3" s="535">
        <v>5</v>
      </c>
      <c r="F3" s="742">
        <f>E3</f>
        <v>5</v>
      </c>
      <c r="G3" s="505"/>
      <c r="H3" s="829"/>
      <c r="J3" s="407" t="s">
        <v>41</v>
      </c>
      <c r="K3" s="215"/>
      <c r="L3" s="215" t="s">
        <v>88</v>
      </c>
      <c r="M3" s="215"/>
      <c r="N3" s="215"/>
      <c r="O3" s="216"/>
      <c r="Q3" s="504"/>
      <c r="R3" s="215"/>
      <c r="S3" s="215"/>
      <c r="T3" s="215"/>
      <c r="U3" s="215"/>
      <c r="V3" s="215"/>
      <c r="W3" s="215"/>
      <c r="X3" s="215"/>
      <c r="Y3" s="215"/>
      <c r="Z3" s="215"/>
      <c r="AA3" s="215"/>
      <c r="AB3" s="215"/>
      <c r="AC3" s="215"/>
      <c r="AD3" s="215"/>
      <c r="AE3" s="215"/>
      <c r="AF3" s="215"/>
      <c r="AG3" s="215"/>
      <c r="AH3" s="215"/>
      <c r="AI3" s="215"/>
      <c r="AJ3" s="215"/>
    </row>
    <row r="4" spans="1:36" ht="13.5" thickBot="1" x14ac:dyDescent="0.25">
      <c r="A4" s="803" t="s">
        <v>199</v>
      </c>
      <c r="B4" s="804"/>
      <c r="C4" s="804"/>
      <c r="D4" s="804"/>
      <c r="E4" s="554">
        <f>Q2/E3</f>
        <v>0.33333333333333337</v>
      </c>
      <c r="F4" s="742">
        <f>F2/F3</f>
        <v>8</v>
      </c>
      <c r="J4" s="217">
        <v>38</v>
      </c>
      <c r="K4" s="410" t="s">
        <v>85</v>
      </c>
      <c r="L4" s="220">
        <v>30</v>
      </c>
      <c r="M4" s="215"/>
      <c r="N4" s="215"/>
      <c r="O4" s="216"/>
      <c r="Q4" s="504"/>
      <c r="R4" s="215"/>
      <c r="S4" s="215"/>
      <c r="T4" s="215"/>
      <c r="U4" s="215"/>
      <c r="V4" s="215"/>
      <c r="W4" s="215"/>
      <c r="X4" s="215"/>
      <c r="Y4" s="215"/>
      <c r="Z4" s="215"/>
      <c r="AA4" s="215"/>
      <c r="AB4" s="215"/>
      <c r="AC4" s="215"/>
      <c r="AD4" s="215"/>
      <c r="AE4" s="215"/>
      <c r="AF4" s="215"/>
      <c r="AG4" s="215"/>
      <c r="AH4" s="215"/>
      <c r="AI4" s="215"/>
      <c r="AJ4" s="215"/>
    </row>
    <row r="5" spans="1:36" x14ac:dyDescent="0.2">
      <c r="A5" s="221" t="s">
        <v>184</v>
      </c>
      <c r="E5" s="309"/>
      <c r="J5" s="407"/>
      <c r="K5" s="222"/>
      <c r="L5" s="374"/>
      <c r="M5" s="215"/>
      <c r="N5" s="215"/>
      <c r="O5" s="216"/>
      <c r="Q5" s="506">
        <f>E2/E3</f>
        <v>800</v>
      </c>
      <c r="R5" s="215"/>
      <c r="S5" s="215"/>
      <c r="T5" s="215"/>
      <c r="U5" s="215"/>
      <c r="V5" s="215"/>
      <c r="W5" s="215"/>
      <c r="X5" s="215"/>
      <c r="Y5" s="215"/>
      <c r="Z5" s="215"/>
      <c r="AA5" s="215"/>
      <c r="AB5" s="215"/>
      <c r="AC5" s="215"/>
      <c r="AD5" s="215"/>
      <c r="AE5" s="215"/>
      <c r="AF5" s="215"/>
      <c r="AG5" s="215"/>
      <c r="AH5" s="215"/>
      <c r="AI5" s="215"/>
      <c r="AJ5" s="215"/>
    </row>
    <row r="6" spans="1:36" ht="13.5" thickBot="1" x14ac:dyDescent="0.25">
      <c r="A6" s="800" t="s">
        <v>210</v>
      </c>
      <c r="B6" s="801"/>
      <c r="C6" s="801"/>
      <c r="D6" s="801"/>
      <c r="E6" s="309"/>
      <c r="J6" s="407"/>
      <c r="K6" s="215"/>
      <c r="L6" s="215"/>
      <c r="M6" s="840" t="s">
        <v>83</v>
      </c>
      <c r="N6" s="841"/>
      <c r="O6" s="842"/>
      <c r="Q6" s="504"/>
      <c r="R6" s="215"/>
      <c r="S6" s="215"/>
      <c r="T6" s="215"/>
      <c r="U6" s="215"/>
      <c r="V6" s="215"/>
      <c r="W6" s="215"/>
      <c r="X6" s="215"/>
      <c r="Y6" s="215"/>
      <c r="Z6" s="215"/>
      <c r="AA6" s="215"/>
      <c r="AB6" s="215"/>
      <c r="AC6" s="215"/>
      <c r="AD6" s="215"/>
      <c r="AE6" s="215"/>
      <c r="AF6" s="215"/>
      <c r="AG6" s="215"/>
      <c r="AH6" s="215"/>
      <c r="AI6" s="215"/>
      <c r="AJ6" s="215"/>
    </row>
    <row r="7" spans="1:36" ht="13.5" thickBot="1" x14ac:dyDescent="0.25">
      <c r="A7" s="802" t="s">
        <v>70</v>
      </c>
      <c r="B7" s="801"/>
      <c r="C7" s="801"/>
      <c r="D7" s="801"/>
      <c r="E7" s="310"/>
      <c r="J7" s="407"/>
      <c r="K7" s="215"/>
      <c r="L7" s="215"/>
      <c r="M7" s="411">
        <f>L4/60+J4</f>
        <v>38.5</v>
      </c>
      <c r="N7" s="107"/>
      <c r="O7" s="412"/>
      <c r="Q7" s="504">
        <f t="shared" ref="Q7:Q16" si="0">(INT(E7/100)+(E7-100*INT(E7/100))/60)/24</f>
        <v>0</v>
      </c>
      <c r="R7" s="215"/>
      <c r="S7" s="215"/>
      <c r="T7" s="215"/>
      <c r="U7" s="215"/>
      <c r="V7" s="215"/>
      <c r="W7" s="215"/>
      <c r="X7" s="215"/>
      <c r="Y7" s="215"/>
      <c r="Z7" s="215"/>
      <c r="AA7" s="215"/>
      <c r="AB7" s="215"/>
      <c r="AC7" s="215"/>
      <c r="AD7" s="215"/>
      <c r="AE7" s="215"/>
      <c r="AF7" s="215"/>
      <c r="AG7" s="215"/>
      <c r="AH7" s="215"/>
      <c r="AI7" s="215"/>
      <c r="AJ7" s="215"/>
    </row>
    <row r="8" spans="1:36" ht="13.5" thickBot="1" x14ac:dyDescent="0.25">
      <c r="A8" s="803" t="s">
        <v>71</v>
      </c>
      <c r="B8" s="804"/>
      <c r="C8" s="804"/>
      <c r="D8" s="804"/>
      <c r="E8" s="310"/>
      <c r="J8" s="407"/>
      <c r="K8" s="215"/>
      <c r="L8" s="215"/>
      <c r="M8" s="215"/>
      <c r="N8" s="215"/>
      <c r="O8" s="216"/>
      <c r="Q8" s="504">
        <f t="shared" si="0"/>
        <v>0</v>
      </c>
      <c r="R8" s="215"/>
      <c r="S8" s="215"/>
      <c r="T8" s="215"/>
      <c r="U8" s="215"/>
      <c r="V8" s="215"/>
      <c r="W8" s="215"/>
      <c r="X8" s="215"/>
      <c r="Y8" s="215"/>
      <c r="Z8" s="215"/>
      <c r="AA8" s="215"/>
      <c r="AB8" s="215"/>
      <c r="AC8" s="215"/>
      <c r="AD8" s="215"/>
      <c r="AE8" s="215"/>
      <c r="AF8" s="215"/>
      <c r="AG8" s="215"/>
      <c r="AH8" s="215"/>
      <c r="AI8" s="215"/>
      <c r="AJ8" s="215"/>
    </row>
    <row r="9" spans="1:36" ht="13.5" thickBot="1" x14ac:dyDescent="0.25">
      <c r="A9" s="802" t="s">
        <v>72</v>
      </c>
      <c r="B9" s="801"/>
      <c r="C9" s="801"/>
      <c r="D9" s="801"/>
      <c r="E9" s="310"/>
      <c r="J9" s="406" t="s">
        <v>84</v>
      </c>
      <c r="K9" s="215"/>
      <c r="L9" s="215"/>
      <c r="M9" s="215"/>
      <c r="N9" s="215"/>
      <c r="O9" s="216"/>
      <c r="Q9" s="504">
        <f t="shared" si="0"/>
        <v>0</v>
      </c>
      <c r="R9" s="215"/>
      <c r="S9" s="215"/>
      <c r="T9" s="215"/>
      <c r="U9" s="215"/>
      <c r="V9" s="215"/>
      <c r="W9" s="215"/>
      <c r="X9" s="215"/>
      <c r="Y9" s="215"/>
      <c r="Z9" s="215"/>
      <c r="AA9" s="215"/>
      <c r="AB9" s="215"/>
      <c r="AC9" s="215"/>
      <c r="AD9" s="215"/>
      <c r="AE9" s="215"/>
      <c r="AF9" s="215"/>
      <c r="AG9" s="215"/>
      <c r="AH9" s="215"/>
      <c r="AI9" s="215"/>
      <c r="AJ9" s="215"/>
    </row>
    <row r="10" spans="1:36" ht="13.5" thickBot="1" x14ac:dyDescent="0.25">
      <c r="A10" s="803" t="s">
        <v>73</v>
      </c>
      <c r="B10" s="804"/>
      <c r="C10" s="804"/>
      <c r="D10" s="804"/>
      <c r="E10" s="310"/>
      <c r="J10" s="407" t="s">
        <v>41</v>
      </c>
      <c r="K10" s="215"/>
      <c r="L10" s="215" t="s">
        <v>88</v>
      </c>
      <c r="M10" s="215"/>
      <c r="N10" s="215"/>
      <c r="O10" s="216"/>
      <c r="Q10" s="504">
        <f t="shared" si="0"/>
        <v>0</v>
      </c>
      <c r="R10" s="215"/>
      <c r="S10" s="215"/>
      <c r="T10" s="215"/>
      <c r="U10" s="215"/>
      <c r="V10" s="215"/>
      <c r="W10" s="215"/>
      <c r="X10" s="215"/>
      <c r="Y10" s="215"/>
      <c r="Z10" s="215"/>
      <c r="AA10" s="215"/>
      <c r="AB10" s="215"/>
      <c r="AC10" s="215"/>
      <c r="AD10" s="215"/>
      <c r="AE10" s="215"/>
      <c r="AF10" s="215"/>
      <c r="AG10" s="215"/>
      <c r="AH10" s="215"/>
      <c r="AI10" s="215"/>
      <c r="AJ10" s="215"/>
    </row>
    <row r="11" spans="1:36" x14ac:dyDescent="0.2">
      <c r="A11" s="802" t="s">
        <v>74</v>
      </c>
      <c r="B11" s="801"/>
      <c r="C11" s="801"/>
      <c r="D11" s="801"/>
      <c r="E11" s="310"/>
      <c r="J11" s="219">
        <v>19</v>
      </c>
      <c r="K11" s="410" t="s">
        <v>86</v>
      </c>
      <c r="L11" s="220">
        <v>25</v>
      </c>
      <c r="M11" s="215"/>
      <c r="N11" s="215"/>
      <c r="O11" s="216"/>
      <c r="Q11" s="504">
        <f t="shared" si="0"/>
        <v>0</v>
      </c>
      <c r="R11" s="215"/>
      <c r="S11" s="215"/>
      <c r="T11" s="215"/>
      <c r="U11" s="215"/>
      <c r="V11" s="215"/>
      <c r="W11" s="215"/>
      <c r="X11" s="215"/>
      <c r="Y11" s="215"/>
      <c r="Z11" s="215"/>
      <c r="AA11" s="215"/>
      <c r="AB11" s="215"/>
      <c r="AC11" s="215"/>
      <c r="AD11" s="215"/>
      <c r="AE11" s="215"/>
      <c r="AF11" s="215"/>
      <c r="AG11" s="215"/>
      <c r="AH11" s="215"/>
      <c r="AI11" s="215"/>
      <c r="AJ11" s="215"/>
    </row>
    <row r="12" spans="1:36" x14ac:dyDescent="0.2">
      <c r="A12" s="803" t="s">
        <v>75</v>
      </c>
      <c r="B12" s="804"/>
      <c r="C12" s="804"/>
      <c r="D12" s="804"/>
      <c r="E12" s="311"/>
      <c r="J12" s="407"/>
      <c r="K12" s="215"/>
      <c r="L12" s="215"/>
      <c r="M12" s="215"/>
      <c r="N12" s="215"/>
      <c r="O12" s="216"/>
      <c r="Q12" s="504">
        <f t="shared" si="0"/>
        <v>0</v>
      </c>
      <c r="R12" s="215"/>
      <c r="S12" s="215"/>
      <c r="T12" s="215"/>
      <c r="U12" s="215"/>
      <c r="V12" s="215"/>
      <c r="W12" s="215"/>
      <c r="X12" s="215"/>
      <c r="Y12" s="215"/>
      <c r="Z12" s="215"/>
      <c r="AA12" s="215"/>
      <c r="AB12" s="215"/>
      <c r="AC12" s="215"/>
      <c r="AD12" s="215"/>
      <c r="AE12" s="215"/>
      <c r="AF12" s="215"/>
      <c r="AG12" s="215"/>
      <c r="AH12" s="215"/>
      <c r="AI12" s="215"/>
      <c r="AJ12" s="215"/>
    </row>
    <row r="13" spans="1:36" ht="13.5" thickBot="1" x14ac:dyDescent="0.25">
      <c r="A13" s="802" t="s">
        <v>76</v>
      </c>
      <c r="B13" s="801"/>
      <c r="C13" s="801"/>
      <c r="D13" s="801"/>
      <c r="E13" s="312"/>
      <c r="J13" s="407"/>
      <c r="K13" s="215"/>
      <c r="L13" s="215"/>
      <c r="M13" s="215" t="s">
        <v>87</v>
      </c>
      <c r="N13" s="215"/>
      <c r="O13" s="216"/>
      <c r="Q13" s="504">
        <f t="shared" si="0"/>
        <v>0</v>
      </c>
      <c r="R13" s="215"/>
      <c r="S13" s="215"/>
      <c r="T13" s="215"/>
      <c r="U13" s="215"/>
      <c r="V13" s="215"/>
      <c r="W13" s="215"/>
      <c r="X13" s="215"/>
      <c r="Y13" s="215"/>
      <c r="Z13" s="215"/>
      <c r="AA13" s="215"/>
      <c r="AB13" s="215"/>
      <c r="AC13" s="215"/>
      <c r="AD13" s="215"/>
      <c r="AE13" s="215"/>
      <c r="AF13" s="215"/>
      <c r="AG13" s="215"/>
      <c r="AH13" s="215"/>
      <c r="AI13" s="215"/>
      <c r="AJ13" s="215"/>
    </row>
    <row r="14" spans="1:36" ht="13.5" thickBot="1" x14ac:dyDescent="0.25">
      <c r="A14" s="104"/>
      <c r="B14" s="104"/>
      <c r="C14" s="104"/>
      <c r="D14" s="104"/>
      <c r="E14" s="507"/>
      <c r="J14" s="408"/>
      <c r="K14" s="409"/>
      <c r="L14" s="409"/>
      <c r="M14" s="413">
        <f>J11</f>
        <v>19</v>
      </c>
      <c r="N14" s="413" t="s">
        <v>85</v>
      </c>
      <c r="O14" s="414">
        <f>60*(L11/100)</f>
        <v>15</v>
      </c>
      <c r="Q14" s="504">
        <f t="shared" si="0"/>
        <v>0</v>
      </c>
      <c r="R14" s="215"/>
      <c r="S14" s="215"/>
      <c r="T14" s="215"/>
      <c r="U14" s="215"/>
      <c r="V14" s="215"/>
      <c r="W14" s="215"/>
      <c r="X14" s="215"/>
      <c r="Y14" s="215"/>
      <c r="Z14" s="215"/>
      <c r="AA14" s="215"/>
      <c r="AB14" s="215"/>
      <c r="AC14" s="215"/>
      <c r="AD14" s="215"/>
      <c r="AE14" s="215"/>
      <c r="AF14" s="215"/>
      <c r="AG14" s="215"/>
      <c r="AH14" s="215"/>
      <c r="AI14" s="215"/>
      <c r="AJ14" s="215"/>
    </row>
    <row r="15" spans="1:36" x14ac:dyDescent="0.2">
      <c r="A15" s="102" t="s">
        <v>185</v>
      </c>
      <c r="B15" s="104"/>
      <c r="C15" s="104"/>
      <c r="D15" s="104"/>
      <c r="E15" s="507"/>
      <c r="Q15" s="504">
        <f t="shared" si="0"/>
        <v>0</v>
      </c>
      <c r="R15" s="215"/>
      <c r="S15" s="215"/>
      <c r="T15" s="215"/>
      <c r="U15" s="215"/>
      <c r="V15" s="215"/>
      <c r="W15" s="215"/>
      <c r="X15" s="215"/>
      <c r="Y15" s="215"/>
      <c r="Z15" s="215"/>
      <c r="AA15" s="215"/>
      <c r="AB15" s="215"/>
      <c r="AC15" s="215"/>
      <c r="AD15" s="215"/>
      <c r="AE15" s="215"/>
      <c r="AF15" s="215"/>
      <c r="AG15" s="215"/>
      <c r="AH15" s="215"/>
      <c r="AI15" s="215"/>
      <c r="AJ15" s="215"/>
    </row>
    <row r="16" spans="1:36" x14ac:dyDescent="0.2">
      <c r="A16" s="105" t="s">
        <v>91</v>
      </c>
      <c r="B16" s="107">
        <v>1</v>
      </c>
      <c r="Q16" s="504">
        <f t="shared" si="0"/>
        <v>0</v>
      </c>
      <c r="R16" s="215"/>
      <c r="S16" s="215"/>
      <c r="T16" s="215"/>
      <c r="U16" s="215"/>
      <c r="V16" s="215"/>
      <c r="W16" s="215"/>
      <c r="X16" s="215"/>
      <c r="Y16" s="215"/>
      <c r="Z16" s="215"/>
      <c r="AA16" s="215"/>
      <c r="AB16" s="215"/>
      <c r="AC16" s="215"/>
      <c r="AD16" s="215"/>
      <c r="AE16" s="215"/>
      <c r="AF16" s="215"/>
      <c r="AG16" s="215"/>
      <c r="AH16" s="215"/>
      <c r="AI16" s="215"/>
      <c r="AJ16" s="215"/>
    </row>
    <row r="17" spans="1:36" x14ac:dyDescent="0.2">
      <c r="A17" s="806" t="s">
        <v>30</v>
      </c>
      <c r="B17" s="807"/>
      <c r="E17" s="105" t="s">
        <v>89</v>
      </c>
      <c r="F17" s="105" t="s">
        <v>90</v>
      </c>
      <c r="G17" s="105" t="s">
        <v>93</v>
      </c>
      <c r="Q17" s="603"/>
      <c r="R17" s="215"/>
      <c r="S17" s="215"/>
      <c r="T17" s="215"/>
      <c r="U17" s="215"/>
      <c r="V17" s="215"/>
      <c r="W17" s="215"/>
      <c r="X17" s="215"/>
      <c r="Y17" s="215"/>
      <c r="Z17" s="215"/>
      <c r="AA17" s="215"/>
      <c r="AB17" s="215"/>
      <c r="AC17" s="215"/>
      <c r="AD17" s="215"/>
      <c r="AE17" s="215"/>
      <c r="AF17" s="215"/>
      <c r="AG17" s="215"/>
      <c r="AH17" s="215"/>
      <c r="AI17" s="215"/>
      <c r="AJ17" s="215"/>
    </row>
    <row r="18" spans="1:36" x14ac:dyDescent="0.2">
      <c r="A18" s="106" t="s">
        <v>34</v>
      </c>
      <c r="E18" s="415">
        <v>800</v>
      </c>
      <c r="F18" s="682">
        <f>$Q18*24</f>
        <v>8</v>
      </c>
      <c r="G18" s="683">
        <f>IF(F18&gt;0,1,"")</f>
        <v>1</v>
      </c>
      <c r="J18" s="810" t="s">
        <v>251</v>
      </c>
      <c r="K18" s="811"/>
      <c r="L18" s="811"/>
      <c r="M18" s="811"/>
      <c r="N18" s="811"/>
      <c r="O18" s="811"/>
      <c r="Q18" s="504">
        <f>(INT(E18/100)+(E18-100*INT(E18/100))/60)/24</f>
        <v>0.33333333333333331</v>
      </c>
      <c r="R18" s="215"/>
      <c r="S18" s="215"/>
      <c r="T18" s="215"/>
      <c r="U18" s="215"/>
      <c r="V18" s="215"/>
      <c r="W18" s="215"/>
      <c r="X18" s="215"/>
      <c r="Y18" s="215"/>
      <c r="Z18" s="215"/>
      <c r="AA18" s="215"/>
      <c r="AB18" s="215"/>
      <c r="AC18" s="215"/>
      <c r="AD18" s="215"/>
      <c r="AE18" s="215"/>
      <c r="AF18" s="215"/>
      <c r="AG18" s="215"/>
      <c r="AH18" s="215"/>
      <c r="AI18" s="215"/>
      <c r="AJ18" s="215"/>
    </row>
    <row r="19" spans="1:36" x14ac:dyDescent="0.2">
      <c r="A19" s="105" t="s">
        <v>36</v>
      </c>
      <c r="E19" s="415">
        <v>800</v>
      </c>
      <c r="F19" s="682">
        <f t="shared" ref="F19:F24" si="1">$Q19*24</f>
        <v>8</v>
      </c>
      <c r="G19" s="683">
        <f t="shared" ref="G19:G24" si="2">IF(F19&gt;0,1,"")</f>
        <v>1</v>
      </c>
      <c r="J19" s="811"/>
      <c r="K19" s="811"/>
      <c r="L19" s="811"/>
      <c r="M19" s="811"/>
      <c r="N19" s="811"/>
      <c r="O19" s="811"/>
      <c r="Q19" s="504">
        <f t="shared" ref="Q19:Q24" si="3">(INT(E19/100)+(E19-100*INT(E19/100))/60)/24</f>
        <v>0.33333333333333331</v>
      </c>
      <c r="R19" s="215"/>
      <c r="S19" s="215"/>
      <c r="T19" s="215"/>
      <c r="U19" s="215"/>
      <c r="V19" s="215"/>
      <c r="W19" s="215"/>
      <c r="X19" s="215"/>
      <c r="Y19" s="215"/>
      <c r="Z19" s="215"/>
      <c r="AA19" s="215"/>
      <c r="AB19" s="215"/>
      <c r="AC19" s="215"/>
      <c r="AD19" s="215"/>
      <c r="AE19" s="215"/>
      <c r="AF19" s="215"/>
      <c r="AG19" s="215"/>
      <c r="AH19" s="215"/>
      <c r="AI19" s="215"/>
      <c r="AJ19" s="215"/>
    </row>
    <row r="20" spans="1:36" x14ac:dyDescent="0.2">
      <c r="A20" s="105" t="s">
        <v>39</v>
      </c>
      <c r="E20" s="415">
        <v>800</v>
      </c>
      <c r="F20" s="682">
        <f t="shared" si="1"/>
        <v>8</v>
      </c>
      <c r="G20" s="683">
        <f t="shared" si="2"/>
        <v>1</v>
      </c>
      <c r="J20" s="811"/>
      <c r="K20" s="811"/>
      <c r="L20" s="811"/>
      <c r="M20" s="811"/>
      <c r="N20" s="811"/>
      <c r="O20" s="811"/>
      <c r="Q20" s="504">
        <f t="shared" si="3"/>
        <v>0.33333333333333331</v>
      </c>
      <c r="R20" s="215"/>
      <c r="S20" s="215"/>
      <c r="T20" s="215"/>
      <c r="U20" s="215"/>
      <c r="V20" s="215"/>
      <c r="W20" s="215"/>
      <c r="X20" s="215"/>
      <c r="Y20" s="215"/>
      <c r="Z20" s="215"/>
      <c r="AA20" s="215"/>
      <c r="AB20" s="215"/>
      <c r="AC20" s="215"/>
      <c r="AD20" s="215"/>
      <c r="AE20" s="215"/>
      <c r="AF20" s="215"/>
      <c r="AG20" s="215"/>
      <c r="AH20" s="215"/>
      <c r="AI20" s="215"/>
      <c r="AJ20" s="215"/>
    </row>
    <row r="21" spans="1:36" x14ac:dyDescent="0.2">
      <c r="A21" s="106" t="s">
        <v>42</v>
      </c>
      <c r="E21" s="415">
        <v>800</v>
      </c>
      <c r="F21" s="682">
        <f t="shared" si="1"/>
        <v>8</v>
      </c>
      <c r="G21" s="683">
        <f t="shared" si="2"/>
        <v>1</v>
      </c>
      <c r="J21" s="811"/>
      <c r="K21" s="811"/>
      <c r="L21" s="811"/>
      <c r="M21" s="811"/>
      <c r="N21" s="811"/>
      <c r="O21" s="811"/>
      <c r="Q21" s="504">
        <f t="shared" si="3"/>
        <v>0.33333333333333331</v>
      </c>
      <c r="R21" s="215"/>
      <c r="S21" s="215"/>
      <c r="T21" s="215"/>
      <c r="U21" s="215"/>
      <c r="V21" s="215"/>
      <c r="W21" s="215"/>
      <c r="X21" s="215"/>
      <c r="Y21" s="215"/>
      <c r="Z21" s="215"/>
      <c r="AA21" s="215"/>
      <c r="AB21" s="215"/>
      <c r="AC21" s="215"/>
      <c r="AD21" s="215"/>
      <c r="AE21" s="215"/>
      <c r="AF21" s="215"/>
      <c r="AG21" s="215"/>
      <c r="AH21" s="215"/>
      <c r="AI21" s="215"/>
      <c r="AJ21" s="215"/>
    </row>
    <row r="22" spans="1:36" x14ac:dyDescent="0.2">
      <c r="A22" s="105" t="s">
        <v>43</v>
      </c>
      <c r="E22" s="415">
        <v>800</v>
      </c>
      <c r="F22" s="682">
        <f t="shared" si="1"/>
        <v>8</v>
      </c>
      <c r="G22" s="683">
        <f t="shared" si="2"/>
        <v>1</v>
      </c>
      <c r="J22" s="811"/>
      <c r="K22" s="811"/>
      <c r="L22" s="811"/>
      <c r="M22" s="811"/>
      <c r="N22" s="811"/>
      <c r="O22" s="811"/>
      <c r="Q22" s="504">
        <f t="shared" si="3"/>
        <v>0.33333333333333331</v>
      </c>
      <c r="R22" s="215"/>
      <c r="S22" s="215"/>
      <c r="T22" s="215"/>
      <c r="U22" s="215"/>
      <c r="V22" s="215"/>
      <c r="W22" s="215"/>
      <c r="X22" s="215"/>
      <c r="Y22" s="215"/>
      <c r="Z22" s="215"/>
      <c r="AA22" s="215"/>
      <c r="AB22" s="215"/>
      <c r="AC22" s="215"/>
      <c r="AD22" s="215"/>
      <c r="AE22" s="215"/>
      <c r="AF22" s="215"/>
      <c r="AG22" s="215"/>
      <c r="AH22" s="215"/>
      <c r="AI22" s="215"/>
      <c r="AJ22" s="215"/>
    </row>
    <row r="23" spans="1:36" x14ac:dyDescent="0.2">
      <c r="A23" s="105" t="s">
        <v>45</v>
      </c>
      <c r="E23" s="415">
        <v>0</v>
      </c>
      <c r="F23" s="682">
        <f t="shared" si="1"/>
        <v>0</v>
      </c>
      <c r="G23" s="683" t="str">
        <f t="shared" si="2"/>
        <v/>
      </c>
      <c r="J23" s="811"/>
      <c r="K23" s="811"/>
      <c r="L23" s="811"/>
      <c r="M23" s="811"/>
      <c r="N23" s="811"/>
      <c r="O23" s="811"/>
      <c r="Q23" s="504">
        <f t="shared" si="3"/>
        <v>0</v>
      </c>
      <c r="R23" s="215"/>
      <c r="S23" s="215"/>
      <c r="T23" s="215"/>
      <c r="U23" s="215"/>
      <c r="V23" s="215"/>
      <c r="W23" s="215"/>
      <c r="X23" s="215"/>
      <c r="Y23" s="215"/>
      <c r="Z23" s="215"/>
      <c r="AA23" s="215"/>
      <c r="AB23" s="215"/>
      <c r="AC23" s="215"/>
      <c r="AD23" s="215"/>
      <c r="AE23" s="215"/>
      <c r="AF23" s="215"/>
      <c r="AG23" s="215"/>
      <c r="AH23" s="215"/>
      <c r="AI23" s="215"/>
      <c r="AJ23" s="215"/>
    </row>
    <row r="24" spans="1:36" ht="14.25" customHeight="1" x14ac:dyDescent="0.2">
      <c r="A24" s="106" t="s">
        <v>47</v>
      </c>
      <c r="E24" s="415">
        <v>0</v>
      </c>
      <c r="F24" s="682">
        <f t="shared" si="1"/>
        <v>0</v>
      </c>
      <c r="G24" s="683" t="str">
        <f t="shared" si="2"/>
        <v/>
      </c>
      <c r="J24" s="811"/>
      <c r="K24" s="811"/>
      <c r="L24" s="811"/>
      <c r="M24" s="811"/>
      <c r="N24" s="811"/>
      <c r="O24" s="811"/>
      <c r="Q24" s="504">
        <f t="shared" si="3"/>
        <v>0</v>
      </c>
      <c r="R24" s="215"/>
      <c r="S24" s="215"/>
      <c r="T24" s="215"/>
      <c r="U24" s="215"/>
      <c r="V24" s="215"/>
      <c r="W24" s="215"/>
      <c r="X24" s="215"/>
      <c r="Y24" s="215"/>
      <c r="Z24" s="215"/>
      <c r="AA24" s="215"/>
      <c r="AB24" s="215"/>
      <c r="AC24" s="215"/>
      <c r="AD24" s="215"/>
      <c r="AE24" s="215"/>
      <c r="AF24" s="215"/>
      <c r="AG24" s="215"/>
      <c r="AH24" s="215"/>
      <c r="AI24" s="215"/>
      <c r="AJ24" s="215"/>
    </row>
    <row r="25" spans="1:36" ht="25.5" customHeight="1" x14ac:dyDescent="0.2">
      <c r="A25" s="808" t="s">
        <v>92</v>
      </c>
      <c r="B25" s="809"/>
      <c r="C25" s="809"/>
      <c r="D25" s="809"/>
      <c r="E25" s="108">
        <f>SUM(Q18:Q24)</f>
        <v>1.6666666666666665</v>
      </c>
      <c r="F25" s="109">
        <f>SUM(F18:F24)</f>
        <v>40</v>
      </c>
      <c r="G25" s="110">
        <f>SUM(G18:G24)</f>
        <v>5</v>
      </c>
      <c r="Q25" s="604"/>
      <c r="R25" s="215"/>
      <c r="S25" s="215"/>
      <c r="T25" s="215"/>
      <c r="U25" s="215"/>
      <c r="V25" s="215"/>
      <c r="W25" s="215"/>
      <c r="X25" s="215"/>
      <c r="Y25" s="215"/>
      <c r="Z25" s="215"/>
      <c r="AA25" s="215"/>
      <c r="AB25" s="215"/>
      <c r="AC25" s="215"/>
      <c r="AD25" s="215"/>
      <c r="AE25" s="215"/>
      <c r="AF25" s="215"/>
      <c r="AG25" s="215"/>
      <c r="AH25" s="215"/>
      <c r="AI25" s="215"/>
      <c r="AJ25" s="215"/>
    </row>
    <row r="26" spans="1:36" ht="25.5" customHeight="1" x14ac:dyDescent="0.2">
      <c r="A26" s="834" t="s">
        <v>204</v>
      </c>
      <c r="B26" s="835"/>
      <c r="C26" s="835"/>
      <c r="D26" s="836"/>
      <c r="E26" s="198"/>
      <c r="R26" s="215"/>
      <c r="S26" s="215"/>
      <c r="T26" s="215"/>
      <c r="U26" s="215"/>
      <c r="V26" s="215"/>
      <c r="W26" s="215"/>
      <c r="X26" s="215"/>
      <c r="Y26" s="215"/>
      <c r="Z26" s="215"/>
      <c r="AA26" s="215"/>
      <c r="AB26" s="215"/>
      <c r="AC26" s="215"/>
      <c r="AD26" s="215"/>
      <c r="AE26" s="215"/>
      <c r="AF26" s="215"/>
      <c r="AG26" s="215"/>
      <c r="AH26" s="215"/>
      <c r="AI26" s="215"/>
      <c r="AJ26" s="215"/>
    </row>
    <row r="27" spans="1:36" x14ac:dyDescent="0.2">
      <c r="A27" s="803"/>
      <c r="B27" s="804"/>
      <c r="C27" s="804"/>
      <c r="D27" s="804"/>
      <c r="E27" s="289"/>
      <c r="F27" s="804"/>
      <c r="G27" s="804"/>
      <c r="H27" s="804"/>
      <c r="J27" s="557" t="s">
        <v>165</v>
      </c>
      <c r="R27" s="215"/>
      <c r="S27" s="215"/>
      <c r="T27" s="215"/>
      <c r="U27" s="215"/>
      <c r="V27" s="215"/>
      <c r="W27" s="215"/>
      <c r="X27" s="215"/>
      <c r="Y27" s="215"/>
      <c r="Z27" s="215"/>
      <c r="AA27" s="215"/>
      <c r="AB27" s="215"/>
      <c r="AC27" s="215"/>
      <c r="AD27" s="215"/>
      <c r="AE27" s="215"/>
      <c r="AF27" s="215"/>
      <c r="AG27" s="215"/>
      <c r="AH27" s="215"/>
      <c r="AI27" s="215"/>
      <c r="AJ27" s="215"/>
    </row>
    <row r="28" spans="1:36" ht="13.5" thickBot="1" x14ac:dyDescent="0.25">
      <c r="A28" s="106"/>
      <c r="J28" s="557" t="s">
        <v>166</v>
      </c>
      <c r="K28" s="508"/>
      <c r="L28" s="508"/>
      <c r="M28" s="508"/>
      <c r="R28" s="215"/>
      <c r="S28" s="215"/>
      <c r="T28" s="215"/>
      <c r="U28" s="215"/>
      <c r="V28" s="215"/>
      <c r="W28" s="215"/>
      <c r="X28" s="215"/>
      <c r="Y28" s="215"/>
      <c r="Z28" s="215"/>
      <c r="AA28" s="215"/>
      <c r="AB28" s="215"/>
      <c r="AC28" s="215"/>
      <c r="AD28" s="215"/>
      <c r="AE28" s="215"/>
      <c r="AF28" s="215"/>
      <c r="AG28" s="215"/>
      <c r="AH28" s="215"/>
      <c r="AI28" s="215"/>
      <c r="AJ28" s="215"/>
    </row>
    <row r="29" spans="1:36" ht="13.5" customHeight="1" thickBot="1" x14ac:dyDescent="0.25">
      <c r="A29" s="812" t="s">
        <v>241</v>
      </c>
      <c r="B29" s="793"/>
      <c r="C29" s="793"/>
      <c r="D29" s="552"/>
      <c r="E29" s="553">
        <v>46023</v>
      </c>
      <c r="F29" s="559" t="s">
        <v>242</v>
      </c>
      <c r="J29" s="509" t="s">
        <v>167</v>
      </c>
      <c r="K29" s="113"/>
      <c r="L29" s="510" t="s">
        <v>168</v>
      </c>
      <c r="R29" s="215"/>
      <c r="S29" s="215"/>
      <c r="T29" s="215"/>
      <c r="U29" s="215"/>
      <c r="V29" s="215"/>
      <c r="W29" s="215"/>
      <c r="X29" s="215"/>
      <c r="Y29" s="215"/>
      <c r="Z29" s="215"/>
      <c r="AA29" s="215"/>
      <c r="AB29" s="215"/>
      <c r="AC29" s="215"/>
      <c r="AD29" s="215"/>
      <c r="AE29" s="215"/>
      <c r="AF29" s="215"/>
      <c r="AG29" s="215"/>
      <c r="AH29" s="215"/>
      <c r="AI29" s="215"/>
      <c r="AJ29" s="215"/>
    </row>
    <row r="30" spans="1:36" x14ac:dyDescent="0.2">
      <c r="A30" s="833"/>
      <c r="B30" s="801"/>
      <c r="C30" s="801"/>
      <c r="D30" s="801"/>
      <c r="E30" s="663" t="str">
        <f>IF(MOD(YEAR(E29),400)=0,"0",IF(AND(MOD(YEAR(E29),4)=0,MOD(YEAR(E29),100)&lt;&gt;0),"1","0"))</f>
        <v>0</v>
      </c>
      <c r="G30"/>
      <c r="J30" s="509" t="s">
        <v>169</v>
      </c>
      <c r="K30" s="113"/>
      <c r="R30" s="215"/>
      <c r="S30" s="215"/>
      <c r="T30" s="215"/>
      <c r="U30" s="215"/>
      <c r="V30" s="215"/>
      <c r="W30" s="215"/>
      <c r="X30" s="215"/>
      <c r="Y30" s="215"/>
      <c r="Z30" s="215"/>
      <c r="AA30" s="215"/>
      <c r="AB30" s="215"/>
      <c r="AC30" s="215"/>
      <c r="AD30" s="215"/>
      <c r="AE30" s="215"/>
      <c r="AF30" s="215"/>
      <c r="AG30" s="215"/>
      <c r="AH30" s="215"/>
      <c r="AI30" s="215"/>
      <c r="AJ30" s="215"/>
    </row>
    <row r="31" spans="1:36" ht="13.5" thickBot="1" x14ac:dyDescent="0.25">
      <c r="A31" s="324" t="s">
        <v>212</v>
      </c>
      <c r="B31" s="104"/>
      <c r="C31" s="104"/>
      <c r="D31" s="104"/>
      <c r="E31" s="511"/>
      <c r="F31" s="688" t="s">
        <v>304</v>
      </c>
      <c r="J31" s="509" t="s">
        <v>170</v>
      </c>
      <c r="K31" s="113"/>
      <c r="R31" s="215"/>
      <c r="S31" s="215"/>
      <c r="T31" s="215"/>
      <c r="U31" s="215"/>
      <c r="V31" s="215"/>
      <c r="W31" s="215"/>
      <c r="X31" s="215"/>
      <c r="Y31" s="215"/>
      <c r="Z31" s="215"/>
      <c r="AA31" s="215"/>
      <c r="AB31" s="215"/>
      <c r="AC31" s="215"/>
      <c r="AD31" s="215"/>
      <c r="AE31" s="215"/>
      <c r="AF31" s="215"/>
      <c r="AG31" s="215"/>
      <c r="AH31" s="215"/>
      <c r="AI31" s="215"/>
      <c r="AJ31" s="215"/>
    </row>
    <row r="32" spans="1:36" ht="13.5" thickBot="1" x14ac:dyDescent="0.25">
      <c r="A32" s="111" t="s">
        <v>79</v>
      </c>
      <c r="B32" s="112"/>
      <c r="C32" s="112"/>
      <c r="D32" s="104"/>
      <c r="E32" s="687"/>
      <c r="F32"/>
      <c r="G32" s="686">
        <f>SUM(G34:G37)</f>
        <v>0</v>
      </c>
      <c r="J32" s="509" t="s">
        <v>58</v>
      </c>
      <c r="K32" s="113"/>
      <c r="R32" s="215"/>
      <c r="S32" s="215"/>
      <c r="T32" s="215"/>
      <c r="U32" s="215"/>
      <c r="V32" s="215"/>
      <c r="W32" s="215"/>
      <c r="X32" s="215"/>
      <c r="Y32" s="215"/>
      <c r="Z32" s="215"/>
      <c r="AA32" s="215"/>
      <c r="AB32" s="215"/>
      <c r="AC32" s="215"/>
      <c r="AD32" s="215"/>
      <c r="AE32" s="215"/>
      <c r="AF32" s="215"/>
      <c r="AG32" s="215"/>
      <c r="AH32" s="215"/>
      <c r="AI32" s="215"/>
      <c r="AJ32" s="215"/>
    </row>
    <row r="33" spans="1:36" ht="13.5" thickBot="1" x14ac:dyDescent="0.25">
      <c r="A33" s="111"/>
      <c r="B33" s="104"/>
      <c r="C33" s="102" t="s">
        <v>201</v>
      </c>
      <c r="D33" s="104"/>
      <c r="E33" s="511"/>
      <c r="F33" s="375"/>
      <c r="G33" s="394" t="s">
        <v>202</v>
      </c>
      <c r="J33" s="509" t="s">
        <v>171</v>
      </c>
      <c r="K33" s="113"/>
      <c r="R33" s="215"/>
      <c r="S33" s="215"/>
      <c r="T33" s="215"/>
      <c r="U33" s="215"/>
      <c r="V33" s="215"/>
      <c r="W33" s="215"/>
      <c r="X33" s="215"/>
      <c r="Y33" s="215"/>
      <c r="Z33" s="215"/>
      <c r="AA33" s="215"/>
      <c r="AB33" s="215"/>
      <c r="AC33" s="215"/>
      <c r="AD33" s="215"/>
      <c r="AE33" s="215"/>
      <c r="AF33" s="215"/>
      <c r="AG33" s="215"/>
      <c r="AH33" s="215"/>
      <c r="AI33" s="215"/>
      <c r="AJ33" s="215"/>
    </row>
    <row r="34" spans="1:36" ht="13.5" thickBot="1" x14ac:dyDescent="0.25">
      <c r="A34" s="804" t="s">
        <v>94</v>
      </c>
      <c r="B34" s="804"/>
      <c r="C34" s="820"/>
      <c r="D34" s="821"/>
      <c r="E34" s="334" t="s">
        <v>117</v>
      </c>
      <c r="F34" s="513"/>
      <c r="G34" s="512" t="str">
        <f>IF(F$31="s",C34*F$4,"")</f>
        <v/>
      </c>
      <c r="J34" s="509" t="s">
        <v>60</v>
      </c>
      <c r="K34" s="113"/>
      <c r="R34" s="215"/>
      <c r="S34" s="215"/>
      <c r="T34" s="215"/>
      <c r="U34" s="215"/>
      <c r="V34" s="215"/>
      <c r="W34" s="215"/>
      <c r="X34" s="215"/>
      <c r="Y34" s="215"/>
      <c r="Z34" s="215"/>
      <c r="AA34" s="215"/>
      <c r="AB34" s="215"/>
      <c r="AC34" s="215"/>
      <c r="AD34" s="215"/>
      <c r="AE34" s="215"/>
      <c r="AF34" s="215"/>
      <c r="AG34" s="215"/>
      <c r="AH34" s="215"/>
      <c r="AI34" s="215"/>
      <c r="AJ34" s="215"/>
    </row>
    <row r="35" spans="1:36" ht="13.5" thickBot="1" x14ac:dyDescent="0.25">
      <c r="A35" s="804" t="s">
        <v>95</v>
      </c>
      <c r="B35" s="804"/>
      <c r="C35" s="822"/>
      <c r="D35" s="823"/>
      <c r="E35" s="514" t="s">
        <v>117</v>
      </c>
      <c r="F35" s="513"/>
      <c r="G35" s="512" t="str">
        <f t="shared" ref="G35:G37" si="4">IF(F$31="s",C35*F$4,"")</f>
        <v/>
      </c>
      <c r="J35" s="509" t="s">
        <v>61</v>
      </c>
      <c r="K35" s="113"/>
      <c r="R35" s="215"/>
      <c r="S35" s="215"/>
      <c r="T35" s="215"/>
      <c r="U35" s="215"/>
      <c r="V35" s="215"/>
      <c r="W35" s="215"/>
      <c r="X35" s="215"/>
      <c r="Y35" s="215"/>
      <c r="Z35" s="215"/>
      <c r="AA35" s="215"/>
      <c r="AB35" s="215"/>
      <c r="AC35" s="215"/>
      <c r="AD35" s="215"/>
      <c r="AE35" s="215"/>
      <c r="AF35" s="215"/>
      <c r="AG35" s="215"/>
      <c r="AH35" s="215"/>
      <c r="AI35" s="215"/>
      <c r="AJ35" s="215"/>
    </row>
    <row r="36" spans="1:36" ht="13.5" thickBot="1" x14ac:dyDescent="0.25">
      <c r="A36" s="804" t="s">
        <v>96</v>
      </c>
      <c r="B36" s="804"/>
      <c r="C36" s="824"/>
      <c r="D36" s="823"/>
      <c r="E36" s="514" t="s">
        <v>117</v>
      </c>
      <c r="F36" s="513"/>
      <c r="G36" s="512" t="str">
        <f t="shared" si="4"/>
        <v/>
      </c>
      <c r="J36" s="509" t="s">
        <v>62</v>
      </c>
      <c r="K36" s="113"/>
      <c r="R36" s="215"/>
      <c r="S36" s="215"/>
      <c r="T36" s="215"/>
      <c r="U36" s="215"/>
      <c r="V36" s="215"/>
      <c r="W36" s="215"/>
      <c r="X36" s="215"/>
      <c r="Y36" s="215"/>
      <c r="Z36" s="215"/>
      <c r="AA36" s="215"/>
      <c r="AB36" s="215"/>
      <c r="AC36" s="215"/>
      <c r="AD36" s="215"/>
      <c r="AE36" s="215"/>
      <c r="AF36" s="215"/>
      <c r="AG36" s="215"/>
      <c r="AH36" s="215"/>
      <c r="AI36" s="215"/>
      <c r="AJ36" s="215"/>
    </row>
    <row r="37" spans="1:36" ht="13.5" thickBot="1" x14ac:dyDescent="0.25">
      <c r="A37" s="804" t="s">
        <v>313</v>
      </c>
      <c r="B37" s="804"/>
      <c r="C37" s="825"/>
      <c r="D37" s="826"/>
      <c r="E37" s="514" t="s">
        <v>117</v>
      </c>
      <c r="F37" s="513"/>
      <c r="G37" s="512" t="str">
        <f t="shared" si="4"/>
        <v/>
      </c>
      <c r="J37" s="509" t="s">
        <v>172</v>
      </c>
      <c r="K37" s="113"/>
      <c r="R37" s="215"/>
      <c r="S37" s="215"/>
      <c r="T37" s="215"/>
      <c r="U37" s="215"/>
      <c r="V37" s="215"/>
      <c r="W37" s="215"/>
      <c r="X37" s="215"/>
      <c r="Y37" s="215"/>
      <c r="Z37" s="215"/>
      <c r="AA37" s="215"/>
      <c r="AB37" s="215"/>
      <c r="AC37" s="215"/>
      <c r="AD37" s="215"/>
      <c r="AE37" s="215"/>
      <c r="AF37" s="215"/>
      <c r="AG37" s="215"/>
      <c r="AH37" s="215"/>
      <c r="AI37" s="215"/>
      <c r="AJ37" s="215"/>
    </row>
    <row r="38" spans="1:36" x14ac:dyDescent="0.2">
      <c r="C38" s="515">
        <f>SUM(C34:C37)</f>
        <v>0</v>
      </c>
      <c r="J38" s="509" t="s">
        <v>173</v>
      </c>
      <c r="K38" s="113"/>
      <c r="R38" s="215"/>
      <c r="S38" s="215"/>
      <c r="T38" s="215"/>
      <c r="U38" s="215"/>
      <c r="V38" s="215"/>
      <c r="W38" s="215"/>
      <c r="X38" s="215"/>
      <c r="Y38" s="215"/>
      <c r="Z38" s="215"/>
      <c r="AA38" s="215"/>
      <c r="AB38" s="215"/>
      <c r="AC38" s="215"/>
      <c r="AD38" s="215"/>
      <c r="AE38" s="215"/>
      <c r="AF38" s="215"/>
      <c r="AG38" s="215"/>
      <c r="AH38" s="215"/>
      <c r="AI38" s="215"/>
      <c r="AJ38" s="215"/>
    </row>
    <row r="39" spans="1:36" x14ac:dyDescent="0.2">
      <c r="A39" s="804" t="s">
        <v>103</v>
      </c>
      <c r="B39" s="804"/>
      <c r="C39" s="804"/>
      <c r="D39" s="843"/>
      <c r="E39" s="760">
        <v>35</v>
      </c>
      <c r="F39" s="769">
        <f>IF(E39="",1000,E39)</f>
        <v>35</v>
      </c>
      <c r="G39" s="827" t="s">
        <v>314</v>
      </c>
      <c r="H39" s="769">
        <v>1</v>
      </c>
      <c r="I39" s="778">
        <f>IF(E39= "","",1)</f>
        <v>1</v>
      </c>
      <c r="J39" s="509" t="s">
        <v>174</v>
      </c>
      <c r="K39" s="113"/>
      <c r="R39" s="215"/>
      <c r="S39" s="215"/>
      <c r="T39" s="215"/>
      <c r="U39" s="215"/>
      <c r="V39" s="215"/>
      <c r="W39" s="215"/>
      <c r="X39" s="215"/>
      <c r="Y39" s="215"/>
      <c r="Z39" s="215"/>
      <c r="AA39" s="215"/>
      <c r="AB39" s="215"/>
      <c r="AC39" s="215"/>
      <c r="AD39" s="215"/>
      <c r="AE39" s="215"/>
      <c r="AF39" s="215"/>
      <c r="AG39" s="215"/>
      <c r="AH39" s="215"/>
      <c r="AI39" s="215"/>
      <c r="AJ39" s="215"/>
    </row>
    <row r="40" spans="1:36" x14ac:dyDescent="0.2">
      <c r="A40" s="105" t="s">
        <v>253</v>
      </c>
      <c r="B40" s="662" t="s">
        <v>254</v>
      </c>
      <c r="E40" s="556"/>
      <c r="F40" s="769"/>
      <c r="G40" s="827"/>
      <c r="H40" s="769"/>
      <c r="J40" s="509" t="s">
        <v>175</v>
      </c>
      <c r="K40" s="113"/>
      <c r="R40" s="215"/>
      <c r="S40" s="215"/>
      <c r="T40" s="215"/>
      <c r="U40" s="215"/>
      <c r="V40" s="215"/>
      <c r="W40" s="215"/>
      <c r="X40" s="215"/>
      <c r="Y40" s="215"/>
      <c r="Z40" s="215"/>
      <c r="AA40" s="215"/>
      <c r="AB40" s="215"/>
      <c r="AC40" s="215"/>
      <c r="AD40" s="215"/>
      <c r="AE40" s="215"/>
      <c r="AF40" s="215"/>
      <c r="AG40" s="215"/>
      <c r="AH40" s="215"/>
      <c r="AI40" s="215"/>
      <c r="AJ40" s="215"/>
    </row>
    <row r="41" spans="1:36" x14ac:dyDescent="0.2">
      <c r="A41" s="805" t="s">
        <v>224</v>
      </c>
      <c r="B41" s="804"/>
      <c r="F41" s="769"/>
      <c r="G41" s="827"/>
      <c r="H41" s="769"/>
      <c r="R41" s="215"/>
      <c r="S41" s="215"/>
      <c r="T41" s="215"/>
      <c r="U41" s="215"/>
      <c r="V41" s="215"/>
      <c r="W41" s="215"/>
      <c r="X41" s="215"/>
      <c r="Y41" s="215"/>
      <c r="Z41" s="215"/>
      <c r="AA41" s="215"/>
      <c r="AB41" s="215"/>
      <c r="AC41" s="215"/>
      <c r="AD41" s="215"/>
      <c r="AE41" s="215"/>
      <c r="AF41" s="215"/>
      <c r="AG41" s="215"/>
      <c r="AH41" s="215"/>
      <c r="AI41" s="215"/>
      <c r="AJ41" s="215"/>
    </row>
    <row r="42" spans="1:36" ht="13.5" thickBot="1" x14ac:dyDescent="0.25">
      <c r="A42" s="105" t="s">
        <v>218</v>
      </c>
      <c r="B42" s="105" t="s">
        <v>219</v>
      </c>
      <c r="F42" s="769"/>
      <c r="G42" s="827"/>
      <c r="H42" s="769"/>
      <c r="R42" s="215"/>
      <c r="S42" s="215"/>
      <c r="T42" s="215"/>
      <c r="U42" s="215"/>
      <c r="V42" s="215"/>
      <c r="W42" s="215"/>
      <c r="X42" s="215"/>
      <c r="Y42" s="215"/>
      <c r="Z42" s="215"/>
      <c r="AA42" s="215"/>
      <c r="AB42" s="215"/>
      <c r="AC42" s="215"/>
      <c r="AD42" s="215"/>
      <c r="AE42" s="215"/>
      <c r="AF42" s="215"/>
      <c r="AG42" s="215"/>
      <c r="AH42" s="215"/>
      <c r="AI42" s="215"/>
      <c r="AJ42" s="215"/>
    </row>
    <row r="43" spans="1:36" x14ac:dyDescent="0.2">
      <c r="A43" s="773" t="s">
        <v>318</v>
      </c>
      <c r="B43" s="814" t="s">
        <v>317</v>
      </c>
      <c r="C43" s="815"/>
      <c r="D43" s="815"/>
      <c r="E43" s="816"/>
      <c r="R43" s="215"/>
      <c r="S43" s="215"/>
      <c r="T43" s="215"/>
      <c r="U43" s="215"/>
      <c r="V43" s="215"/>
      <c r="W43" s="215"/>
      <c r="X43" s="215"/>
      <c r="Y43" s="215"/>
      <c r="Z43" s="215"/>
      <c r="AA43" s="215"/>
      <c r="AB43" s="215"/>
      <c r="AC43" s="215"/>
      <c r="AD43" s="215"/>
      <c r="AE43" s="215"/>
      <c r="AF43" s="215"/>
      <c r="AG43" s="215"/>
      <c r="AH43" s="215"/>
      <c r="AI43" s="215"/>
      <c r="AJ43" s="215"/>
    </row>
    <row r="44" spans="1:36" x14ac:dyDescent="0.2">
      <c r="A44" s="114" t="s">
        <v>18</v>
      </c>
      <c r="B44" s="817"/>
      <c r="C44" s="818"/>
      <c r="D44" s="818"/>
      <c r="E44" s="819"/>
      <c r="R44" s="215"/>
      <c r="S44" s="215"/>
      <c r="T44" s="215"/>
      <c r="U44" s="215"/>
      <c r="V44" s="215"/>
      <c r="W44" s="215"/>
      <c r="X44" s="215"/>
      <c r="Y44" s="215"/>
      <c r="Z44" s="215"/>
      <c r="AA44" s="215"/>
      <c r="AB44" s="215"/>
      <c r="AC44" s="215"/>
      <c r="AD44" s="215"/>
      <c r="AE44" s="215"/>
      <c r="AF44" s="215"/>
      <c r="AG44" s="215"/>
      <c r="AH44" s="215"/>
      <c r="AI44" s="215"/>
      <c r="AJ44" s="215"/>
    </row>
    <row r="45" spans="1:36" ht="13.5" thickBot="1" x14ac:dyDescent="0.25">
      <c r="A45" s="115" t="s">
        <v>194</v>
      </c>
      <c r="B45" s="837" t="s">
        <v>220</v>
      </c>
      <c r="C45" s="838"/>
      <c r="D45" s="838"/>
      <c r="E45" s="516"/>
      <c r="F45" s="515"/>
      <c r="R45" s="215"/>
      <c r="S45" s="215"/>
      <c r="T45" s="215"/>
      <c r="U45" s="215"/>
      <c r="V45" s="215"/>
      <c r="W45" s="215"/>
      <c r="X45" s="215"/>
      <c r="Y45" s="215"/>
      <c r="Z45" s="215"/>
      <c r="AA45" s="215"/>
      <c r="AB45" s="215"/>
      <c r="AC45" s="215"/>
      <c r="AD45" s="215"/>
      <c r="AE45" s="215"/>
      <c r="AF45" s="215"/>
      <c r="AG45" s="215"/>
      <c r="AH45" s="215"/>
      <c r="AI45" s="215"/>
      <c r="AJ45" s="215"/>
    </row>
    <row r="46" spans="1:36" ht="13.5" thickBot="1" x14ac:dyDescent="0.25">
      <c r="F46" s="515"/>
      <c r="R46" s="215"/>
      <c r="S46" s="215"/>
      <c r="T46" s="215"/>
      <c r="U46" s="215"/>
      <c r="V46" s="215"/>
      <c r="W46" s="215"/>
      <c r="X46" s="215"/>
      <c r="Y46" s="215"/>
      <c r="Z46" s="215"/>
      <c r="AA46" s="215"/>
      <c r="AB46" s="215"/>
      <c r="AC46" s="215"/>
      <c r="AD46" s="215"/>
      <c r="AE46" s="215"/>
      <c r="AF46" s="215"/>
      <c r="AG46" s="215"/>
      <c r="AH46" s="215"/>
      <c r="AI46" s="215"/>
      <c r="AJ46" s="215"/>
    </row>
    <row r="47" spans="1:36" ht="13.5" thickBot="1" x14ac:dyDescent="0.25">
      <c r="A47" s="393" t="s">
        <v>234</v>
      </c>
      <c r="F47" s="515"/>
      <c r="G47" s="685" t="s">
        <v>250</v>
      </c>
      <c r="R47" s="215"/>
      <c r="S47" s="215"/>
      <c r="T47" s="215"/>
      <c r="U47" s="215"/>
      <c r="V47" s="215"/>
      <c r="W47" s="215"/>
      <c r="X47" s="215"/>
      <c r="Y47" s="215"/>
      <c r="Z47" s="215"/>
      <c r="AA47" s="215"/>
      <c r="AB47" s="215"/>
      <c r="AC47" s="215"/>
      <c r="AD47" s="215"/>
      <c r="AE47" s="215"/>
      <c r="AF47" s="215"/>
      <c r="AG47" s="215"/>
      <c r="AH47" s="215"/>
      <c r="AI47" s="215"/>
      <c r="AJ47" s="215"/>
    </row>
    <row r="48" spans="1:36" x14ac:dyDescent="0.2">
      <c r="A48" s="813" t="s">
        <v>230</v>
      </c>
      <c r="B48" s="804"/>
      <c r="C48" s="804"/>
      <c r="D48" s="804"/>
      <c r="E48" s="396" t="s">
        <v>231</v>
      </c>
      <c r="F48" s="396" t="s">
        <v>232</v>
      </c>
      <c r="G48" s="517" t="s">
        <v>231</v>
      </c>
      <c r="H48" s="396" t="s">
        <v>232</v>
      </c>
      <c r="I48" s="779" t="s">
        <v>233</v>
      </c>
      <c r="J48" s="396" t="s">
        <v>232</v>
      </c>
      <c r="Q48" s="504"/>
      <c r="R48" s="215"/>
      <c r="S48" s="215"/>
      <c r="T48" s="215"/>
      <c r="U48" s="215"/>
      <c r="V48" s="215"/>
      <c r="W48" s="215"/>
      <c r="X48" s="215"/>
      <c r="Y48" s="215"/>
      <c r="Z48" s="215"/>
      <c r="AA48" s="215"/>
      <c r="AB48" s="215"/>
      <c r="AC48" s="215"/>
      <c r="AD48" s="215"/>
      <c r="AE48" s="215"/>
      <c r="AF48" s="215"/>
      <c r="AG48" s="215"/>
      <c r="AH48" s="215"/>
      <c r="AI48" s="215"/>
      <c r="AJ48" s="215"/>
    </row>
    <row r="49" spans="1:36" x14ac:dyDescent="0.2">
      <c r="A49" s="106" t="s">
        <v>34</v>
      </c>
      <c r="E49" s="415">
        <v>1800</v>
      </c>
      <c r="F49" s="536">
        <v>1.5</v>
      </c>
      <c r="G49" s="415">
        <v>2200</v>
      </c>
      <c r="H49" s="536">
        <v>2</v>
      </c>
      <c r="I49" s="780">
        <v>600</v>
      </c>
      <c r="J49" s="536">
        <v>2</v>
      </c>
      <c r="K49" s="12"/>
      <c r="Q49" s="504">
        <f>(INT(E49/100)+(E49-100*INT(E49/100))/60)/24</f>
        <v>0.75</v>
      </c>
      <c r="R49" s="504">
        <f>(INT(G49/100)+(G49-100*INT(G49/100))/60)/24</f>
        <v>0.91666666666666663</v>
      </c>
      <c r="S49" s="504">
        <f>(INT(I49/100)+(I49-100*INT(I49/100))/60)/24</f>
        <v>0.25</v>
      </c>
      <c r="T49" s="215"/>
      <c r="U49" s="215"/>
      <c r="V49" s="215"/>
      <c r="W49" s="215"/>
      <c r="X49" s="215"/>
      <c r="Y49" s="215"/>
      <c r="Z49" s="215"/>
      <c r="AA49" s="215"/>
      <c r="AB49" s="215"/>
      <c r="AC49" s="215"/>
      <c r="AD49" s="215"/>
      <c r="AE49" s="215"/>
      <c r="AF49" s="215"/>
      <c r="AG49" s="215"/>
      <c r="AH49" s="215"/>
      <c r="AI49" s="215"/>
      <c r="AJ49" s="215"/>
    </row>
    <row r="50" spans="1:36" x14ac:dyDescent="0.2">
      <c r="A50" s="105" t="s">
        <v>36</v>
      </c>
      <c r="E50" s="415">
        <v>1800</v>
      </c>
      <c r="F50" s="536">
        <v>1.5</v>
      </c>
      <c r="G50" s="415">
        <v>2200</v>
      </c>
      <c r="H50" s="536">
        <v>2</v>
      </c>
      <c r="I50" s="780">
        <v>600</v>
      </c>
      <c r="J50" s="536">
        <v>2</v>
      </c>
      <c r="K50" s="12"/>
      <c r="Q50" s="504">
        <f t="shared" ref="Q50:Q55" si="5">(INT(E50/100)+(E50-100*INT(E50/100))/60)/24</f>
        <v>0.75</v>
      </c>
      <c r="R50" s="504">
        <f t="shared" ref="R50:R55" si="6">(INT(G50/100)+(G50-100*INT(G50/100))/60)/24</f>
        <v>0.91666666666666663</v>
      </c>
      <c r="S50" s="504">
        <f t="shared" ref="S50:S55" si="7">(INT(I50/100)+(I50-100*INT(I50/100))/60)/24</f>
        <v>0.25</v>
      </c>
      <c r="T50" s="215"/>
      <c r="U50" s="215"/>
      <c r="V50" s="215"/>
      <c r="W50" s="215"/>
      <c r="X50" s="215"/>
      <c r="Y50" s="215"/>
      <c r="Z50" s="215"/>
      <c r="AA50" s="215"/>
      <c r="AB50" s="215"/>
      <c r="AC50" s="215"/>
      <c r="AD50" s="215"/>
      <c r="AE50" s="215"/>
      <c r="AF50" s="215"/>
      <c r="AG50" s="215"/>
      <c r="AH50" s="215"/>
      <c r="AI50" s="215"/>
      <c r="AJ50" s="215"/>
    </row>
    <row r="51" spans="1:36" x14ac:dyDescent="0.2">
      <c r="A51" s="105" t="s">
        <v>39</v>
      </c>
      <c r="E51" s="415">
        <v>1800</v>
      </c>
      <c r="F51" s="536">
        <v>1.5</v>
      </c>
      <c r="G51" s="415">
        <v>2200</v>
      </c>
      <c r="H51" s="536">
        <v>2</v>
      </c>
      <c r="I51" s="780">
        <v>600</v>
      </c>
      <c r="J51" s="536">
        <v>2</v>
      </c>
      <c r="K51" s="12"/>
      <c r="Q51" s="504">
        <f t="shared" si="5"/>
        <v>0.75</v>
      </c>
      <c r="R51" s="504">
        <f t="shared" si="6"/>
        <v>0.91666666666666663</v>
      </c>
      <c r="S51" s="504">
        <f t="shared" si="7"/>
        <v>0.25</v>
      </c>
      <c r="T51" s="215"/>
      <c r="U51" s="215"/>
      <c r="V51" s="215"/>
      <c r="W51" s="215"/>
      <c r="X51" s="215"/>
      <c r="Y51" s="215"/>
      <c r="Z51" s="215"/>
      <c r="AA51" s="215"/>
      <c r="AB51" s="215"/>
      <c r="AC51" s="215"/>
      <c r="AD51" s="215"/>
      <c r="AE51" s="215"/>
      <c r="AF51" s="215"/>
      <c r="AG51" s="215"/>
      <c r="AH51" s="215"/>
      <c r="AI51" s="215"/>
      <c r="AJ51" s="215"/>
    </row>
    <row r="52" spans="1:36" x14ac:dyDescent="0.2">
      <c r="A52" s="106" t="s">
        <v>42</v>
      </c>
      <c r="E52" s="415">
        <v>1800</v>
      </c>
      <c r="F52" s="536">
        <v>1.5</v>
      </c>
      <c r="G52" s="415">
        <v>2200</v>
      </c>
      <c r="H52" s="536">
        <v>2</v>
      </c>
      <c r="I52" s="780">
        <v>600</v>
      </c>
      <c r="J52" s="536">
        <v>2</v>
      </c>
      <c r="K52" s="12"/>
      <c r="Q52" s="504">
        <f t="shared" si="5"/>
        <v>0.75</v>
      </c>
      <c r="R52" s="504">
        <f t="shared" si="6"/>
        <v>0.91666666666666663</v>
      </c>
      <c r="S52" s="504">
        <f t="shared" si="7"/>
        <v>0.25</v>
      </c>
      <c r="T52" s="215"/>
      <c r="U52" s="215"/>
      <c r="V52" s="215"/>
      <c r="W52" s="215"/>
      <c r="X52" s="215"/>
      <c r="Y52" s="215"/>
      <c r="Z52" s="215"/>
      <c r="AA52" s="215"/>
      <c r="AB52" s="215"/>
      <c r="AC52" s="215"/>
      <c r="AD52" s="215"/>
      <c r="AE52" s="215"/>
      <c r="AF52" s="215"/>
      <c r="AG52" s="215"/>
      <c r="AH52" s="215"/>
      <c r="AI52" s="215"/>
      <c r="AJ52" s="215"/>
    </row>
    <row r="53" spans="1:36" x14ac:dyDescent="0.2">
      <c r="A53" s="105" t="s">
        <v>43</v>
      </c>
      <c r="E53" s="415">
        <v>1800</v>
      </c>
      <c r="F53" s="536">
        <v>1.5</v>
      </c>
      <c r="G53" s="415">
        <v>2200</v>
      </c>
      <c r="H53" s="536">
        <v>2</v>
      </c>
      <c r="I53" s="780">
        <v>600</v>
      </c>
      <c r="J53" s="536">
        <v>2</v>
      </c>
      <c r="K53" s="12"/>
      <c r="Q53" s="504">
        <f t="shared" si="5"/>
        <v>0.75</v>
      </c>
      <c r="R53" s="504">
        <f t="shared" si="6"/>
        <v>0.91666666666666663</v>
      </c>
      <c r="S53" s="504">
        <f t="shared" si="7"/>
        <v>0.25</v>
      </c>
      <c r="T53" s="215"/>
      <c r="U53" s="215"/>
      <c r="V53" s="215"/>
      <c r="W53" s="215"/>
      <c r="X53" s="215"/>
      <c r="Y53" s="215"/>
      <c r="Z53" s="215"/>
      <c r="AA53" s="215"/>
      <c r="AB53" s="215"/>
      <c r="AC53" s="215"/>
      <c r="AD53" s="215"/>
      <c r="AE53" s="215"/>
      <c r="AF53" s="215"/>
      <c r="AG53" s="215"/>
      <c r="AH53" s="215"/>
      <c r="AI53" s="215"/>
      <c r="AJ53" s="215"/>
    </row>
    <row r="54" spans="1:36" x14ac:dyDescent="0.2">
      <c r="A54" s="105" t="s">
        <v>45</v>
      </c>
      <c r="E54" s="415">
        <v>1800</v>
      </c>
      <c r="F54" s="536">
        <v>1.5</v>
      </c>
      <c r="G54" s="415">
        <v>2200</v>
      </c>
      <c r="H54" s="536">
        <v>2</v>
      </c>
      <c r="I54" s="780">
        <v>600</v>
      </c>
      <c r="J54" s="536">
        <v>2</v>
      </c>
      <c r="K54" s="12"/>
      <c r="Q54" s="504">
        <f t="shared" si="5"/>
        <v>0.75</v>
      </c>
      <c r="R54" s="504">
        <f t="shared" si="6"/>
        <v>0.91666666666666663</v>
      </c>
      <c r="S54" s="504">
        <f t="shared" si="7"/>
        <v>0.25</v>
      </c>
      <c r="T54" s="215"/>
      <c r="U54" s="215"/>
      <c r="V54" s="215"/>
      <c r="W54" s="215"/>
      <c r="X54" s="215"/>
      <c r="Y54" s="215"/>
      <c r="Z54" s="215"/>
      <c r="AA54" s="215"/>
      <c r="AB54" s="215"/>
      <c r="AC54" s="215"/>
      <c r="AD54" s="215"/>
      <c r="AE54" s="215"/>
      <c r="AF54" s="215"/>
      <c r="AG54" s="215"/>
      <c r="AH54" s="215"/>
      <c r="AI54" s="215"/>
      <c r="AJ54" s="215"/>
    </row>
    <row r="55" spans="1:36" ht="14.25" customHeight="1" x14ac:dyDescent="0.2">
      <c r="A55" s="370" t="s">
        <v>229</v>
      </c>
      <c r="E55" s="415">
        <v>800</v>
      </c>
      <c r="F55" s="536">
        <v>2</v>
      </c>
      <c r="G55" s="415">
        <v>2200</v>
      </c>
      <c r="H55" s="537">
        <v>3</v>
      </c>
      <c r="I55" s="780">
        <v>600</v>
      </c>
      <c r="J55" s="537">
        <v>3</v>
      </c>
      <c r="K55" s="12"/>
      <c r="Q55" s="504">
        <f t="shared" si="5"/>
        <v>0.33333333333333331</v>
      </c>
      <c r="R55" s="504">
        <f t="shared" si="6"/>
        <v>0.91666666666666663</v>
      </c>
      <c r="S55" s="504">
        <f t="shared" si="7"/>
        <v>0.25</v>
      </c>
      <c r="T55" s="215"/>
      <c r="U55" s="215"/>
      <c r="V55" s="215"/>
      <c r="W55" s="215"/>
      <c r="X55" s="215"/>
      <c r="Y55" s="215"/>
      <c r="Z55" s="215"/>
      <c r="AA55" s="215"/>
      <c r="AB55" s="215"/>
      <c r="AC55" s="215"/>
      <c r="AD55" s="215"/>
      <c r="AE55" s="215"/>
      <c r="AF55" s="215"/>
      <c r="AG55" s="215"/>
      <c r="AH55" s="215"/>
      <c r="AI55" s="215"/>
      <c r="AJ55" s="215"/>
    </row>
    <row r="56" spans="1:36" ht="14.25" customHeight="1" x14ac:dyDescent="0.2">
      <c r="A56" s="371"/>
      <c r="E56" s="518" t="s">
        <v>239</v>
      </c>
      <c r="F56" s="519" t="s">
        <v>240</v>
      </c>
      <c r="G56" s="518"/>
      <c r="H56" s="519"/>
      <c r="I56" s="781"/>
      <c r="J56" s="519"/>
      <c r="K56" s="12"/>
      <c r="Q56" s="504"/>
      <c r="R56" s="504"/>
      <c r="S56" s="504"/>
      <c r="T56" s="215"/>
      <c r="U56" s="215"/>
      <c r="V56" s="215"/>
      <c r="W56" s="215"/>
      <c r="X56" s="215"/>
      <c r="Y56" s="215"/>
      <c r="Z56" s="215"/>
      <c r="AA56" s="215"/>
      <c r="AB56" s="215"/>
      <c r="AC56" s="215"/>
      <c r="AD56" s="215"/>
      <c r="AE56" s="215"/>
      <c r="AF56" s="215"/>
      <c r="AG56" s="215"/>
      <c r="AH56" s="215"/>
      <c r="AI56" s="215"/>
      <c r="AJ56" s="215"/>
    </row>
    <row r="57" spans="1:36" ht="14.25" customHeight="1" x14ac:dyDescent="0.2">
      <c r="E57" s="556">
        <v>0</v>
      </c>
      <c r="F57" s="555">
        <f>1+E57/100</f>
        <v>1</v>
      </c>
      <c r="G57" s="309"/>
      <c r="H57" s="12"/>
      <c r="I57" s="782"/>
      <c r="J57" s="12"/>
      <c r="K57" s="12"/>
      <c r="Q57" s="504"/>
      <c r="R57" s="504"/>
      <c r="S57" s="504"/>
      <c r="T57" s="215"/>
      <c r="U57" s="215"/>
      <c r="V57" s="215"/>
      <c r="W57" s="215"/>
      <c r="X57" s="215"/>
      <c r="Y57" s="215"/>
      <c r="Z57" s="215"/>
      <c r="AA57" s="215"/>
      <c r="AB57" s="215"/>
      <c r="AC57" s="215"/>
      <c r="AD57" s="215"/>
      <c r="AE57" s="215"/>
      <c r="AF57" s="215"/>
      <c r="AG57" s="215"/>
      <c r="AH57" s="215"/>
      <c r="AI57" s="215"/>
      <c r="AJ57" s="215"/>
    </row>
    <row r="58" spans="1:36" ht="13.5" thickBot="1" x14ac:dyDescent="0.25">
      <c r="R58" s="215"/>
      <c r="S58" s="215"/>
      <c r="T58" s="215"/>
      <c r="U58" s="215"/>
      <c r="V58" s="215"/>
      <c r="W58" s="215"/>
      <c r="X58" s="215"/>
      <c r="Y58" s="215"/>
      <c r="Z58" s="215"/>
      <c r="AA58" s="215"/>
      <c r="AB58" s="215"/>
      <c r="AC58" s="215"/>
      <c r="AD58" s="215"/>
      <c r="AE58" s="215"/>
      <c r="AF58" s="215"/>
      <c r="AG58" s="215"/>
      <c r="AH58" s="215"/>
      <c r="AI58" s="215"/>
      <c r="AJ58" s="215"/>
    </row>
    <row r="59" spans="1:36" ht="13.5" thickBot="1" x14ac:dyDescent="0.25">
      <c r="A59" s="743" t="s">
        <v>255</v>
      </c>
      <c r="B59" s="520"/>
      <c r="D59" s="116" t="s">
        <v>80</v>
      </c>
      <c r="R59" s="215"/>
      <c r="S59" s="215"/>
      <c r="T59" s="215"/>
      <c r="U59" s="215"/>
      <c r="V59" s="215"/>
      <c r="W59" s="215"/>
      <c r="X59" s="215"/>
      <c r="Y59" s="215"/>
      <c r="Z59" s="215"/>
      <c r="AA59" s="215"/>
      <c r="AB59" s="215"/>
      <c r="AC59" s="215"/>
      <c r="AD59" s="215"/>
      <c r="AE59" s="215"/>
      <c r="AF59" s="215"/>
      <c r="AG59" s="215"/>
      <c r="AH59" s="215"/>
      <c r="AI59" s="215"/>
      <c r="AJ59" s="215"/>
    </row>
    <row r="60" spans="1:36" x14ac:dyDescent="0.2">
      <c r="B60" s="104"/>
      <c r="D60" s="116"/>
      <c r="R60" s="215"/>
      <c r="S60" s="215"/>
      <c r="T60" s="215"/>
      <c r="U60" s="215"/>
      <c r="V60" s="215"/>
      <c r="W60" s="215"/>
      <c r="X60" s="215"/>
      <c r="Y60" s="215"/>
      <c r="Z60" s="215"/>
      <c r="AA60" s="215"/>
      <c r="AB60" s="215"/>
      <c r="AC60" s="215"/>
      <c r="AD60" s="215"/>
      <c r="AE60" s="215"/>
      <c r="AF60" s="215"/>
      <c r="AG60" s="215"/>
      <c r="AH60" s="215"/>
      <c r="AI60" s="215"/>
      <c r="AJ60" s="215"/>
    </row>
    <row r="61" spans="1:36" x14ac:dyDescent="0.2">
      <c r="A61" s="521"/>
      <c r="B61" s="110"/>
      <c r="C61" s="110"/>
      <c r="D61" s="110"/>
      <c r="E61" s="110"/>
      <c r="F61" s="110"/>
      <c r="G61" s="110"/>
      <c r="H61" s="110"/>
      <c r="I61" s="783"/>
      <c r="J61" s="110"/>
      <c r="K61" s="110"/>
      <c r="L61" s="110"/>
      <c r="M61" s="110"/>
      <c r="N61" s="110"/>
      <c r="O61" s="110"/>
      <c r="P61" s="110"/>
      <c r="R61" s="215"/>
      <c r="S61" s="215"/>
      <c r="T61" s="215"/>
      <c r="U61" s="215"/>
      <c r="V61" s="215"/>
      <c r="W61" s="215"/>
      <c r="X61" s="215"/>
      <c r="Y61" s="215"/>
      <c r="Z61" s="215"/>
      <c r="AA61" s="215"/>
      <c r="AB61" s="215"/>
      <c r="AC61" s="215"/>
      <c r="AD61" s="215"/>
      <c r="AE61" s="215"/>
      <c r="AF61" s="215"/>
      <c r="AG61" s="215"/>
      <c r="AH61" s="215"/>
      <c r="AI61" s="215"/>
      <c r="AJ61" s="215"/>
    </row>
    <row r="62" spans="1:36" ht="33.75" x14ac:dyDescent="0.2">
      <c r="A62" s="522" t="s">
        <v>77</v>
      </c>
      <c r="B62" s="522"/>
      <c r="C62" s="522"/>
      <c r="D62" s="522"/>
      <c r="E62" s="522"/>
      <c r="F62" s="375"/>
      <c r="G62" s="830"/>
      <c r="H62" s="831"/>
      <c r="I62" s="831"/>
      <c r="J62" s="831"/>
      <c r="K62" s="831"/>
      <c r="L62" s="831"/>
      <c r="M62" s="831"/>
      <c r="N62" s="831"/>
      <c r="O62" s="832"/>
      <c r="R62" s="215"/>
      <c r="S62" s="215"/>
      <c r="T62" s="215"/>
      <c r="U62" s="215"/>
      <c r="V62" s="215"/>
      <c r="W62" s="215"/>
      <c r="X62" s="215"/>
      <c r="Y62" s="215"/>
      <c r="Z62" s="215"/>
      <c r="AA62" s="215"/>
      <c r="AB62" s="215"/>
      <c r="AC62" s="215"/>
      <c r="AD62" s="215"/>
      <c r="AE62" s="215"/>
      <c r="AF62" s="215"/>
      <c r="AG62" s="215"/>
      <c r="AH62" s="215"/>
      <c r="AI62" s="215"/>
      <c r="AJ62" s="215"/>
    </row>
    <row r="63" spans="1:36" ht="12.75" customHeight="1" x14ac:dyDescent="0.2">
      <c r="A63" s="602" t="s">
        <v>303</v>
      </c>
      <c r="B63" s="839">
        <v>45987</v>
      </c>
      <c r="C63" s="804"/>
      <c r="D63" s="523"/>
      <c r="E63" s="523"/>
      <c r="F63" s="375"/>
      <c r="G63" s="831"/>
      <c r="H63" s="831"/>
      <c r="I63" s="831"/>
      <c r="J63" s="831"/>
      <c r="K63" s="831"/>
      <c r="L63" s="831"/>
      <c r="M63" s="831"/>
      <c r="N63" s="831"/>
      <c r="O63" s="832"/>
      <c r="R63" s="215"/>
      <c r="S63" s="215"/>
      <c r="T63" s="215"/>
      <c r="U63" s="215"/>
      <c r="V63" s="215"/>
      <c r="W63" s="215"/>
      <c r="X63" s="215"/>
      <c r="Y63" s="215"/>
      <c r="Z63" s="215"/>
      <c r="AA63" s="215"/>
      <c r="AB63" s="215"/>
      <c r="AC63" s="215"/>
      <c r="AD63" s="215"/>
      <c r="AE63" s="215"/>
      <c r="AF63" s="215"/>
      <c r="AG63" s="215"/>
      <c r="AH63" s="215"/>
      <c r="AI63" s="215"/>
      <c r="AJ63" s="215"/>
    </row>
    <row r="64" spans="1:36" x14ac:dyDescent="0.2">
      <c r="A64" s="524" t="s">
        <v>78</v>
      </c>
      <c r="B64" s="525"/>
      <c r="C64" s="526"/>
      <c r="D64" s="526"/>
      <c r="E64" s="526"/>
      <c r="F64" s="375"/>
      <c r="G64" s="831"/>
      <c r="H64" s="831"/>
      <c r="I64" s="831"/>
      <c r="J64" s="831"/>
      <c r="K64" s="831"/>
      <c r="L64" s="831"/>
      <c r="M64" s="831"/>
      <c r="N64" s="831"/>
      <c r="O64" s="832"/>
      <c r="R64" s="215"/>
      <c r="S64" s="215"/>
      <c r="T64" s="215"/>
      <c r="U64" s="215"/>
      <c r="V64" s="215"/>
      <c r="W64" s="215"/>
      <c r="X64" s="215"/>
      <c r="Y64" s="215"/>
      <c r="Z64" s="215"/>
      <c r="AA64" s="215"/>
      <c r="AB64" s="215"/>
      <c r="AC64" s="215"/>
      <c r="AD64" s="215"/>
      <c r="AE64" s="215"/>
      <c r="AF64" s="215"/>
      <c r="AG64" s="215"/>
      <c r="AH64" s="215"/>
      <c r="AI64" s="215"/>
      <c r="AJ64" s="215"/>
    </row>
    <row r="65" spans="1:36" x14ac:dyDescent="0.2">
      <c r="A65" s="527" t="s">
        <v>275</v>
      </c>
      <c r="B65" s="528"/>
      <c r="C65" s="528"/>
      <c r="D65" s="528"/>
      <c r="E65" s="528"/>
      <c r="F65" s="529"/>
      <c r="G65" s="831"/>
      <c r="H65" s="831"/>
      <c r="I65" s="831"/>
      <c r="J65" s="831"/>
      <c r="K65" s="831"/>
      <c r="L65" s="831"/>
      <c r="M65" s="831"/>
      <c r="N65" s="831"/>
      <c r="O65" s="832"/>
      <c r="R65" s="215"/>
      <c r="S65" s="215"/>
      <c r="T65" s="215"/>
      <c r="U65" s="215"/>
      <c r="V65" s="215"/>
      <c r="W65" s="215"/>
      <c r="X65" s="215"/>
      <c r="Y65" s="215"/>
      <c r="Z65" s="215"/>
      <c r="AA65" s="215"/>
      <c r="AB65" s="215"/>
      <c r="AC65" s="215"/>
      <c r="AD65" s="215"/>
      <c r="AE65" s="215"/>
      <c r="AF65" s="215"/>
      <c r="AG65" s="215"/>
      <c r="AH65" s="215"/>
      <c r="AI65" s="215"/>
      <c r="AJ65" s="215"/>
    </row>
    <row r="66" spans="1:36" x14ac:dyDescent="0.2">
      <c r="A66" s="530" t="s">
        <v>81</v>
      </c>
      <c r="B66" s="531" t="s">
        <v>164</v>
      </c>
      <c r="C66" s="215"/>
      <c r="D66" s="215"/>
      <c r="E66" s="215"/>
      <c r="G66" s="831"/>
      <c r="H66" s="831"/>
      <c r="I66" s="831"/>
      <c r="J66" s="831"/>
      <c r="K66" s="831"/>
      <c r="L66" s="831"/>
      <c r="M66" s="831"/>
      <c r="N66" s="831"/>
      <c r="O66" s="832"/>
      <c r="R66" s="215"/>
      <c r="S66" s="215"/>
      <c r="T66" s="215"/>
      <c r="U66" s="215"/>
      <c r="V66" s="215"/>
      <c r="W66" s="215"/>
      <c r="X66" s="215"/>
      <c r="Y66" s="215"/>
      <c r="Z66" s="215"/>
      <c r="AA66" s="215"/>
      <c r="AB66" s="215"/>
      <c r="AC66" s="215"/>
      <c r="AD66" s="215"/>
      <c r="AE66" s="215"/>
      <c r="AF66" s="215"/>
      <c r="AG66" s="215"/>
      <c r="AH66" s="215"/>
      <c r="AI66" s="215"/>
      <c r="AJ66" s="215"/>
    </row>
    <row r="67" spans="1:36" x14ac:dyDescent="0.2">
      <c r="A67" s="532" t="s">
        <v>161</v>
      </c>
      <c r="B67" s="532"/>
      <c r="C67" s="215"/>
      <c r="D67" s="215"/>
      <c r="E67" s="215"/>
      <c r="G67" s="831"/>
      <c r="H67" s="831"/>
      <c r="I67" s="831"/>
      <c r="J67" s="831"/>
      <c r="K67" s="831"/>
      <c r="L67" s="831"/>
      <c r="M67" s="831"/>
      <c r="N67" s="831"/>
      <c r="O67" s="832"/>
      <c r="R67" s="215"/>
      <c r="S67" s="215"/>
      <c r="T67" s="215"/>
      <c r="U67" s="215"/>
      <c r="V67" s="215"/>
      <c r="W67" s="215"/>
      <c r="X67" s="215"/>
      <c r="Y67" s="215"/>
      <c r="Z67" s="215"/>
      <c r="AA67" s="215"/>
      <c r="AB67" s="215"/>
      <c r="AC67" s="215"/>
      <c r="AD67" s="215"/>
      <c r="AE67" s="215"/>
      <c r="AF67" s="215"/>
      <c r="AG67" s="215"/>
      <c r="AH67" s="215"/>
      <c r="AI67" s="215"/>
      <c r="AJ67" s="215"/>
    </row>
    <row r="68" spans="1:36" x14ac:dyDescent="0.2">
      <c r="A68" s="532"/>
      <c r="B68" s="532"/>
      <c r="C68" s="215"/>
      <c r="D68" s="215"/>
      <c r="E68" s="215"/>
      <c r="G68" s="831"/>
      <c r="H68" s="831"/>
      <c r="I68" s="831"/>
      <c r="J68" s="831"/>
      <c r="K68" s="831"/>
      <c r="L68" s="831"/>
      <c r="M68" s="831"/>
      <c r="N68" s="831"/>
      <c r="O68" s="832"/>
      <c r="R68" s="215"/>
      <c r="S68" s="215"/>
      <c r="T68" s="215"/>
      <c r="U68" s="215"/>
      <c r="V68" s="215"/>
      <c r="W68" s="215"/>
      <c r="X68" s="215"/>
      <c r="Y68" s="215"/>
      <c r="Z68" s="215"/>
      <c r="AA68" s="215"/>
      <c r="AB68" s="215"/>
      <c r="AC68" s="215"/>
      <c r="AD68" s="215"/>
      <c r="AE68" s="215"/>
      <c r="AF68" s="215"/>
      <c r="AG68" s="215"/>
      <c r="AH68" s="215"/>
      <c r="AI68" s="215"/>
      <c r="AJ68" s="215"/>
    </row>
    <row r="69" spans="1:36" x14ac:dyDescent="0.2">
      <c r="A69" s="532" t="s">
        <v>273</v>
      </c>
      <c r="B69" s="532"/>
      <c r="C69" s="215"/>
      <c r="D69" s="215"/>
      <c r="E69" s="215"/>
      <c r="G69" s="831"/>
      <c r="H69" s="831"/>
      <c r="I69" s="831"/>
      <c r="J69" s="831"/>
      <c r="K69" s="831"/>
      <c r="L69" s="831"/>
      <c r="M69" s="831"/>
      <c r="N69" s="831"/>
      <c r="O69" s="832"/>
      <c r="R69" s="215"/>
      <c r="S69" s="215"/>
      <c r="T69" s="215"/>
      <c r="U69" s="215"/>
      <c r="V69" s="215"/>
      <c r="W69" s="215"/>
      <c r="X69" s="215"/>
      <c r="Y69" s="215"/>
      <c r="Z69" s="215"/>
      <c r="AA69" s="215"/>
      <c r="AB69" s="215"/>
      <c r="AC69" s="215"/>
      <c r="AD69" s="215"/>
      <c r="AE69" s="215"/>
      <c r="AF69" s="215"/>
      <c r="AG69" s="215"/>
      <c r="AH69" s="215"/>
      <c r="AI69" s="215"/>
      <c r="AJ69" s="215"/>
    </row>
    <row r="70" spans="1:36" ht="12.75" customHeight="1" x14ac:dyDescent="0.2">
      <c r="A70" s="215"/>
      <c r="B70" s="215"/>
      <c r="C70" s="215"/>
      <c r="D70" s="215"/>
      <c r="E70" s="215"/>
      <c r="G70" s="831"/>
      <c r="H70" s="831"/>
      <c r="I70" s="831"/>
      <c r="J70" s="831"/>
      <c r="K70" s="831"/>
      <c r="L70" s="831"/>
      <c r="M70" s="831"/>
      <c r="N70" s="831"/>
      <c r="O70" s="832"/>
      <c r="R70" s="215"/>
      <c r="S70" s="215"/>
      <c r="T70" s="215"/>
      <c r="U70" s="215"/>
      <c r="V70" s="215"/>
      <c r="W70" s="215"/>
      <c r="X70" s="215"/>
      <c r="Y70" s="215"/>
      <c r="Z70" s="215"/>
      <c r="AA70" s="215"/>
      <c r="AB70" s="215"/>
      <c r="AC70" s="215"/>
      <c r="AD70" s="215"/>
      <c r="AE70" s="215"/>
      <c r="AF70" s="215"/>
      <c r="AG70" s="215"/>
      <c r="AH70" s="215"/>
      <c r="AI70" s="215"/>
      <c r="AJ70" s="215"/>
    </row>
    <row r="71" spans="1:36" x14ac:dyDescent="0.2">
      <c r="A71" s="684"/>
      <c r="G71" s="831"/>
      <c r="H71" s="831"/>
      <c r="I71" s="831"/>
      <c r="J71" s="831"/>
      <c r="K71" s="831"/>
      <c r="L71" s="831"/>
      <c r="M71" s="831"/>
      <c r="N71" s="831"/>
      <c r="O71" s="832"/>
      <c r="R71" s="215"/>
      <c r="S71" s="215"/>
      <c r="T71" s="215"/>
      <c r="U71" s="215"/>
      <c r="V71" s="215"/>
      <c r="W71" s="215"/>
      <c r="X71" s="215"/>
      <c r="Y71" s="215"/>
      <c r="Z71" s="215"/>
      <c r="AA71" s="215"/>
      <c r="AB71" s="215"/>
      <c r="AC71" s="215"/>
      <c r="AD71" s="215"/>
      <c r="AE71" s="215"/>
      <c r="AF71" s="215"/>
      <c r="AG71" s="215"/>
      <c r="AH71" s="215"/>
      <c r="AI71" s="215"/>
      <c r="AJ71" s="215"/>
    </row>
    <row r="72" spans="1:36" x14ac:dyDescent="0.2">
      <c r="R72" s="215"/>
      <c r="S72" s="215"/>
      <c r="T72" s="215"/>
      <c r="U72" s="215"/>
      <c r="V72" s="215"/>
      <c r="W72" s="215"/>
      <c r="X72" s="215"/>
      <c r="Y72" s="215"/>
      <c r="Z72" s="215"/>
      <c r="AA72" s="215"/>
      <c r="AB72" s="215"/>
      <c r="AC72" s="215"/>
      <c r="AD72" s="215"/>
      <c r="AE72" s="215"/>
      <c r="AF72" s="215"/>
      <c r="AG72" s="215"/>
      <c r="AH72" s="215"/>
      <c r="AI72" s="215"/>
      <c r="AJ72" s="215"/>
    </row>
    <row r="73" spans="1:36" x14ac:dyDescent="0.2">
      <c r="A73" s="215"/>
      <c r="B73" s="533"/>
      <c r="C73" s="533"/>
      <c r="D73" s="533"/>
      <c r="E73" s="533"/>
      <c r="F73" s="222"/>
      <c r="G73" s="222"/>
      <c r="H73" s="215"/>
      <c r="I73" s="784"/>
      <c r="J73" s="215"/>
      <c r="K73" s="215"/>
      <c r="L73" s="215"/>
      <c r="M73" s="215"/>
      <c r="N73" s="215"/>
      <c r="O73" s="215"/>
      <c r="P73" s="215"/>
      <c r="R73" s="215"/>
      <c r="S73" s="215"/>
      <c r="T73" s="215"/>
      <c r="U73" s="215"/>
      <c r="V73" s="215"/>
      <c r="W73" s="215"/>
      <c r="X73" s="215"/>
      <c r="Y73" s="215"/>
      <c r="Z73" s="215"/>
      <c r="AA73" s="215"/>
      <c r="AB73" s="215"/>
      <c r="AC73" s="215"/>
      <c r="AD73" s="215"/>
      <c r="AE73" s="215"/>
      <c r="AF73" s="215"/>
      <c r="AG73" s="215"/>
      <c r="AH73" s="215"/>
      <c r="AI73" s="215"/>
      <c r="AJ73" s="215"/>
    </row>
    <row r="74" spans="1:36" x14ac:dyDescent="0.2">
      <c r="A74" s="215"/>
      <c r="B74" s="215"/>
      <c r="C74" s="215"/>
      <c r="D74" s="215"/>
      <c r="E74" s="215"/>
      <c r="F74" s="215"/>
      <c r="G74" s="215"/>
      <c r="H74" s="215"/>
      <c r="I74" s="784"/>
      <c r="J74" s="215"/>
      <c r="K74" s="215"/>
      <c r="L74" s="215"/>
      <c r="M74" s="215"/>
      <c r="N74" s="215"/>
      <c r="O74" s="215"/>
      <c r="P74" s="215"/>
      <c r="R74" s="215"/>
      <c r="S74" s="215"/>
      <c r="T74" s="215"/>
      <c r="U74" s="215"/>
      <c r="V74" s="215"/>
      <c r="W74" s="215"/>
      <c r="X74" s="215"/>
      <c r="Y74" s="215"/>
      <c r="Z74" s="215"/>
      <c r="AA74" s="215"/>
      <c r="AB74" s="215"/>
      <c r="AC74" s="215"/>
      <c r="AD74" s="215"/>
      <c r="AE74" s="215"/>
      <c r="AF74" s="215"/>
      <c r="AG74" s="215"/>
      <c r="AH74" s="215"/>
      <c r="AI74" s="215"/>
      <c r="AJ74" s="215"/>
    </row>
    <row r="75" spans="1:36" x14ac:dyDescent="0.2">
      <c r="A75" s="215"/>
      <c r="B75" s="215"/>
      <c r="C75" s="215"/>
      <c r="D75" s="215"/>
      <c r="E75" s="215"/>
      <c r="F75" s="215"/>
      <c r="G75" s="215"/>
      <c r="H75" s="215"/>
      <c r="I75" s="784"/>
      <c r="J75" s="215"/>
      <c r="K75" s="215"/>
      <c r="L75" s="215"/>
      <c r="M75" s="215"/>
      <c r="N75" s="215"/>
      <c r="O75" s="215"/>
      <c r="P75" s="215"/>
      <c r="R75" s="215"/>
      <c r="S75" s="215"/>
      <c r="T75" s="215"/>
      <c r="U75" s="215"/>
      <c r="V75" s="215"/>
      <c r="W75" s="215"/>
      <c r="X75" s="215"/>
      <c r="Y75" s="215"/>
      <c r="Z75" s="215"/>
      <c r="AA75" s="215"/>
      <c r="AB75" s="215"/>
      <c r="AC75" s="215"/>
      <c r="AD75" s="215"/>
      <c r="AE75" s="215"/>
      <c r="AF75" s="215"/>
      <c r="AG75" s="215"/>
      <c r="AH75" s="215"/>
      <c r="AI75" s="215"/>
      <c r="AJ75" s="215"/>
    </row>
    <row r="76" spans="1:36" x14ac:dyDescent="0.2">
      <c r="A76" s="215"/>
      <c r="B76" s="215"/>
      <c r="C76" s="215"/>
      <c r="D76" s="215"/>
      <c r="E76" s="215"/>
      <c r="F76" s="215"/>
      <c r="G76" s="215"/>
      <c r="H76" s="215"/>
      <c r="I76" s="784"/>
      <c r="J76" s="215"/>
      <c r="K76" s="215"/>
      <c r="L76" s="215"/>
      <c r="M76" s="215"/>
      <c r="N76" s="215"/>
      <c r="O76" s="215"/>
      <c r="P76" s="215"/>
      <c r="R76" s="215"/>
      <c r="S76" s="215"/>
      <c r="T76" s="215"/>
      <c r="U76" s="215"/>
      <c r="V76" s="215"/>
      <c r="W76" s="215"/>
      <c r="X76" s="215"/>
      <c r="Y76" s="215"/>
      <c r="Z76" s="215"/>
      <c r="AA76" s="215"/>
      <c r="AB76" s="215"/>
      <c r="AC76" s="215"/>
      <c r="AD76" s="215"/>
      <c r="AE76" s="215"/>
      <c r="AF76" s="215"/>
      <c r="AG76" s="215"/>
      <c r="AH76" s="215"/>
      <c r="AI76" s="215"/>
      <c r="AJ76" s="215"/>
    </row>
    <row r="77" spans="1:36" x14ac:dyDescent="0.2">
      <c r="A77" s="215"/>
      <c r="B77" s="215"/>
      <c r="C77" s="215"/>
      <c r="D77" s="215"/>
      <c r="E77" s="215"/>
      <c r="F77" s="215"/>
      <c r="G77" s="215"/>
      <c r="H77" s="215"/>
      <c r="I77" s="784"/>
      <c r="J77" s="215"/>
      <c r="K77" s="215"/>
      <c r="L77" s="215"/>
      <c r="M77" s="215"/>
      <c r="N77" s="215"/>
      <c r="O77" s="215"/>
      <c r="P77" s="215"/>
      <c r="R77" s="215"/>
      <c r="S77" s="215"/>
      <c r="T77" s="215"/>
      <c r="U77" s="215"/>
      <c r="V77" s="215"/>
      <c r="W77" s="215"/>
      <c r="X77" s="215"/>
      <c r="Y77" s="215"/>
      <c r="Z77" s="215"/>
      <c r="AA77" s="215"/>
      <c r="AB77" s="215"/>
      <c r="AC77" s="215"/>
      <c r="AD77" s="215"/>
      <c r="AE77" s="215"/>
      <c r="AF77" s="215"/>
      <c r="AG77" s="215"/>
      <c r="AH77" s="215"/>
      <c r="AI77" s="215"/>
      <c r="AJ77" s="215"/>
    </row>
    <row r="78" spans="1:36" x14ac:dyDescent="0.2">
      <c r="A78" s="215"/>
      <c r="B78" s="215"/>
      <c r="C78" s="215"/>
      <c r="D78" s="215"/>
      <c r="E78" s="215"/>
      <c r="F78" s="215"/>
      <c r="G78" s="215"/>
      <c r="H78" s="215"/>
      <c r="I78" s="784"/>
      <c r="J78" s="215"/>
      <c r="K78" s="215"/>
      <c r="L78" s="215"/>
      <c r="M78" s="215"/>
      <c r="N78" s="215"/>
      <c r="O78" s="215"/>
      <c r="P78" s="215"/>
      <c r="R78" s="215"/>
      <c r="S78" s="215"/>
      <c r="T78" s="215"/>
      <c r="U78" s="215"/>
      <c r="V78" s="215"/>
      <c r="W78" s="215"/>
      <c r="X78" s="215"/>
      <c r="Y78" s="215"/>
      <c r="Z78" s="215"/>
      <c r="AA78" s="215"/>
      <c r="AB78" s="215"/>
      <c r="AC78" s="215"/>
      <c r="AD78" s="215"/>
      <c r="AE78" s="215"/>
      <c r="AF78" s="215"/>
      <c r="AG78" s="215"/>
      <c r="AH78" s="215"/>
      <c r="AI78" s="215"/>
      <c r="AJ78" s="215"/>
    </row>
    <row r="79" spans="1:36" x14ac:dyDescent="0.2">
      <c r="A79" s="215"/>
      <c r="B79" s="215"/>
      <c r="C79" s="215"/>
      <c r="D79" s="215"/>
      <c r="E79" s="215"/>
      <c r="F79" s="215"/>
      <c r="G79" s="215"/>
      <c r="H79" s="215"/>
      <c r="I79" s="784"/>
      <c r="J79" s="215"/>
      <c r="K79" s="215"/>
      <c r="L79" s="215"/>
      <c r="M79" s="215"/>
      <c r="N79" s="215"/>
      <c r="O79" s="215"/>
      <c r="P79" s="215"/>
      <c r="R79" s="215"/>
      <c r="S79" s="215"/>
      <c r="T79" s="215"/>
      <c r="U79" s="215"/>
      <c r="V79" s="215"/>
      <c r="W79" s="215"/>
      <c r="X79" s="215"/>
      <c r="Y79" s="215"/>
      <c r="Z79" s="215"/>
      <c r="AA79" s="215"/>
      <c r="AB79" s="215"/>
      <c r="AC79" s="215"/>
      <c r="AD79" s="215"/>
      <c r="AE79" s="215"/>
      <c r="AF79" s="215"/>
      <c r="AG79" s="215"/>
      <c r="AH79" s="215"/>
      <c r="AI79" s="215"/>
      <c r="AJ79" s="215"/>
    </row>
    <row r="80" spans="1:36" x14ac:dyDescent="0.2">
      <c r="A80" s="215"/>
      <c r="B80" s="215"/>
      <c r="C80" s="215"/>
      <c r="D80" s="215"/>
      <c r="E80" s="215"/>
      <c r="F80" s="215"/>
      <c r="G80" s="215"/>
      <c r="H80" s="215"/>
      <c r="I80" s="784"/>
      <c r="J80" s="215"/>
      <c r="K80" s="215"/>
      <c r="L80" s="215"/>
      <c r="M80" s="215"/>
      <c r="N80" s="215"/>
      <c r="O80" s="215"/>
      <c r="P80" s="215"/>
      <c r="R80" s="215"/>
      <c r="S80" s="215"/>
      <c r="T80" s="215"/>
      <c r="U80" s="215"/>
      <c r="V80" s="215"/>
      <c r="W80" s="215"/>
      <c r="X80" s="215"/>
      <c r="Y80" s="215"/>
      <c r="Z80" s="215"/>
      <c r="AA80" s="215"/>
      <c r="AB80" s="215"/>
      <c r="AC80" s="215"/>
      <c r="AD80" s="215"/>
      <c r="AE80" s="215"/>
      <c r="AF80" s="215"/>
      <c r="AG80" s="215"/>
      <c r="AH80" s="215"/>
      <c r="AI80" s="215"/>
      <c r="AJ80" s="215"/>
    </row>
    <row r="81" spans="1:36" x14ac:dyDescent="0.2">
      <c r="A81" s="215"/>
      <c r="B81" s="215"/>
      <c r="C81" s="215"/>
      <c r="D81" s="215"/>
      <c r="E81" s="215"/>
      <c r="F81" s="215"/>
      <c r="G81" s="215"/>
      <c r="H81" s="215"/>
      <c r="I81" s="784"/>
      <c r="J81" s="215"/>
      <c r="K81" s="215"/>
      <c r="L81" s="215"/>
      <c r="M81" s="215"/>
      <c r="N81" s="215"/>
      <c r="O81" s="215"/>
      <c r="P81" s="215"/>
      <c r="R81" s="215"/>
      <c r="S81" s="215"/>
      <c r="T81" s="215"/>
      <c r="U81" s="215"/>
      <c r="V81" s="215"/>
      <c r="W81" s="215"/>
      <c r="X81" s="215"/>
      <c r="Y81" s="215"/>
      <c r="Z81" s="215"/>
      <c r="AA81" s="215"/>
      <c r="AB81" s="215"/>
      <c r="AC81" s="215"/>
      <c r="AD81" s="215"/>
      <c r="AE81" s="215"/>
      <c r="AF81" s="215"/>
      <c r="AG81" s="215"/>
      <c r="AH81" s="215"/>
      <c r="AI81" s="215"/>
      <c r="AJ81" s="215"/>
    </row>
    <row r="82" spans="1:36" x14ac:dyDescent="0.2">
      <c r="A82" s="215"/>
      <c r="B82" s="215"/>
      <c r="C82" s="215"/>
      <c r="D82" s="215"/>
      <c r="E82" s="215"/>
      <c r="F82" s="215"/>
      <c r="G82" s="215"/>
      <c r="H82" s="215"/>
      <c r="I82" s="784"/>
      <c r="J82" s="215"/>
      <c r="K82" s="215"/>
      <c r="L82" s="215"/>
      <c r="M82" s="215"/>
      <c r="N82" s="215"/>
      <c r="O82" s="215"/>
      <c r="P82" s="215"/>
      <c r="R82" s="215"/>
      <c r="S82" s="215"/>
      <c r="T82" s="215"/>
      <c r="U82" s="215"/>
      <c r="V82" s="215"/>
      <c r="W82" s="215"/>
      <c r="X82" s="215"/>
      <c r="Y82" s="215"/>
      <c r="Z82" s="215"/>
      <c r="AA82" s="215"/>
      <c r="AB82" s="215"/>
      <c r="AC82" s="215"/>
      <c r="AD82" s="215"/>
      <c r="AE82" s="215"/>
      <c r="AF82" s="215"/>
      <c r="AG82" s="215"/>
      <c r="AH82" s="215"/>
      <c r="AI82" s="215"/>
      <c r="AJ82" s="215"/>
    </row>
    <row r="83" spans="1:36" x14ac:dyDescent="0.2">
      <c r="A83" s="215"/>
      <c r="B83" s="215"/>
      <c r="C83" s="215"/>
      <c r="D83" s="215"/>
      <c r="E83" s="215"/>
      <c r="F83" s="215"/>
      <c r="G83" s="215"/>
      <c r="H83" s="215"/>
      <c r="I83" s="784"/>
      <c r="J83" s="215"/>
      <c r="K83" s="215"/>
      <c r="L83" s="215"/>
      <c r="M83" s="215"/>
      <c r="N83" s="215"/>
      <c r="O83" s="215"/>
      <c r="P83" s="215"/>
      <c r="R83" s="215"/>
      <c r="S83" s="215"/>
      <c r="T83" s="215"/>
      <c r="U83" s="215"/>
      <c r="V83" s="215"/>
      <c r="W83" s="215"/>
      <c r="X83" s="215"/>
      <c r="Y83" s="215"/>
      <c r="Z83" s="215"/>
      <c r="AA83" s="215"/>
      <c r="AB83" s="215"/>
      <c r="AC83" s="215"/>
      <c r="AD83" s="215"/>
      <c r="AE83" s="215"/>
      <c r="AF83" s="215"/>
      <c r="AG83" s="215"/>
      <c r="AH83" s="215"/>
      <c r="AI83" s="215"/>
      <c r="AJ83" s="215"/>
    </row>
    <row r="84" spans="1:36" x14ac:dyDescent="0.2">
      <c r="A84" s="215"/>
      <c r="B84" s="215"/>
      <c r="C84" s="215"/>
      <c r="D84" s="215"/>
      <c r="E84" s="215"/>
      <c r="F84" s="215"/>
      <c r="G84" s="215"/>
      <c r="H84" s="215"/>
      <c r="I84" s="784"/>
      <c r="J84" s="215"/>
      <c r="K84" s="215"/>
      <c r="L84" s="215"/>
      <c r="M84" s="215"/>
      <c r="N84" s="215"/>
      <c r="O84" s="215"/>
      <c r="P84" s="215"/>
      <c r="R84" s="215"/>
      <c r="S84" s="215"/>
      <c r="T84" s="215"/>
      <c r="U84" s="215"/>
      <c r="V84" s="215"/>
      <c r="W84" s="215"/>
      <c r="X84" s="215"/>
      <c r="Y84" s="215"/>
      <c r="Z84" s="215"/>
      <c r="AA84" s="215"/>
      <c r="AB84" s="215"/>
      <c r="AC84" s="215"/>
      <c r="AD84" s="215"/>
      <c r="AE84" s="215"/>
      <c r="AF84" s="215"/>
      <c r="AG84" s="215"/>
      <c r="AH84" s="215"/>
      <c r="AI84" s="215"/>
      <c r="AJ84" s="215"/>
    </row>
    <row r="85" spans="1:36" x14ac:dyDescent="0.2">
      <c r="A85" s="215"/>
      <c r="B85" s="215"/>
      <c r="C85" s="215"/>
      <c r="D85" s="215"/>
      <c r="E85" s="215"/>
      <c r="F85" s="215"/>
      <c r="G85" s="215"/>
      <c r="H85" s="215"/>
      <c r="I85" s="784"/>
      <c r="J85" s="215"/>
      <c r="K85" s="215"/>
      <c r="L85" s="215"/>
      <c r="M85" s="215"/>
      <c r="N85" s="215"/>
      <c r="O85" s="215"/>
      <c r="P85" s="215"/>
      <c r="R85" s="215"/>
      <c r="S85" s="215"/>
      <c r="T85" s="215"/>
      <c r="U85" s="215"/>
      <c r="V85" s="215"/>
      <c r="W85" s="215"/>
      <c r="X85" s="215"/>
      <c r="Y85" s="215"/>
      <c r="Z85" s="215"/>
      <c r="AA85" s="215"/>
      <c r="AB85" s="215"/>
      <c r="AC85" s="215"/>
      <c r="AD85" s="215"/>
      <c r="AE85" s="215"/>
      <c r="AF85" s="215"/>
      <c r="AG85" s="215"/>
      <c r="AH85" s="215"/>
      <c r="AI85" s="215"/>
      <c r="AJ85" s="215"/>
    </row>
    <row r="86" spans="1:36" x14ac:dyDescent="0.2">
      <c r="A86" s="215"/>
      <c r="B86" s="215"/>
      <c r="C86" s="215"/>
      <c r="D86" s="215"/>
      <c r="E86" s="215"/>
      <c r="F86" s="215"/>
      <c r="G86" s="215"/>
      <c r="H86" s="215"/>
      <c r="I86" s="784"/>
      <c r="J86" s="215"/>
      <c r="K86" s="215"/>
      <c r="L86" s="215"/>
      <c r="M86" s="215"/>
      <c r="N86" s="215"/>
      <c r="O86" s="215"/>
      <c r="P86" s="215"/>
      <c r="R86" s="215"/>
      <c r="S86" s="215"/>
      <c r="T86" s="215"/>
      <c r="U86" s="215"/>
      <c r="V86" s="215"/>
      <c r="W86" s="215"/>
      <c r="X86" s="215"/>
      <c r="Y86" s="215"/>
      <c r="Z86" s="215"/>
      <c r="AA86" s="215"/>
      <c r="AB86" s="215"/>
      <c r="AC86" s="215"/>
      <c r="AD86" s="215"/>
      <c r="AE86" s="215"/>
      <c r="AF86" s="215"/>
      <c r="AG86" s="215"/>
      <c r="AH86" s="215"/>
      <c r="AI86" s="215"/>
      <c r="AJ86" s="215"/>
    </row>
    <row r="87" spans="1:36" x14ac:dyDescent="0.2">
      <c r="A87" s="215"/>
      <c r="B87" s="215"/>
      <c r="C87" s="215"/>
      <c r="D87" s="215"/>
      <c r="E87" s="215"/>
      <c r="F87" s="215"/>
      <c r="G87" s="215"/>
      <c r="H87" s="215"/>
      <c r="I87" s="784"/>
      <c r="J87" s="215"/>
      <c r="K87" s="215"/>
      <c r="L87" s="215"/>
      <c r="M87" s="215"/>
      <c r="N87" s="215"/>
      <c r="O87" s="215"/>
      <c r="P87" s="215"/>
      <c r="R87" s="215"/>
      <c r="S87" s="215"/>
      <c r="T87" s="215"/>
      <c r="U87" s="215"/>
      <c r="V87" s="215"/>
      <c r="W87" s="215"/>
      <c r="X87" s="215"/>
      <c r="Y87" s="215"/>
      <c r="Z87" s="215"/>
      <c r="AA87" s="215"/>
      <c r="AB87" s="215"/>
      <c r="AC87" s="215"/>
      <c r="AD87" s="215"/>
      <c r="AE87" s="215"/>
      <c r="AF87" s="215"/>
      <c r="AG87" s="215"/>
      <c r="AH87" s="215"/>
      <c r="AI87" s="215"/>
      <c r="AJ87" s="215"/>
    </row>
    <row r="88" spans="1:36" x14ac:dyDescent="0.2">
      <c r="A88" s="215"/>
      <c r="B88" s="215"/>
      <c r="C88" s="215"/>
      <c r="D88" s="215"/>
      <c r="E88" s="215"/>
      <c r="F88" s="215"/>
      <c r="G88" s="215"/>
      <c r="H88" s="215"/>
      <c r="I88" s="784"/>
      <c r="J88" s="215"/>
      <c r="K88" s="215"/>
      <c r="L88" s="215"/>
      <c r="M88" s="215"/>
      <c r="N88" s="215"/>
      <c r="O88" s="215"/>
      <c r="P88" s="215"/>
      <c r="R88" s="215"/>
      <c r="S88" s="215"/>
      <c r="T88" s="215"/>
      <c r="U88" s="215"/>
      <c r="V88" s="215"/>
      <c r="W88" s="215"/>
      <c r="X88" s="215"/>
      <c r="Y88" s="215"/>
      <c r="Z88" s="215"/>
      <c r="AA88" s="215"/>
      <c r="AB88" s="215"/>
      <c r="AC88" s="215"/>
      <c r="AD88" s="215"/>
      <c r="AE88" s="215"/>
      <c r="AF88" s="215"/>
      <c r="AG88" s="215"/>
      <c r="AH88" s="215"/>
      <c r="AI88" s="215"/>
      <c r="AJ88" s="215"/>
    </row>
    <row r="89" spans="1:36" x14ac:dyDescent="0.2">
      <c r="A89" s="215"/>
      <c r="B89" s="215"/>
      <c r="C89" s="215"/>
      <c r="D89" s="215"/>
      <c r="E89" s="215"/>
      <c r="F89" s="215"/>
      <c r="G89" s="215"/>
      <c r="H89" s="215"/>
      <c r="I89" s="784"/>
      <c r="J89" s="215"/>
      <c r="K89" s="215"/>
      <c r="L89" s="215"/>
      <c r="M89" s="215"/>
      <c r="N89" s="215"/>
      <c r="O89" s="215"/>
      <c r="P89" s="215"/>
      <c r="R89" s="215"/>
      <c r="S89" s="215"/>
      <c r="T89" s="215"/>
      <c r="U89" s="215"/>
      <c r="V89" s="215"/>
      <c r="W89" s="215"/>
      <c r="X89" s="215"/>
      <c r="Y89" s="215"/>
      <c r="Z89" s="215"/>
      <c r="AA89" s="215"/>
      <c r="AB89" s="215"/>
      <c r="AC89" s="215"/>
      <c r="AD89" s="215"/>
      <c r="AE89" s="215"/>
      <c r="AF89" s="215"/>
      <c r="AG89" s="215"/>
      <c r="AH89" s="215"/>
      <c r="AI89" s="215"/>
      <c r="AJ89" s="215"/>
    </row>
    <row r="90" spans="1:36" x14ac:dyDescent="0.2">
      <c r="A90" s="215"/>
      <c r="B90" s="215"/>
      <c r="C90" s="215"/>
      <c r="D90" s="215"/>
      <c r="E90" s="215"/>
      <c r="F90" s="215"/>
      <c r="G90" s="215"/>
      <c r="H90" s="215"/>
      <c r="I90" s="784"/>
      <c r="J90" s="215"/>
      <c r="K90" s="215"/>
      <c r="L90" s="215"/>
      <c r="M90" s="215"/>
      <c r="N90" s="215"/>
      <c r="O90" s="215"/>
      <c r="P90" s="215"/>
      <c r="R90" s="215"/>
      <c r="S90" s="215"/>
      <c r="T90" s="215"/>
      <c r="U90" s="215"/>
      <c r="V90" s="215"/>
      <c r="W90" s="215"/>
      <c r="X90" s="215"/>
      <c r="Y90" s="215"/>
      <c r="Z90" s="215"/>
      <c r="AA90" s="215"/>
      <c r="AB90" s="215"/>
      <c r="AC90" s="215"/>
      <c r="AD90" s="215"/>
      <c r="AE90" s="215"/>
      <c r="AF90" s="215"/>
      <c r="AG90" s="215"/>
      <c r="AH90" s="215"/>
      <c r="AI90" s="215"/>
      <c r="AJ90" s="215"/>
    </row>
    <row r="91" spans="1:36" x14ac:dyDescent="0.2">
      <c r="A91" s="215"/>
      <c r="B91" s="215"/>
      <c r="C91" s="215"/>
      <c r="D91" s="215"/>
      <c r="E91" s="215"/>
      <c r="F91" s="215"/>
      <c r="G91" s="215"/>
      <c r="H91" s="215"/>
      <c r="I91" s="784"/>
      <c r="J91" s="215"/>
      <c r="K91" s="215"/>
      <c r="L91" s="215"/>
      <c r="M91" s="215"/>
      <c r="N91" s="215"/>
      <c r="O91" s="215"/>
      <c r="P91" s="215"/>
      <c r="R91" s="215"/>
      <c r="S91" s="215"/>
      <c r="T91" s="215"/>
      <c r="U91" s="215"/>
      <c r="V91" s="215"/>
      <c r="W91" s="215"/>
      <c r="X91" s="215"/>
      <c r="Y91" s="215"/>
      <c r="Z91" s="215"/>
      <c r="AA91" s="215"/>
      <c r="AB91" s="215"/>
      <c r="AC91" s="215"/>
      <c r="AD91" s="215"/>
      <c r="AE91" s="215"/>
      <c r="AF91" s="215"/>
      <c r="AG91" s="215"/>
      <c r="AH91" s="215"/>
      <c r="AI91" s="215"/>
      <c r="AJ91" s="215"/>
    </row>
    <row r="92" spans="1:36" x14ac:dyDescent="0.2">
      <c r="A92" s="215"/>
      <c r="B92" s="215"/>
      <c r="C92" s="215"/>
      <c r="D92" s="215"/>
      <c r="E92" s="215"/>
      <c r="F92" s="215"/>
      <c r="G92" s="215"/>
      <c r="H92" s="215"/>
      <c r="I92" s="784"/>
      <c r="J92" s="215"/>
      <c r="K92" s="215"/>
      <c r="L92" s="215"/>
      <c r="M92" s="215"/>
      <c r="N92" s="215"/>
      <c r="O92" s="215"/>
      <c r="P92" s="215"/>
      <c r="R92" s="215"/>
      <c r="S92" s="215"/>
      <c r="T92" s="215"/>
      <c r="U92" s="215"/>
      <c r="V92" s="215"/>
      <c r="W92" s="215"/>
      <c r="X92" s="215"/>
      <c r="Y92" s="215"/>
      <c r="Z92" s="215"/>
      <c r="AA92" s="215"/>
      <c r="AB92" s="215"/>
      <c r="AC92" s="215"/>
      <c r="AD92" s="215"/>
      <c r="AE92" s="215"/>
      <c r="AF92" s="215"/>
      <c r="AG92" s="215"/>
      <c r="AH92" s="215"/>
      <c r="AI92" s="215"/>
      <c r="AJ92" s="215"/>
    </row>
    <row r="93" spans="1:36" x14ac:dyDescent="0.2">
      <c r="A93" s="215"/>
      <c r="B93" s="215"/>
      <c r="C93" s="215"/>
      <c r="D93" s="215"/>
      <c r="E93" s="215"/>
      <c r="F93" s="215"/>
      <c r="G93" s="215"/>
      <c r="H93" s="215"/>
      <c r="I93" s="784"/>
      <c r="J93" s="215"/>
      <c r="K93" s="215"/>
      <c r="L93" s="215"/>
      <c r="M93" s="215"/>
      <c r="N93" s="215"/>
      <c r="O93" s="215"/>
      <c r="P93" s="215"/>
      <c r="R93" s="215"/>
      <c r="S93" s="215"/>
      <c r="T93" s="215"/>
      <c r="U93" s="215"/>
      <c r="V93" s="215"/>
      <c r="W93" s="215"/>
      <c r="X93" s="215"/>
      <c r="Y93" s="215"/>
      <c r="Z93" s="215"/>
      <c r="AA93" s="215"/>
      <c r="AB93" s="215"/>
      <c r="AC93" s="215"/>
      <c r="AD93" s="215"/>
      <c r="AE93" s="215"/>
      <c r="AF93" s="215"/>
      <c r="AG93" s="215"/>
      <c r="AH93" s="215"/>
      <c r="AI93" s="215"/>
      <c r="AJ93" s="215"/>
    </row>
    <row r="94" spans="1:36" x14ac:dyDescent="0.2">
      <c r="A94" s="215"/>
      <c r="B94" s="215"/>
      <c r="C94" s="215"/>
      <c r="D94" s="215"/>
      <c r="E94" s="215"/>
      <c r="F94" s="215"/>
      <c r="G94" s="215"/>
      <c r="H94" s="215"/>
      <c r="I94" s="784"/>
      <c r="J94" s="215"/>
      <c r="K94" s="215"/>
      <c r="L94" s="215"/>
      <c r="M94" s="215"/>
      <c r="N94" s="215"/>
      <c r="O94" s="215"/>
      <c r="P94" s="215"/>
      <c r="R94" s="215"/>
      <c r="S94" s="215"/>
      <c r="T94" s="215"/>
      <c r="U94" s="215"/>
      <c r="V94" s="215"/>
      <c r="W94" s="215"/>
      <c r="X94" s="215"/>
      <c r="Y94" s="215"/>
      <c r="Z94" s="215"/>
      <c r="AA94" s="215"/>
      <c r="AB94" s="215"/>
      <c r="AC94" s="215"/>
      <c r="AD94" s="215"/>
      <c r="AE94" s="215"/>
      <c r="AF94" s="215"/>
      <c r="AG94" s="215"/>
      <c r="AH94" s="215"/>
      <c r="AI94" s="215"/>
      <c r="AJ94" s="215"/>
    </row>
    <row r="95" spans="1:36" x14ac:dyDescent="0.2">
      <c r="A95" s="215"/>
      <c r="B95" s="215"/>
      <c r="C95" s="215"/>
      <c r="D95" s="215"/>
      <c r="E95" s="215"/>
      <c r="F95" s="215"/>
      <c r="G95" s="215"/>
      <c r="H95" s="215"/>
      <c r="I95" s="784"/>
      <c r="J95" s="215"/>
      <c r="K95" s="215"/>
      <c r="L95" s="215"/>
      <c r="M95" s="215"/>
      <c r="N95" s="215"/>
      <c r="O95" s="215"/>
      <c r="P95" s="215"/>
      <c r="R95" s="215"/>
      <c r="S95" s="215"/>
      <c r="T95" s="215"/>
      <c r="U95" s="215"/>
      <c r="V95" s="215"/>
      <c r="W95" s="215"/>
      <c r="X95" s="215"/>
      <c r="Y95" s="215"/>
      <c r="Z95" s="215"/>
      <c r="AA95" s="215"/>
      <c r="AB95" s="215"/>
      <c r="AC95" s="215"/>
      <c r="AD95" s="215"/>
      <c r="AE95" s="215"/>
      <c r="AF95" s="215"/>
      <c r="AG95" s="215"/>
      <c r="AH95" s="215"/>
      <c r="AI95" s="215"/>
      <c r="AJ95" s="215"/>
    </row>
    <row r="96" spans="1:36" x14ac:dyDescent="0.2">
      <c r="A96" s="215"/>
      <c r="B96" s="215"/>
      <c r="C96" s="215"/>
      <c r="D96" s="215"/>
      <c r="E96" s="215"/>
      <c r="F96" s="215"/>
      <c r="G96" s="215"/>
      <c r="H96" s="215"/>
      <c r="I96" s="784"/>
      <c r="J96" s="215"/>
      <c r="K96" s="215"/>
      <c r="L96" s="215"/>
      <c r="M96" s="215"/>
      <c r="N96" s="215"/>
      <c r="O96" s="215"/>
      <c r="P96" s="215"/>
      <c r="R96" s="215"/>
      <c r="S96" s="215"/>
      <c r="T96" s="215"/>
      <c r="U96" s="215"/>
      <c r="V96" s="215"/>
      <c r="W96" s="215"/>
      <c r="X96" s="215"/>
      <c r="Y96" s="215"/>
      <c r="Z96" s="215"/>
      <c r="AA96" s="215"/>
      <c r="AB96" s="215"/>
      <c r="AC96" s="215"/>
      <c r="AD96" s="215"/>
      <c r="AE96" s="215"/>
      <c r="AF96" s="215"/>
      <c r="AG96" s="215"/>
      <c r="AH96" s="215"/>
      <c r="AI96" s="215"/>
      <c r="AJ96" s="215"/>
    </row>
    <row r="97" spans="1:36" x14ac:dyDescent="0.2">
      <c r="A97" s="215"/>
      <c r="B97" s="215"/>
      <c r="C97" s="215"/>
      <c r="D97" s="215"/>
      <c r="E97" s="215"/>
      <c r="F97" s="215"/>
      <c r="G97" s="215"/>
      <c r="H97" s="215"/>
      <c r="I97" s="784"/>
      <c r="J97" s="215"/>
      <c r="K97" s="215"/>
      <c r="L97" s="215"/>
      <c r="M97" s="215"/>
      <c r="N97" s="215"/>
      <c r="O97" s="215"/>
      <c r="P97" s="215"/>
      <c r="R97" s="215"/>
      <c r="S97" s="215"/>
      <c r="T97" s="215"/>
      <c r="U97" s="215"/>
      <c r="V97" s="215"/>
      <c r="W97" s="215"/>
      <c r="X97" s="215"/>
      <c r="Y97" s="215"/>
      <c r="Z97" s="215"/>
      <c r="AA97" s="215"/>
      <c r="AB97" s="215"/>
      <c r="AC97" s="215"/>
      <c r="AD97" s="215"/>
      <c r="AE97" s="215"/>
      <c r="AF97" s="215"/>
      <c r="AG97" s="215"/>
      <c r="AH97" s="215"/>
      <c r="AI97" s="215"/>
      <c r="AJ97" s="215"/>
    </row>
    <row r="98" spans="1:36" x14ac:dyDescent="0.2">
      <c r="A98" s="215"/>
      <c r="B98" s="215"/>
      <c r="C98" s="215"/>
      <c r="D98" s="215"/>
      <c r="E98" s="215"/>
      <c r="F98" s="215"/>
      <c r="G98" s="215"/>
      <c r="H98" s="215"/>
      <c r="I98" s="784"/>
      <c r="J98" s="215"/>
      <c r="K98" s="215"/>
      <c r="L98" s="215"/>
      <c r="M98" s="215"/>
      <c r="N98" s="215"/>
      <c r="O98" s="215"/>
      <c r="P98" s="215"/>
      <c r="R98" s="215"/>
      <c r="S98" s="215"/>
      <c r="T98" s="215"/>
      <c r="U98" s="215"/>
      <c r="V98" s="215"/>
      <c r="W98" s="215"/>
      <c r="X98" s="215"/>
      <c r="Y98" s="215"/>
      <c r="Z98" s="215"/>
      <c r="AA98" s="215"/>
      <c r="AB98" s="215"/>
      <c r="AC98" s="215"/>
      <c r="AD98" s="215"/>
      <c r="AE98" s="215"/>
      <c r="AF98" s="215"/>
      <c r="AG98" s="215"/>
      <c r="AH98" s="215"/>
      <c r="AI98" s="215"/>
      <c r="AJ98" s="215"/>
    </row>
    <row r="99" spans="1:36" x14ac:dyDescent="0.2">
      <c r="A99" s="215"/>
      <c r="B99" s="215"/>
      <c r="C99" s="215"/>
      <c r="D99" s="215"/>
      <c r="E99" s="215"/>
      <c r="F99" s="215"/>
      <c r="G99" s="215"/>
      <c r="H99" s="215"/>
      <c r="I99" s="784"/>
      <c r="J99" s="215"/>
      <c r="K99" s="215"/>
      <c r="L99" s="215"/>
      <c r="M99" s="215"/>
      <c r="N99" s="215"/>
      <c r="O99" s="215"/>
      <c r="P99" s="215"/>
      <c r="R99" s="215"/>
      <c r="S99" s="215"/>
      <c r="T99" s="215"/>
      <c r="U99" s="215"/>
      <c r="V99" s="215"/>
      <c r="W99" s="215"/>
      <c r="X99" s="215"/>
      <c r="Y99" s="215"/>
      <c r="Z99" s="215"/>
      <c r="AA99" s="215"/>
      <c r="AB99" s="215"/>
      <c r="AC99" s="215"/>
      <c r="AD99" s="215"/>
      <c r="AE99" s="215"/>
      <c r="AF99" s="215"/>
      <c r="AG99" s="215"/>
      <c r="AH99" s="215"/>
      <c r="AI99" s="215"/>
      <c r="AJ99" s="215"/>
    </row>
    <row r="100" spans="1:36" x14ac:dyDescent="0.2">
      <c r="A100" s="215"/>
      <c r="B100" s="215"/>
      <c r="C100" s="215"/>
      <c r="D100" s="215"/>
      <c r="E100" s="215"/>
      <c r="F100" s="215"/>
      <c r="G100" s="215"/>
      <c r="H100" s="215"/>
      <c r="I100" s="784"/>
      <c r="J100" s="215"/>
      <c r="K100" s="215"/>
      <c r="L100" s="215"/>
      <c r="M100" s="215"/>
      <c r="N100" s="215"/>
      <c r="O100" s="215"/>
      <c r="P100" s="215"/>
      <c r="R100" s="215"/>
      <c r="S100" s="215"/>
      <c r="T100" s="215"/>
      <c r="U100" s="215"/>
      <c r="V100" s="215"/>
      <c r="W100" s="215"/>
      <c r="X100" s="215"/>
      <c r="Y100" s="215"/>
      <c r="Z100" s="215"/>
      <c r="AA100" s="215"/>
      <c r="AB100" s="215"/>
      <c r="AC100" s="215"/>
      <c r="AD100" s="215"/>
      <c r="AE100" s="215"/>
      <c r="AF100" s="215"/>
      <c r="AG100" s="215"/>
      <c r="AH100" s="215"/>
      <c r="AI100" s="215"/>
      <c r="AJ100" s="215"/>
    </row>
    <row r="101" spans="1:36" x14ac:dyDescent="0.2">
      <c r="A101" s="215"/>
      <c r="B101" s="215"/>
      <c r="C101" s="215"/>
      <c r="D101" s="215"/>
      <c r="E101" s="215"/>
      <c r="F101" s="215"/>
      <c r="G101" s="215"/>
      <c r="H101" s="215"/>
      <c r="I101" s="784"/>
      <c r="J101" s="215"/>
      <c r="K101" s="215"/>
      <c r="L101" s="215"/>
      <c r="M101" s="215"/>
      <c r="N101" s="215"/>
      <c r="O101" s="215"/>
      <c r="P101" s="215"/>
      <c r="R101" s="215"/>
      <c r="S101" s="215"/>
      <c r="T101" s="215"/>
      <c r="U101" s="215"/>
      <c r="V101" s="215"/>
      <c r="W101" s="215"/>
      <c r="X101" s="215"/>
      <c r="Y101" s="215"/>
      <c r="Z101" s="215"/>
      <c r="AA101" s="215"/>
      <c r="AB101" s="215"/>
      <c r="AC101" s="215"/>
      <c r="AD101" s="215"/>
      <c r="AE101" s="215"/>
      <c r="AF101" s="215"/>
      <c r="AG101" s="215"/>
      <c r="AH101" s="215"/>
      <c r="AI101" s="215"/>
      <c r="AJ101" s="215"/>
    </row>
    <row r="102" spans="1:36" x14ac:dyDescent="0.2">
      <c r="A102" s="215"/>
      <c r="B102" s="215"/>
      <c r="C102" s="215"/>
      <c r="D102" s="215"/>
      <c r="E102" s="215"/>
      <c r="F102" s="215"/>
      <c r="G102" s="215"/>
      <c r="H102" s="215"/>
      <c r="I102" s="784"/>
      <c r="J102" s="215"/>
      <c r="K102" s="215"/>
      <c r="L102" s="215"/>
      <c r="M102" s="215"/>
      <c r="N102" s="215"/>
      <c r="O102" s="215"/>
      <c r="P102" s="215"/>
      <c r="R102" s="215"/>
      <c r="S102" s="215"/>
      <c r="T102" s="215"/>
      <c r="U102" s="215"/>
      <c r="V102" s="215"/>
      <c r="W102" s="215"/>
      <c r="X102" s="215"/>
      <c r="Y102" s="215"/>
      <c r="Z102" s="215"/>
      <c r="AA102" s="215"/>
      <c r="AB102" s="215"/>
      <c r="AC102" s="215"/>
      <c r="AD102" s="215"/>
      <c r="AE102" s="215"/>
      <c r="AF102" s="215"/>
      <c r="AG102" s="215"/>
      <c r="AH102" s="215"/>
      <c r="AI102" s="215"/>
      <c r="AJ102" s="215"/>
    </row>
    <row r="103" spans="1:36" x14ac:dyDescent="0.2">
      <c r="A103" s="215"/>
      <c r="B103" s="215"/>
      <c r="C103" s="215"/>
      <c r="D103" s="215"/>
      <c r="E103" s="215"/>
      <c r="F103" s="215"/>
      <c r="G103" s="215"/>
      <c r="H103" s="215"/>
      <c r="I103" s="784"/>
      <c r="J103" s="215"/>
      <c r="K103" s="215"/>
      <c r="L103" s="215"/>
      <c r="M103" s="215"/>
      <c r="N103" s="215"/>
      <c r="O103" s="215"/>
      <c r="P103" s="215"/>
      <c r="R103" s="215"/>
      <c r="S103" s="215"/>
      <c r="T103" s="215"/>
      <c r="U103" s="215"/>
      <c r="V103" s="215"/>
      <c r="W103" s="215"/>
      <c r="X103" s="215"/>
      <c r="Y103" s="215"/>
      <c r="Z103" s="215"/>
      <c r="AA103" s="215"/>
      <c r="AB103" s="215"/>
      <c r="AC103" s="215"/>
      <c r="AD103" s="215"/>
      <c r="AE103" s="215"/>
      <c r="AF103" s="215"/>
      <c r="AG103" s="215"/>
      <c r="AH103" s="215"/>
      <c r="AI103" s="215"/>
      <c r="AJ103" s="215"/>
    </row>
    <row r="104" spans="1:36" x14ac:dyDescent="0.2">
      <c r="A104" s="215"/>
      <c r="B104" s="215"/>
      <c r="C104" s="215"/>
      <c r="D104" s="215"/>
      <c r="E104" s="215"/>
      <c r="F104" s="215"/>
      <c r="G104" s="215"/>
      <c r="H104" s="215"/>
      <c r="I104" s="784"/>
      <c r="J104" s="215"/>
      <c r="K104" s="215"/>
      <c r="L104" s="215"/>
      <c r="M104" s="215"/>
      <c r="N104" s="215"/>
      <c r="O104" s="215"/>
      <c r="P104" s="215"/>
      <c r="R104" s="215"/>
      <c r="S104" s="215"/>
      <c r="T104" s="215"/>
      <c r="U104" s="215"/>
      <c r="V104" s="215"/>
      <c r="W104" s="215"/>
      <c r="X104" s="215"/>
      <c r="Y104" s="215"/>
      <c r="Z104" s="215"/>
      <c r="AA104" s="215"/>
      <c r="AB104" s="215"/>
      <c r="AC104" s="215"/>
      <c r="AD104" s="215"/>
      <c r="AE104" s="215"/>
      <c r="AF104" s="215"/>
      <c r="AG104" s="215"/>
      <c r="AH104" s="215"/>
      <c r="AI104" s="215"/>
      <c r="AJ104" s="215"/>
    </row>
    <row r="105" spans="1:36" x14ac:dyDescent="0.2">
      <c r="A105" s="215"/>
      <c r="B105" s="215"/>
      <c r="C105" s="215"/>
      <c r="D105" s="215"/>
      <c r="E105" s="215"/>
      <c r="F105" s="215"/>
      <c r="G105" s="215"/>
      <c r="H105" s="215"/>
      <c r="I105" s="784"/>
      <c r="J105" s="215"/>
      <c r="K105" s="215"/>
      <c r="L105" s="215"/>
      <c r="M105" s="215"/>
      <c r="N105" s="215"/>
      <c r="O105" s="215"/>
      <c r="P105" s="215"/>
      <c r="R105" s="215"/>
      <c r="S105" s="215"/>
      <c r="T105" s="215"/>
      <c r="U105" s="215"/>
      <c r="V105" s="215"/>
      <c r="W105" s="215"/>
      <c r="X105" s="215"/>
      <c r="Y105" s="215"/>
      <c r="Z105" s="215"/>
      <c r="AA105" s="215"/>
      <c r="AB105" s="215"/>
      <c r="AC105" s="215"/>
      <c r="AD105" s="215"/>
      <c r="AE105" s="215"/>
      <c r="AF105" s="215"/>
      <c r="AG105" s="215"/>
      <c r="AH105" s="215"/>
      <c r="AI105" s="215"/>
      <c r="AJ105" s="215"/>
    </row>
    <row r="106" spans="1:36" x14ac:dyDescent="0.2">
      <c r="A106" s="215"/>
      <c r="B106" s="215"/>
      <c r="C106" s="215"/>
      <c r="D106" s="215"/>
      <c r="E106" s="215"/>
      <c r="F106" s="215"/>
      <c r="G106" s="215"/>
      <c r="H106" s="215"/>
      <c r="I106" s="784"/>
      <c r="J106" s="215"/>
      <c r="K106" s="215"/>
      <c r="L106" s="215"/>
      <c r="M106" s="215"/>
      <c r="N106" s="215"/>
      <c r="O106" s="215"/>
      <c r="P106" s="215"/>
      <c r="R106" s="215"/>
      <c r="S106" s="215"/>
      <c r="T106" s="215"/>
      <c r="U106" s="215"/>
      <c r="V106" s="215"/>
      <c r="W106" s="215"/>
      <c r="X106" s="215"/>
      <c r="Y106" s="215"/>
      <c r="Z106" s="215"/>
      <c r="AA106" s="215"/>
      <c r="AB106" s="215"/>
      <c r="AC106" s="215"/>
      <c r="AD106" s="215"/>
      <c r="AE106" s="215"/>
      <c r="AF106" s="215"/>
      <c r="AG106" s="215"/>
      <c r="AH106" s="215"/>
      <c r="AI106" s="215"/>
      <c r="AJ106" s="215"/>
    </row>
    <row r="107" spans="1:36" x14ac:dyDescent="0.2">
      <c r="A107" s="215"/>
      <c r="B107" s="215"/>
      <c r="C107" s="215"/>
      <c r="D107" s="215"/>
      <c r="E107" s="215"/>
      <c r="F107" s="215"/>
      <c r="G107" s="215"/>
      <c r="H107" s="215"/>
      <c r="I107" s="784"/>
      <c r="J107" s="215"/>
      <c r="K107" s="215"/>
      <c r="L107" s="215"/>
      <c r="M107" s="215"/>
      <c r="N107" s="215"/>
      <c r="O107" s="215"/>
      <c r="P107" s="215"/>
      <c r="R107" s="215"/>
      <c r="S107" s="215"/>
      <c r="T107" s="215"/>
      <c r="U107" s="215"/>
      <c r="V107" s="215"/>
      <c r="W107" s="215"/>
      <c r="X107" s="215"/>
      <c r="Y107" s="215"/>
      <c r="Z107" s="215"/>
      <c r="AA107" s="215"/>
      <c r="AB107" s="215"/>
      <c r="AC107" s="215"/>
      <c r="AD107" s="215"/>
      <c r="AE107" s="215"/>
      <c r="AF107" s="215"/>
      <c r="AG107" s="215"/>
      <c r="AH107" s="215"/>
      <c r="AI107" s="215"/>
      <c r="AJ107" s="215"/>
    </row>
    <row r="108" spans="1:36" x14ac:dyDescent="0.2">
      <c r="A108" s="215"/>
      <c r="B108" s="215"/>
      <c r="C108" s="215"/>
      <c r="D108" s="215"/>
      <c r="E108" s="215"/>
      <c r="F108" s="215"/>
      <c r="G108" s="215"/>
      <c r="H108" s="215"/>
      <c r="I108" s="784"/>
      <c r="J108" s="215"/>
      <c r="K108" s="215"/>
      <c r="L108" s="215"/>
      <c r="M108" s="215"/>
      <c r="N108" s="215"/>
      <c r="O108" s="215"/>
      <c r="P108" s="215"/>
      <c r="R108" s="215"/>
      <c r="S108" s="215"/>
      <c r="T108" s="215"/>
      <c r="U108" s="215"/>
      <c r="V108" s="215"/>
      <c r="W108" s="215"/>
      <c r="X108" s="215"/>
      <c r="Y108" s="215"/>
      <c r="Z108" s="215"/>
      <c r="AA108" s="215"/>
      <c r="AB108" s="215"/>
      <c r="AC108" s="215"/>
      <c r="AD108" s="215"/>
      <c r="AE108" s="215"/>
      <c r="AF108" s="215"/>
      <c r="AG108" s="215"/>
      <c r="AH108" s="215"/>
      <c r="AI108" s="215"/>
      <c r="AJ108" s="215"/>
    </row>
    <row r="109" spans="1:36" x14ac:dyDescent="0.2">
      <c r="A109" s="215"/>
      <c r="B109" s="215"/>
      <c r="C109" s="215"/>
      <c r="D109" s="215"/>
      <c r="E109" s="215"/>
      <c r="F109" s="215"/>
      <c r="G109" s="215"/>
      <c r="H109" s="215"/>
      <c r="I109" s="784"/>
      <c r="J109" s="215"/>
      <c r="K109" s="215"/>
      <c r="L109" s="215"/>
      <c r="M109" s="215"/>
      <c r="N109" s="215"/>
      <c r="O109" s="215"/>
      <c r="P109" s="215"/>
      <c r="R109" s="215"/>
      <c r="S109" s="215"/>
      <c r="T109" s="215"/>
      <c r="U109" s="215"/>
      <c r="V109" s="215"/>
      <c r="W109" s="215"/>
      <c r="X109" s="215"/>
      <c r="Y109" s="215"/>
      <c r="Z109" s="215"/>
      <c r="AA109" s="215"/>
      <c r="AB109" s="215"/>
      <c r="AC109" s="215"/>
      <c r="AD109" s="215"/>
      <c r="AE109" s="215"/>
      <c r="AF109" s="215"/>
      <c r="AG109" s="215"/>
      <c r="AH109" s="215"/>
      <c r="AI109" s="215"/>
      <c r="AJ109" s="215"/>
    </row>
    <row r="110" spans="1:36" x14ac:dyDescent="0.2">
      <c r="A110" s="215"/>
      <c r="B110" s="215"/>
      <c r="C110" s="215"/>
      <c r="D110" s="215"/>
      <c r="E110" s="215"/>
      <c r="F110" s="215"/>
      <c r="G110" s="215"/>
      <c r="H110" s="215"/>
      <c r="I110" s="784"/>
      <c r="J110" s="215"/>
      <c r="K110" s="215"/>
      <c r="L110" s="215"/>
      <c r="M110" s="215"/>
      <c r="N110" s="215"/>
      <c r="O110" s="215"/>
      <c r="P110" s="215"/>
      <c r="R110" s="215"/>
      <c r="S110" s="215"/>
      <c r="T110" s="215"/>
      <c r="U110" s="215"/>
      <c r="V110" s="215"/>
      <c r="W110" s="215"/>
      <c r="X110" s="215"/>
      <c r="Y110" s="215"/>
      <c r="Z110" s="215"/>
      <c r="AA110" s="215"/>
      <c r="AB110" s="215"/>
      <c r="AC110" s="215"/>
      <c r="AD110" s="215"/>
      <c r="AE110" s="215"/>
      <c r="AF110" s="215"/>
      <c r="AG110" s="215"/>
      <c r="AH110" s="215"/>
      <c r="AI110" s="215"/>
      <c r="AJ110" s="215"/>
    </row>
    <row r="111" spans="1:36" x14ac:dyDescent="0.2">
      <c r="A111" s="215"/>
      <c r="B111" s="215"/>
      <c r="C111" s="215"/>
      <c r="D111" s="215"/>
      <c r="E111" s="215"/>
      <c r="F111" s="215"/>
      <c r="G111" s="215"/>
      <c r="H111" s="215"/>
      <c r="I111" s="784"/>
      <c r="J111" s="215"/>
      <c r="K111" s="215"/>
      <c r="L111" s="215"/>
      <c r="M111" s="215"/>
      <c r="N111" s="215"/>
      <c r="O111" s="215"/>
      <c r="P111" s="215"/>
      <c r="R111" s="215"/>
      <c r="S111" s="215"/>
      <c r="T111" s="215"/>
      <c r="U111" s="215"/>
      <c r="V111" s="215"/>
      <c r="W111" s="215"/>
      <c r="X111" s="215"/>
      <c r="Y111" s="215"/>
      <c r="Z111" s="215"/>
      <c r="AA111" s="215"/>
      <c r="AB111" s="215"/>
      <c r="AC111" s="215"/>
      <c r="AD111" s="215"/>
      <c r="AE111" s="215"/>
      <c r="AF111" s="215"/>
      <c r="AG111" s="215"/>
      <c r="AH111" s="215"/>
      <c r="AI111" s="215"/>
      <c r="AJ111" s="215"/>
    </row>
    <row r="112" spans="1:36" x14ac:dyDescent="0.2">
      <c r="A112" s="215"/>
      <c r="B112" s="215"/>
      <c r="C112" s="215"/>
      <c r="D112" s="215"/>
      <c r="E112" s="215"/>
      <c r="F112" s="215"/>
      <c r="G112" s="215"/>
      <c r="H112" s="215"/>
      <c r="I112" s="784"/>
      <c r="J112" s="215"/>
      <c r="K112" s="215"/>
      <c r="L112" s="215"/>
      <c r="M112" s="215"/>
      <c r="N112" s="215"/>
      <c r="O112" s="215"/>
      <c r="P112" s="215"/>
      <c r="R112" s="215"/>
      <c r="S112" s="215"/>
      <c r="T112" s="215"/>
      <c r="U112" s="215"/>
      <c r="V112" s="215"/>
      <c r="W112" s="215"/>
      <c r="X112" s="215"/>
      <c r="Y112" s="215"/>
      <c r="Z112" s="215"/>
      <c r="AA112" s="215"/>
      <c r="AB112" s="215"/>
      <c r="AC112" s="215"/>
      <c r="AD112" s="215"/>
      <c r="AE112" s="215"/>
      <c r="AF112" s="215"/>
      <c r="AG112" s="215"/>
      <c r="AH112" s="215"/>
      <c r="AI112" s="215"/>
      <c r="AJ112" s="215"/>
    </row>
    <row r="113" spans="1:36" x14ac:dyDescent="0.2">
      <c r="A113" s="215"/>
      <c r="B113" s="215"/>
      <c r="C113" s="215"/>
      <c r="D113" s="215"/>
      <c r="E113" s="215"/>
      <c r="F113" s="215"/>
      <c r="G113" s="215"/>
      <c r="H113" s="215"/>
      <c r="I113" s="784"/>
      <c r="J113" s="215"/>
      <c r="K113" s="215"/>
      <c r="L113" s="215"/>
      <c r="M113" s="215"/>
      <c r="N113" s="215"/>
      <c r="O113" s="215"/>
      <c r="P113" s="215"/>
      <c r="R113" s="215"/>
      <c r="S113" s="215"/>
      <c r="T113" s="215"/>
      <c r="U113" s="215"/>
      <c r="V113" s="215"/>
      <c r="W113" s="215"/>
      <c r="X113" s="215"/>
      <c r="Y113" s="215"/>
      <c r="Z113" s="215"/>
      <c r="AA113" s="215"/>
      <c r="AB113" s="215"/>
      <c r="AC113" s="215"/>
      <c r="AD113" s="215"/>
      <c r="AE113" s="215"/>
      <c r="AF113" s="215"/>
      <c r="AG113" s="215"/>
      <c r="AH113" s="215"/>
      <c r="AI113" s="215"/>
      <c r="AJ113" s="215"/>
    </row>
    <row r="114" spans="1:36" x14ac:dyDescent="0.2">
      <c r="A114" s="215"/>
      <c r="B114" s="215"/>
      <c r="C114" s="215"/>
      <c r="D114" s="215"/>
      <c r="E114" s="215"/>
      <c r="F114" s="215"/>
      <c r="G114" s="215"/>
      <c r="H114" s="215"/>
      <c r="I114" s="784"/>
      <c r="J114" s="215"/>
      <c r="K114" s="215"/>
      <c r="L114" s="215"/>
      <c r="M114" s="215"/>
      <c r="N114" s="215"/>
      <c r="O114" s="215"/>
      <c r="P114" s="215"/>
      <c r="R114" s="215"/>
      <c r="S114" s="215"/>
      <c r="T114" s="215"/>
      <c r="U114" s="215"/>
      <c r="V114" s="215"/>
      <c r="W114" s="215"/>
      <c r="X114" s="215"/>
      <c r="Y114" s="215"/>
      <c r="Z114" s="215"/>
      <c r="AA114" s="215"/>
      <c r="AB114" s="215"/>
      <c r="AC114" s="215"/>
      <c r="AD114" s="215"/>
      <c r="AE114" s="215"/>
      <c r="AF114" s="215"/>
      <c r="AG114" s="215"/>
      <c r="AH114" s="215"/>
      <c r="AI114" s="215"/>
      <c r="AJ114" s="215"/>
    </row>
    <row r="115" spans="1:36" x14ac:dyDescent="0.2">
      <c r="A115" s="215"/>
      <c r="B115" s="215"/>
      <c r="C115" s="215"/>
      <c r="D115" s="215"/>
      <c r="E115" s="215"/>
      <c r="F115" s="215"/>
      <c r="G115" s="215"/>
      <c r="H115" s="215"/>
      <c r="I115" s="784"/>
      <c r="J115" s="215"/>
      <c r="K115" s="215"/>
      <c r="L115" s="215"/>
      <c r="M115" s="215"/>
      <c r="N115" s="215"/>
      <c r="O115" s="215"/>
      <c r="P115" s="215"/>
      <c r="R115" s="215"/>
      <c r="S115" s="215"/>
      <c r="T115" s="215"/>
      <c r="U115" s="215"/>
      <c r="V115" s="215"/>
      <c r="W115" s="215"/>
      <c r="X115" s="215"/>
      <c r="Y115" s="215"/>
      <c r="Z115" s="215"/>
      <c r="AA115" s="215"/>
      <c r="AB115" s="215"/>
      <c r="AC115" s="215"/>
      <c r="AD115" s="215"/>
      <c r="AE115" s="215"/>
      <c r="AF115" s="215"/>
      <c r="AG115" s="215"/>
      <c r="AH115" s="215"/>
      <c r="AI115" s="215"/>
      <c r="AJ115" s="215"/>
    </row>
    <row r="116" spans="1:36" x14ac:dyDescent="0.2">
      <c r="A116" s="215"/>
      <c r="B116" s="215"/>
      <c r="C116" s="215"/>
      <c r="D116" s="215"/>
      <c r="E116" s="215"/>
      <c r="F116" s="215"/>
      <c r="G116" s="215"/>
      <c r="H116" s="215"/>
      <c r="I116" s="784"/>
      <c r="J116" s="215"/>
      <c r="K116" s="215"/>
      <c r="L116" s="215"/>
      <c r="M116" s="215"/>
      <c r="N116" s="215"/>
      <c r="O116" s="215"/>
      <c r="P116" s="215"/>
      <c r="R116" s="215"/>
      <c r="S116" s="215"/>
      <c r="T116" s="215"/>
      <c r="U116" s="215"/>
      <c r="V116" s="215"/>
      <c r="W116" s="215"/>
      <c r="X116" s="215"/>
      <c r="Y116" s="215"/>
      <c r="Z116" s="215"/>
      <c r="AA116" s="215"/>
      <c r="AB116" s="215"/>
      <c r="AC116" s="215"/>
      <c r="AD116" s="215"/>
      <c r="AE116" s="215"/>
      <c r="AF116" s="215"/>
      <c r="AG116" s="215"/>
      <c r="AH116" s="215"/>
      <c r="AI116" s="215"/>
      <c r="AJ116" s="215"/>
    </row>
    <row r="117" spans="1:36" x14ac:dyDescent="0.2">
      <c r="A117" s="215"/>
      <c r="B117" s="215"/>
      <c r="C117" s="215"/>
      <c r="D117" s="215"/>
      <c r="E117" s="215"/>
      <c r="F117" s="215"/>
      <c r="G117" s="215"/>
      <c r="H117" s="215"/>
      <c r="I117" s="784"/>
      <c r="J117" s="215"/>
      <c r="K117" s="215"/>
      <c r="L117" s="215"/>
      <c r="M117" s="215"/>
      <c r="N117" s="215"/>
      <c r="O117" s="215"/>
      <c r="P117" s="215"/>
      <c r="R117" s="215"/>
      <c r="S117" s="215"/>
      <c r="T117" s="215"/>
      <c r="U117" s="215"/>
      <c r="V117" s="215"/>
      <c r="W117" s="215"/>
      <c r="X117" s="215"/>
      <c r="Y117" s="215"/>
      <c r="Z117" s="215"/>
      <c r="AA117" s="215"/>
      <c r="AB117" s="215"/>
      <c r="AC117" s="215"/>
      <c r="AD117" s="215"/>
      <c r="AE117" s="215"/>
      <c r="AF117" s="215"/>
      <c r="AG117" s="215"/>
      <c r="AH117" s="215"/>
      <c r="AI117" s="215"/>
      <c r="AJ117" s="215"/>
    </row>
    <row r="118" spans="1:36" x14ac:dyDescent="0.2">
      <c r="A118" s="215"/>
      <c r="B118" s="215"/>
      <c r="C118" s="215"/>
      <c r="D118" s="215"/>
      <c r="E118" s="215"/>
      <c r="F118" s="215"/>
      <c r="G118" s="215"/>
      <c r="H118" s="215"/>
      <c r="I118" s="784"/>
      <c r="J118" s="215"/>
      <c r="K118" s="215"/>
      <c r="L118" s="215"/>
      <c r="M118" s="215"/>
      <c r="N118" s="215"/>
      <c r="O118" s="215"/>
      <c r="P118" s="215"/>
      <c r="R118" s="215"/>
      <c r="S118" s="215"/>
      <c r="T118" s="215"/>
      <c r="U118" s="215"/>
      <c r="V118" s="215"/>
      <c r="W118" s="215"/>
      <c r="X118" s="215"/>
      <c r="Y118" s="215"/>
      <c r="Z118" s="215"/>
      <c r="AA118" s="215"/>
      <c r="AB118" s="215"/>
      <c r="AC118" s="215"/>
      <c r="AD118" s="215"/>
      <c r="AE118" s="215"/>
      <c r="AF118" s="215"/>
      <c r="AG118" s="215"/>
      <c r="AH118" s="215"/>
      <c r="AI118" s="215"/>
      <c r="AJ118" s="215"/>
    </row>
    <row r="119" spans="1:36" x14ac:dyDescent="0.2">
      <c r="A119" s="215"/>
      <c r="B119" s="215"/>
      <c r="C119" s="215"/>
      <c r="D119" s="215"/>
      <c r="E119" s="215"/>
      <c r="F119" s="215"/>
      <c r="G119" s="215"/>
      <c r="H119" s="215"/>
      <c r="I119" s="784"/>
      <c r="J119" s="215"/>
      <c r="K119" s="215"/>
      <c r="L119" s="215"/>
      <c r="M119" s="215"/>
      <c r="N119" s="215"/>
      <c r="O119" s="215"/>
      <c r="P119" s="215"/>
      <c r="R119" s="215"/>
      <c r="S119" s="215"/>
      <c r="T119" s="215"/>
      <c r="U119" s="215"/>
      <c r="V119" s="215"/>
      <c r="W119" s="215"/>
      <c r="X119" s="215"/>
      <c r="Y119" s="215"/>
      <c r="Z119" s="215"/>
      <c r="AA119" s="215"/>
      <c r="AB119" s="215"/>
      <c r="AC119" s="215"/>
      <c r="AD119" s="215"/>
      <c r="AE119" s="215"/>
      <c r="AF119" s="215"/>
      <c r="AG119" s="215"/>
      <c r="AH119" s="215"/>
      <c r="AI119" s="215"/>
      <c r="AJ119" s="215"/>
    </row>
    <row r="120" spans="1:36" x14ac:dyDescent="0.2">
      <c r="A120" s="215"/>
      <c r="B120" s="215"/>
      <c r="C120" s="215"/>
      <c r="D120" s="215"/>
      <c r="E120" s="215"/>
      <c r="F120" s="215"/>
      <c r="G120" s="215"/>
      <c r="H120" s="215"/>
      <c r="I120" s="784"/>
      <c r="J120" s="215"/>
      <c r="K120" s="215"/>
      <c r="L120" s="215"/>
      <c r="M120" s="215"/>
      <c r="N120" s="215"/>
      <c r="O120" s="215"/>
      <c r="P120" s="215"/>
      <c r="R120" s="215"/>
      <c r="S120" s="215"/>
      <c r="T120" s="215"/>
      <c r="U120" s="215"/>
      <c r="V120" s="215"/>
      <c r="W120" s="215"/>
      <c r="X120" s="215"/>
      <c r="Y120" s="215"/>
      <c r="Z120" s="215"/>
      <c r="AA120" s="215"/>
      <c r="AB120" s="215"/>
      <c r="AC120" s="215"/>
      <c r="AD120" s="215"/>
      <c r="AE120" s="215"/>
      <c r="AF120" s="215"/>
      <c r="AG120" s="215"/>
      <c r="AH120" s="215"/>
      <c r="AI120" s="215"/>
      <c r="AJ120" s="215"/>
    </row>
    <row r="121" spans="1:36" x14ac:dyDescent="0.2">
      <c r="A121" s="215"/>
      <c r="B121" s="215"/>
      <c r="C121" s="215"/>
      <c r="D121" s="215"/>
      <c r="E121" s="215"/>
      <c r="F121" s="215"/>
      <c r="G121" s="215"/>
      <c r="H121" s="215"/>
      <c r="I121" s="784"/>
      <c r="J121" s="215"/>
      <c r="K121" s="215"/>
      <c r="L121" s="215"/>
      <c r="M121" s="215"/>
      <c r="N121" s="215"/>
      <c r="O121" s="215"/>
      <c r="P121" s="215"/>
      <c r="R121" s="215"/>
      <c r="S121" s="215"/>
      <c r="T121" s="215"/>
      <c r="U121" s="215"/>
      <c r="V121" s="215"/>
      <c r="W121" s="215"/>
      <c r="X121" s="215"/>
      <c r="Y121" s="215"/>
      <c r="Z121" s="215"/>
      <c r="AA121" s="215"/>
      <c r="AB121" s="215"/>
      <c r="AC121" s="215"/>
      <c r="AD121" s="215"/>
      <c r="AE121" s="215"/>
      <c r="AF121" s="215"/>
      <c r="AG121" s="215"/>
      <c r="AH121" s="215"/>
      <c r="AI121" s="215"/>
      <c r="AJ121" s="215"/>
    </row>
    <row r="122" spans="1:36" x14ac:dyDescent="0.2">
      <c r="A122" s="215"/>
      <c r="B122" s="215"/>
      <c r="C122" s="215"/>
      <c r="D122" s="215"/>
      <c r="E122" s="215"/>
      <c r="F122" s="215"/>
      <c r="G122" s="215"/>
      <c r="H122" s="215"/>
      <c r="I122" s="784"/>
      <c r="J122" s="215"/>
      <c r="K122" s="215"/>
      <c r="L122" s="215"/>
      <c r="M122" s="215"/>
      <c r="N122" s="215"/>
      <c r="O122" s="215"/>
      <c r="P122" s="215"/>
      <c r="R122" s="215"/>
      <c r="S122" s="215"/>
      <c r="T122" s="215"/>
      <c r="U122" s="215"/>
      <c r="V122" s="215"/>
      <c r="W122" s="215"/>
      <c r="X122" s="215"/>
      <c r="Y122" s="215"/>
      <c r="Z122" s="215"/>
      <c r="AA122" s="215"/>
      <c r="AB122" s="215"/>
      <c r="AC122" s="215"/>
      <c r="AD122" s="215"/>
      <c r="AE122" s="215"/>
      <c r="AF122" s="215"/>
      <c r="AG122" s="215"/>
      <c r="AH122" s="215"/>
      <c r="AI122" s="215"/>
      <c r="AJ122" s="215"/>
    </row>
    <row r="123" spans="1:36" x14ac:dyDescent="0.2">
      <c r="A123" s="215"/>
      <c r="B123" s="215"/>
      <c r="C123" s="215"/>
      <c r="D123" s="215"/>
      <c r="E123" s="215"/>
      <c r="F123" s="215"/>
      <c r="G123" s="215"/>
      <c r="H123" s="215"/>
      <c r="I123" s="784"/>
      <c r="J123" s="215"/>
      <c r="K123" s="215"/>
      <c r="L123" s="215"/>
      <c r="M123" s="215"/>
      <c r="N123" s="215"/>
      <c r="O123" s="215"/>
      <c r="P123" s="215"/>
      <c r="R123" s="215"/>
      <c r="S123" s="215"/>
      <c r="T123" s="215"/>
      <c r="U123" s="215"/>
      <c r="V123" s="215"/>
      <c r="W123" s="215"/>
      <c r="X123" s="215"/>
      <c r="Y123" s="215"/>
      <c r="Z123" s="215"/>
      <c r="AA123" s="215"/>
      <c r="AB123" s="215"/>
      <c r="AC123" s="215"/>
      <c r="AD123" s="215"/>
      <c r="AE123" s="215"/>
      <c r="AF123" s="215"/>
      <c r="AG123" s="215"/>
      <c r="AH123" s="215"/>
      <c r="AI123" s="215"/>
      <c r="AJ123" s="215"/>
    </row>
    <row r="124" spans="1:36" x14ac:dyDescent="0.2">
      <c r="A124" s="215"/>
      <c r="B124" s="215"/>
      <c r="C124" s="215"/>
      <c r="D124" s="215"/>
      <c r="E124" s="215"/>
      <c r="F124" s="215"/>
      <c r="G124" s="215"/>
      <c r="H124" s="215"/>
      <c r="I124" s="784"/>
      <c r="J124" s="215"/>
      <c r="K124" s="215"/>
      <c r="L124" s="215"/>
      <c r="M124" s="215"/>
      <c r="N124" s="215"/>
      <c r="O124" s="215"/>
      <c r="P124" s="215"/>
      <c r="R124" s="215"/>
      <c r="S124" s="215"/>
      <c r="T124" s="215"/>
      <c r="U124" s="215"/>
      <c r="V124" s="215"/>
      <c r="W124" s="215"/>
      <c r="X124" s="215"/>
      <c r="Y124" s="215"/>
      <c r="Z124" s="215"/>
      <c r="AA124" s="215"/>
      <c r="AB124" s="215"/>
      <c r="AC124" s="215"/>
      <c r="AD124" s="215"/>
      <c r="AE124" s="215"/>
      <c r="AF124" s="215"/>
      <c r="AG124" s="215"/>
      <c r="AH124" s="215"/>
      <c r="AI124" s="215"/>
      <c r="AJ124" s="215"/>
    </row>
    <row r="125" spans="1:36" x14ac:dyDescent="0.2">
      <c r="A125" s="215"/>
      <c r="B125" s="215"/>
      <c r="C125" s="215"/>
      <c r="D125" s="215"/>
      <c r="E125" s="215"/>
      <c r="F125" s="215"/>
      <c r="G125" s="215"/>
      <c r="H125" s="215"/>
      <c r="I125" s="784"/>
      <c r="J125" s="215"/>
      <c r="K125" s="215"/>
      <c r="L125" s="215"/>
      <c r="M125" s="215"/>
      <c r="N125" s="215"/>
      <c r="O125" s="215"/>
      <c r="P125" s="215"/>
      <c r="R125" s="215"/>
      <c r="S125" s="215"/>
      <c r="T125" s="215"/>
      <c r="U125" s="215"/>
      <c r="V125" s="215"/>
      <c r="W125" s="215"/>
      <c r="X125" s="215"/>
      <c r="Y125" s="215"/>
      <c r="Z125" s="215"/>
      <c r="AA125" s="215"/>
      <c r="AB125" s="215"/>
      <c r="AC125" s="215"/>
      <c r="AD125" s="215"/>
      <c r="AE125" s="215"/>
      <c r="AF125" s="215"/>
      <c r="AG125" s="215"/>
      <c r="AH125" s="215"/>
      <c r="AI125" s="215"/>
      <c r="AJ125" s="215"/>
    </row>
    <row r="126" spans="1:36" x14ac:dyDescent="0.2">
      <c r="A126" s="215"/>
      <c r="B126" s="215"/>
      <c r="C126" s="215"/>
      <c r="D126" s="215"/>
      <c r="E126" s="215"/>
      <c r="F126" s="215"/>
      <c r="G126" s="215"/>
      <c r="H126" s="215"/>
      <c r="I126" s="784"/>
      <c r="J126" s="215"/>
      <c r="K126" s="215"/>
      <c r="L126" s="215"/>
      <c r="M126" s="215"/>
      <c r="N126" s="215"/>
      <c r="O126" s="215"/>
      <c r="P126" s="215"/>
      <c r="R126" s="215"/>
      <c r="S126" s="215"/>
      <c r="T126" s="215"/>
      <c r="U126" s="215"/>
      <c r="V126" s="215"/>
      <c r="W126" s="215"/>
      <c r="X126" s="215"/>
      <c r="Y126" s="215"/>
      <c r="Z126" s="215"/>
      <c r="AA126" s="215"/>
      <c r="AB126" s="215"/>
      <c r="AC126" s="215"/>
      <c r="AD126" s="215"/>
      <c r="AE126" s="215"/>
      <c r="AF126" s="215"/>
      <c r="AG126" s="215"/>
      <c r="AH126" s="215"/>
      <c r="AI126" s="215"/>
      <c r="AJ126" s="215"/>
    </row>
    <row r="127" spans="1:36" x14ac:dyDescent="0.2">
      <c r="A127" s="215"/>
      <c r="B127" s="215"/>
      <c r="C127" s="215"/>
      <c r="D127" s="215"/>
      <c r="E127" s="215"/>
      <c r="F127" s="215"/>
      <c r="G127" s="215"/>
      <c r="H127" s="215"/>
      <c r="I127" s="784"/>
      <c r="J127" s="215"/>
      <c r="K127" s="215"/>
      <c r="L127" s="215"/>
      <c r="M127" s="215"/>
      <c r="N127" s="215"/>
      <c r="O127" s="215"/>
      <c r="P127" s="215"/>
      <c r="R127" s="215"/>
      <c r="S127" s="215"/>
      <c r="T127" s="215"/>
      <c r="U127" s="215"/>
      <c r="V127" s="215"/>
      <c r="W127" s="215"/>
      <c r="X127" s="215"/>
      <c r="Y127" s="215"/>
      <c r="Z127" s="215"/>
      <c r="AA127" s="215"/>
      <c r="AB127" s="215"/>
      <c r="AC127" s="215"/>
      <c r="AD127" s="215"/>
      <c r="AE127" s="215"/>
      <c r="AF127" s="215"/>
      <c r="AG127" s="215"/>
      <c r="AH127" s="215"/>
      <c r="AI127" s="215"/>
      <c r="AJ127" s="215"/>
    </row>
    <row r="128" spans="1:36" x14ac:dyDescent="0.2">
      <c r="A128" s="215"/>
      <c r="B128" s="215"/>
      <c r="C128" s="215"/>
      <c r="D128" s="215"/>
      <c r="E128" s="215"/>
      <c r="F128" s="215"/>
      <c r="G128" s="215"/>
      <c r="H128" s="215"/>
      <c r="I128" s="784"/>
      <c r="J128" s="215"/>
      <c r="K128" s="215"/>
      <c r="L128" s="215"/>
      <c r="M128" s="215"/>
      <c r="N128" s="215"/>
      <c r="O128" s="215"/>
      <c r="P128" s="215"/>
      <c r="R128" s="215"/>
      <c r="S128" s="215"/>
      <c r="T128" s="215"/>
      <c r="U128" s="215"/>
      <c r="V128" s="215"/>
      <c r="W128" s="215"/>
      <c r="X128" s="215"/>
      <c r="Y128" s="215"/>
      <c r="Z128" s="215"/>
      <c r="AA128" s="215"/>
      <c r="AB128" s="215"/>
      <c r="AC128" s="215"/>
      <c r="AD128" s="215"/>
      <c r="AE128" s="215"/>
      <c r="AF128" s="215"/>
      <c r="AG128" s="215"/>
      <c r="AH128" s="215"/>
      <c r="AI128" s="215"/>
      <c r="AJ128" s="215"/>
    </row>
    <row r="129" spans="1:36" x14ac:dyDescent="0.2">
      <c r="A129" s="215"/>
      <c r="B129" s="215"/>
      <c r="C129" s="215"/>
      <c r="D129" s="215"/>
      <c r="E129" s="215"/>
      <c r="F129" s="215"/>
      <c r="G129" s="215"/>
      <c r="H129" s="215"/>
      <c r="I129" s="784"/>
      <c r="J129" s="215"/>
      <c r="K129" s="215"/>
      <c r="L129" s="215"/>
      <c r="M129" s="215"/>
      <c r="N129" s="215"/>
      <c r="O129" s="215"/>
      <c r="P129" s="215"/>
      <c r="R129" s="215"/>
      <c r="S129" s="215"/>
      <c r="T129" s="215"/>
      <c r="U129" s="215"/>
      <c r="V129" s="215"/>
      <c r="W129" s="215"/>
      <c r="X129" s="215"/>
      <c r="Y129" s="215"/>
      <c r="Z129" s="215"/>
      <c r="AA129" s="215"/>
      <c r="AB129" s="215"/>
      <c r="AC129" s="215"/>
      <c r="AD129" s="215"/>
      <c r="AE129" s="215"/>
      <c r="AF129" s="215"/>
      <c r="AG129" s="215"/>
      <c r="AH129" s="215"/>
      <c r="AI129" s="215"/>
      <c r="AJ129" s="215"/>
    </row>
    <row r="130" spans="1:36" x14ac:dyDescent="0.2">
      <c r="A130" s="215"/>
      <c r="B130" s="215"/>
      <c r="C130" s="215"/>
      <c r="D130" s="215"/>
      <c r="E130" s="215"/>
      <c r="F130" s="215"/>
      <c r="G130" s="215"/>
      <c r="H130" s="215"/>
      <c r="I130" s="784"/>
      <c r="J130" s="215"/>
      <c r="K130" s="215"/>
      <c r="L130" s="215"/>
      <c r="M130" s="215"/>
      <c r="N130" s="215"/>
      <c r="O130" s="215"/>
      <c r="P130" s="215"/>
      <c r="R130" s="215"/>
      <c r="S130" s="215"/>
      <c r="T130" s="215"/>
      <c r="U130" s="215"/>
      <c r="V130" s="215"/>
      <c r="W130" s="215"/>
      <c r="X130" s="215"/>
      <c r="Y130" s="215"/>
      <c r="Z130" s="215"/>
      <c r="AA130" s="215"/>
      <c r="AB130" s="215"/>
      <c r="AC130" s="215"/>
      <c r="AD130" s="215"/>
      <c r="AE130" s="215"/>
      <c r="AF130" s="215"/>
      <c r="AG130" s="215"/>
      <c r="AH130" s="215"/>
      <c r="AI130" s="215"/>
      <c r="AJ130" s="215"/>
    </row>
    <row r="131" spans="1:36" x14ac:dyDescent="0.2">
      <c r="A131" s="215"/>
      <c r="B131" s="215"/>
      <c r="C131" s="215"/>
      <c r="D131" s="215"/>
      <c r="E131" s="215"/>
      <c r="F131" s="215"/>
      <c r="G131" s="215"/>
      <c r="H131" s="215"/>
      <c r="I131" s="784"/>
      <c r="J131" s="215"/>
      <c r="K131" s="215"/>
      <c r="L131" s="215"/>
      <c r="M131" s="215"/>
      <c r="N131" s="215"/>
      <c r="O131" s="215"/>
      <c r="P131" s="215"/>
      <c r="R131" s="215"/>
      <c r="S131" s="215"/>
      <c r="T131" s="215"/>
      <c r="U131" s="215"/>
      <c r="V131" s="215"/>
      <c r="W131" s="215"/>
      <c r="X131" s="215"/>
      <c r="Y131" s="215"/>
      <c r="Z131" s="215"/>
      <c r="AA131" s="215"/>
      <c r="AB131" s="215"/>
      <c r="AC131" s="215"/>
      <c r="AD131" s="215"/>
      <c r="AE131" s="215"/>
      <c r="AF131" s="215"/>
      <c r="AG131" s="215"/>
      <c r="AH131" s="215"/>
      <c r="AI131" s="215"/>
      <c r="AJ131" s="215"/>
    </row>
    <row r="132" spans="1:36" x14ac:dyDescent="0.2">
      <c r="A132" s="215"/>
      <c r="B132" s="215"/>
      <c r="C132" s="215"/>
      <c r="D132" s="215"/>
      <c r="E132" s="215"/>
      <c r="F132" s="215"/>
      <c r="G132" s="215"/>
      <c r="H132" s="215"/>
      <c r="I132" s="784"/>
      <c r="J132" s="215"/>
      <c r="K132" s="215"/>
      <c r="L132" s="215"/>
      <c r="M132" s="215"/>
      <c r="N132" s="215"/>
      <c r="O132" s="215"/>
      <c r="P132" s="215"/>
      <c r="R132" s="215"/>
      <c r="S132" s="215"/>
      <c r="T132" s="215"/>
      <c r="U132" s="215"/>
      <c r="V132" s="215"/>
      <c r="W132" s="215"/>
      <c r="X132" s="215"/>
      <c r="Y132" s="215"/>
      <c r="Z132" s="215"/>
      <c r="AA132" s="215"/>
      <c r="AB132" s="215"/>
      <c r="AC132" s="215"/>
      <c r="AD132" s="215"/>
      <c r="AE132" s="215"/>
      <c r="AF132" s="215"/>
      <c r="AG132" s="215"/>
      <c r="AH132" s="215"/>
      <c r="AI132" s="215"/>
      <c r="AJ132" s="215"/>
    </row>
    <row r="133" spans="1:36" x14ac:dyDescent="0.2">
      <c r="A133" s="215"/>
      <c r="B133" s="215"/>
      <c r="C133" s="215"/>
      <c r="D133" s="215"/>
      <c r="E133" s="215"/>
      <c r="F133" s="215"/>
      <c r="G133" s="215"/>
      <c r="H133" s="215"/>
      <c r="I133" s="784"/>
      <c r="J133" s="215"/>
      <c r="K133" s="215"/>
      <c r="L133" s="215"/>
      <c r="M133" s="215"/>
      <c r="N133" s="215"/>
      <c r="O133" s="215"/>
      <c r="P133" s="215"/>
      <c r="R133" s="215"/>
      <c r="S133" s="215"/>
      <c r="T133" s="215"/>
      <c r="U133" s="215"/>
      <c r="V133" s="215"/>
      <c r="W133" s="215"/>
      <c r="X133" s="215"/>
      <c r="Y133" s="215"/>
      <c r="Z133" s="215"/>
      <c r="AA133" s="215"/>
      <c r="AB133" s="215"/>
      <c r="AC133" s="215"/>
      <c r="AD133" s="215"/>
      <c r="AE133" s="215"/>
      <c r="AF133" s="215"/>
      <c r="AG133" s="215"/>
      <c r="AH133" s="215"/>
      <c r="AI133" s="215"/>
      <c r="AJ133" s="215"/>
    </row>
    <row r="134" spans="1:36" x14ac:dyDescent="0.2">
      <c r="A134" s="215"/>
      <c r="B134" s="215"/>
      <c r="C134" s="215"/>
      <c r="D134" s="215"/>
      <c r="E134" s="215"/>
      <c r="F134" s="215"/>
      <c r="G134" s="215"/>
      <c r="H134" s="215"/>
      <c r="I134" s="784"/>
      <c r="J134" s="215"/>
      <c r="K134" s="215"/>
      <c r="L134" s="215"/>
      <c r="M134" s="215"/>
      <c r="N134" s="215"/>
      <c r="O134" s="215"/>
      <c r="P134" s="215"/>
      <c r="R134" s="215"/>
      <c r="S134" s="215"/>
      <c r="T134" s="215"/>
      <c r="U134" s="215"/>
      <c r="V134" s="215"/>
      <c r="W134" s="215"/>
      <c r="X134" s="215"/>
      <c r="Y134" s="215"/>
      <c r="Z134" s="215"/>
      <c r="AA134" s="215"/>
      <c r="AB134" s="215"/>
      <c r="AC134" s="215"/>
      <c r="AD134" s="215"/>
      <c r="AE134" s="215"/>
      <c r="AF134" s="215"/>
      <c r="AG134" s="215"/>
      <c r="AH134" s="215"/>
      <c r="AI134" s="215"/>
      <c r="AJ134" s="215"/>
    </row>
    <row r="135" spans="1:36" x14ac:dyDescent="0.2">
      <c r="A135" s="215"/>
      <c r="B135" s="215"/>
      <c r="C135" s="215"/>
      <c r="D135" s="215"/>
      <c r="E135" s="215"/>
      <c r="F135" s="215"/>
      <c r="G135" s="215"/>
      <c r="H135" s="215"/>
      <c r="I135" s="784"/>
      <c r="J135" s="215"/>
      <c r="K135" s="215"/>
      <c r="L135" s="215"/>
      <c r="M135" s="215"/>
      <c r="N135" s="215"/>
      <c r="O135" s="215"/>
      <c r="P135" s="215"/>
      <c r="R135" s="215"/>
      <c r="S135" s="215"/>
      <c r="T135" s="215"/>
      <c r="U135" s="215"/>
      <c r="V135" s="215"/>
      <c r="W135" s="215"/>
      <c r="X135" s="215"/>
      <c r="Y135" s="215"/>
      <c r="Z135" s="215"/>
      <c r="AA135" s="215"/>
      <c r="AB135" s="215"/>
      <c r="AC135" s="215"/>
      <c r="AD135" s="215"/>
      <c r="AE135" s="215"/>
      <c r="AF135" s="215"/>
      <c r="AG135" s="215"/>
      <c r="AH135" s="215"/>
      <c r="AI135" s="215"/>
      <c r="AJ135" s="215"/>
    </row>
    <row r="136" spans="1:36" x14ac:dyDescent="0.2">
      <c r="A136" s="215"/>
      <c r="B136" s="215"/>
      <c r="C136" s="215"/>
      <c r="D136" s="215"/>
      <c r="E136" s="215"/>
      <c r="F136" s="215"/>
      <c r="G136" s="215"/>
      <c r="H136" s="215"/>
      <c r="I136" s="784"/>
      <c r="J136" s="215"/>
      <c r="K136" s="215"/>
      <c r="L136" s="215"/>
      <c r="M136" s="215"/>
      <c r="N136" s="215"/>
      <c r="O136" s="215"/>
      <c r="P136" s="215"/>
      <c r="R136" s="215"/>
      <c r="S136" s="215"/>
      <c r="T136" s="215"/>
      <c r="U136" s="215"/>
      <c r="V136" s="215"/>
      <c r="W136" s="215"/>
      <c r="X136" s="215"/>
      <c r="Y136" s="215"/>
      <c r="Z136" s="215"/>
      <c r="AA136" s="215"/>
      <c r="AB136" s="215"/>
      <c r="AC136" s="215"/>
      <c r="AD136" s="215"/>
      <c r="AE136" s="215"/>
      <c r="AF136" s="215"/>
      <c r="AG136" s="215"/>
      <c r="AH136" s="215"/>
      <c r="AI136" s="215"/>
      <c r="AJ136" s="215"/>
    </row>
    <row r="137" spans="1:36" x14ac:dyDescent="0.2">
      <c r="A137" s="215"/>
      <c r="B137" s="215"/>
      <c r="C137" s="215"/>
      <c r="D137" s="215"/>
      <c r="E137" s="215"/>
      <c r="F137" s="215"/>
      <c r="G137" s="215"/>
      <c r="H137" s="215"/>
      <c r="I137" s="784"/>
      <c r="J137" s="215"/>
      <c r="K137" s="215"/>
      <c r="L137" s="215"/>
      <c r="M137" s="215"/>
      <c r="N137" s="215"/>
      <c r="O137" s="215"/>
      <c r="P137" s="215"/>
      <c r="R137" s="215"/>
      <c r="S137" s="215"/>
      <c r="T137" s="215"/>
      <c r="U137" s="215"/>
      <c r="V137" s="215"/>
      <c r="W137" s="215"/>
      <c r="X137" s="215"/>
      <c r="Y137" s="215"/>
      <c r="Z137" s="215"/>
      <c r="AA137" s="215"/>
      <c r="AB137" s="215"/>
      <c r="AC137" s="215"/>
      <c r="AD137" s="215"/>
      <c r="AE137" s="215"/>
      <c r="AF137" s="215"/>
      <c r="AG137" s="215"/>
      <c r="AH137" s="215"/>
      <c r="AI137" s="215"/>
      <c r="AJ137" s="215"/>
    </row>
    <row r="138" spans="1:36" x14ac:dyDescent="0.2">
      <c r="A138" s="215"/>
      <c r="B138" s="215"/>
      <c r="C138" s="215"/>
      <c r="D138" s="215"/>
      <c r="E138" s="215"/>
      <c r="F138" s="215"/>
      <c r="G138" s="215"/>
      <c r="H138" s="215"/>
      <c r="I138" s="784"/>
      <c r="J138" s="215"/>
      <c r="K138" s="215"/>
      <c r="L138" s="215"/>
      <c r="M138" s="215"/>
      <c r="N138" s="215"/>
      <c r="O138" s="215"/>
      <c r="P138" s="215"/>
      <c r="R138" s="215"/>
      <c r="S138" s="215"/>
      <c r="T138" s="215"/>
      <c r="U138" s="215"/>
      <c r="V138" s="215"/>
      <c r="W138" s="215"/>
      <c r="X138" s="215"/>
      <c r="Y138" s="215"/>
      <c r="Z138" s="215"/>
      <c r="AA138" s="215"/>
      <c r="AB138" s="215"/>
      <c r="AC138" s="215"/>
      <c r="AD138" s="215"/>
      <c r="AE138" s="215"/>
      <c r="AF138" s="215"/>
      <c r="AG138" s="215"/>
      <c r="AH138" s="215"/>
      <c r="AI138" s="215"/>
      <c r="AJ138" s="215"/>
    </row>
    <row r="139" spans="1:36" x14ac:dyDescent="0.2">
      <c r="A139" s="215"/>
      <c r="B139" s="215"/>
      <c r="C139" s="215"/>
      <c r="D139" s="215"/>
      <c r="E139" s="215"/>
      <c r="F139" s="215"/>
      <c r="G139" s="215"/>
      <c r="H139" s="215"/>
      <c r="I139" s="784"/>
      <c r="J139" s="215"/>
      <c r="K139" s="215"/>
      <c r="L139" s="215"/>
      <c r="M139" s="215"/>
      <c r="N139" s="215"/>
      <c r="O139" s="215"/>
      <c r="P139" s="215"/>
      <c r="R139" s="215"/>
      <c r="S139" s="215"/>
      <c r="T139" s="215"/>
      <c r="U139" s="215"/>
      <c r="V139" s="215"/>
      <c r="W139" s="215"/>
      <c r="X139" s="215"/>
      <c r="Y139" s="215"/>
      <c r="Z139" s="215"/>
      <c r="AA139" s="215"/>
      <c r="AB139" s="215"/>
      <c r="AC139" s="215"/>
      <c r="AD139" s="215"/>
      <c r="AE139" s="215"/>
      <c r="AF139" s="215"/>
      <c r="AG139" s="215"/>
      <c r="AH139" s="215"/>
      <c r="AI139" s="215"/>
      <c r="AJ139" s="215"/>
    </row>
    <row r="140" spans="1:36" x14ac:dyDescent="0.2">
      <c r="A140" s="215"/>
      <c r="B140" s="215"/>
      <c r="C140" s="215"/>
      <c r="D140" s="215"/>
      <c r="E140" s="215"/>
      <c r="F140" s="215"/>
      <c r="G140" s="215"/>
      <c r="H140" s="215"/>
      <c r="I140" s="784"/>
      <c r="J140" s="215"/>
      <c r="K140" s="215"/>
      <c r="L140" s="215"/>
      <c r="M140" s="215"/>
      <c r="N140" s="215"/>
      <c r="O140" s="215"/>
      <c r="P140" s="215"/>
      <c r="R140" s="215"/>
      <c r="S140" s="215"/>
      <c r="T140" s="215"/>
      <c r="U140" s="215"/>
      <c r="V140" s="215"/>
      <c r="W140" s="215"/>
      <c r="X140" s="215"/>
      <c r="Y140" s="215"/>
      <c r="Z140" s="215"/>
      <c r="AA140" s="215"/>
      <c r="AB140" s="215"/>
      <c r="AC140" s="215"/>
      <c r="AD140" s="215"/>
      <c r="AE140" s="215"/>
      <c r="AF140" s="215"/>
      <c r="AG140" s="215"/>
      <c r="AH140" s="215"/>
      <c r="AI140" s="215"/>
      <c r="AJ140" s="215"/>
    </row>
    <row r="141" spans="1:36" x14ac:dyDescent="0.2">
      <c r="A141" s="215"/>
      <c r="B141" s="215"/>
      <c r="C141" s="215"/>
      <c r="D141" s="215"/>
      <c r="E141" s="215"/>
      <c r="F141" s="215"/>
      <c r="G141" s="215"/>
      <c r="H141" s="215"/>
      <c r="I141" s="784"/>
      <c r="J141" s="215"/>
      <c r="K141" s="215"/>
      <c r="L141" s="215"/>
      <c r="M141" s="215"/>
      <c r="N141" s="215"/>
      <c r="O141" s="215"/>
      <c r="P141" s="215"/>
      <c r="R141" s="215"/>
      <c r="S141" s="215"/>
      <c r="T141" s="215"/>
      <c r="U141" s="215"/>
      <c r="V141" s="215"/>
      <c r="W141" s="215"/>
      <c r="X141" s="215"/>
      <c r="Y141" s="215"/>
      <c r="Z141" s="215"/>
      <c r="AA141" s="215"/>
      <c r="AB141" s="215"/>
      <c r="AC141" s="215"/>
      <c r="AD141" s="215"/>
      <c r="AE141" s="215"/>
      <c r="AF141" s="215"/>
      <c r="AG141" s="215"/>
      <c r="AH141" s="215"/>
      <c r="AI141" s="215"/>
      <c r="AJ141" s="215"/>
    </row>
    <row r="142" spans="1:36" x14ac:dyDescent="0.2">
      <c r="A142" s="215"/>
      <c r="B142" s="215"/>
      <c r="C142" s="215"/>
      <c r="D142" s="215"/>
      <c r="E142" s="215"/>
      <c r="F142" s="215"/>
      <c r="G142" s="215"/>
      <c r="H142" s="215"/>
      <c r="I142" s="784"/>
      <c r="J142" s="215"/>
      <c r="K142" s="215"/>
      <c r="L142" s="215"/>
      <c r="M142" s="215"/>
      <c r="N142" s="215"/>
      <c r="O142" s="215"/>
      <c r="P142" s="215"/>
      <c r="R142" s="215"/>
      <c r="S142" s="215"/>
      <c r="T142" s="215"/>
      <c r="U142" s="215"/>
      <c r="V142" s="215"/>
      <c r="W142" s="215"/>
      <c r="X142" s="215"/>
      <c r="Y142" s="215"/>
      <c r="Z142" s="215"/>
      <c r="AA142" s="215"/>
      <c r="AB142" s="215"/>
      <c r="AC142" s="215"/>
      <c r="AD142" s="215"/>
      <c r="AE142" s="215"/>
      <c r="AF142" s="215"/>
      <c r="AG142" s="215"/>
      <c r="AH142" s="215"/>
      <c r="AI142" s="215"/>
      <c r="AJ142" s="215"/>
    </row>
    <row r="143" spans="1:36" x14ac:dyDescent="0.2">
      <c r="A143" s="215"/>
      <c r="B143" s="215"/>
      <c r="C143" s="215"/>
      <c r="D143" s="215"/>
      <c r="E143" s="215"/>
      <c r="F143" s="215"/>
      <c r="G143" s="215"/>
      <c r="H143" s="215"/>
      <c r="I143" s="784"/>
      <c r="J143" s="215"/>
      <c r="K143" s="215"/>
      <c r="L143" s="215"/>
      <c r="M143" s="215"/>
      <c r="N143" s="215"/>
      <c r="O143" s="215"/>
      <c r="P143" s="215"/>
      <c r="R143" s="215"/>
      <c r="S143" s="215"/>
      <c r="T143" s="215"/>
      <c r="U143" s="215"/>
      <c r="V143" s="215"/>
      <c r="W143" s="215"/>
      <c r="X143" s="215"/>
      <c r="Y143" s="215"/>
      <c r="Z143" s="215"/>
      <c r="AA143" s="215"/>
      <c r="AB143" s="215"/>
      <c r="AC143" s="215"/>
      <c r="AD143" s="215"/>
      <c r="AE143" s="215"/>
      <c r="AF143" s="215"/>
      <c r="AG143" s="215"/>
      <c r="AH143" s="215"/>
      <c r="AI143" s="215"/>
      <c r="AJ143" s="215"/>
    </row>
    <row r="144" spans="1:36" x14ac:dyDescent="0.2">
      <c r="A144" s="215"/>
      <c r="B144" s="215"/>
      <c r="C144" s="215"/>
      <c r="D144" s="215"/>
      <c r="E144" s="215"/>
      <c r="F144" s="215"/>
      <c r="G144" s="215"/>
      <c r="H144" s="215"/>
      <c r="I144" s="784"/>
      <c r="J144" s="215"/>
      <c r="K144" s="215"/>
      <c r="L144" s="215"/>
      <c r="M144" s="215"/>
      <c r="N144" s="215"/>
      <c r="O144" s="215"/>
      <c r="P144" s="215"/>
      <c r="R144" s="215"/>
      <c r="S144" s="215"/>
      <c r="T144" s="215"/>
      <c r="U144" s="215"/>
      <c r="V144" s="215"/>
      <c r="W144" s="215"/>
      <c r="X144" s="215"/>
      <c r="Y144" s="215"/>
      <c r="Z144" s="215"/>
      <c r="AA144" s="215"/>
      <c r="AB144" s="215"/>
      <c r="AC144" s="215"/>
      <c r="AD144" s="215"/>
      <c r="AE144" s="215"/>
      <c r="AF144" s="215"/>
      <c r="AG144" s="215"/>
      <c r="AH144" s="215"/>
      <c r="AI144" s="215"/>
      <c r="AJ144" s="215"/>
    </row>
    <row r="145" spans="1:36" x14ac:dyDescent="0.2">
      <c r="A145" s="215"/>
      <c r="B145" s="215"/>
      <c r="C145" s="215"/>
      <c r="D145" s="215"/>
      <c r="E145" s="215"/>
      <c r="F145" s="215"/>
      <c r="G145" s="215"/>
      <c r="H145" s="215"/>
      <c r="I145" s="784"/>
      <c r="J145" s="215"/>
      <c r="K145" s="215"/>
      <c r="L145" s="215"/>
      <c r="M145" s="215"/>
      <c r="N145" s="215"/>
      <c r="O145" s="215"/>
      <c r="P145" s="215"/>
      <c r="R145" s="215"/>
      <c r="S145" s="215"/>
      <c r="T145" s="215"/>
      <c r="U145" s="215"/>
      <c r="V145" s="215"/>
      <c r="W145" s="215"/>
      <c r="X145" s="215"/>
      <c r="Y145" s="215"/>
      <c r="Z145" s="215"/>
      <c r="AA145" s="215"/>
      <c r="AB145" s="215"/>
      <c r="AC145" s="215"/>
      <c r="AD145" s="215"/>
      <c r="AE145" s="215"/>
      <c r="AF145" s="215"/>
      <c r="AG145" s="215"/>
      <c r="AH145" s="215"/>
      <c r="AI145" s="215"/>
      <c r="AJ145" s="215"/>
    </row>
    <row r="146" spans="1:36" x14ac:dyDescent="0.2">
      <c r="A146" s="215"/>
      <c r="B146" s="215"/>
      <c r="C146" s="215"/>
      <c r="D146" s="215"/>
      <c r="E146" s="215"/>
      <c r="F146" s="215"/>
      <c r="G146" s="215"/>
      <c r="H146" s="215"/>
      <c r="I146" s="784"/>
      <c r="J146" s="215"/>
      <c r="K146" s="215"/>
      <c r="L146" s="215"/>
      <c r="M146" s="215"/>
      <c r="N146" s="215"/>
      <c r="O146" s="215"/>
      <c r="P146" s="215"/>
      <c r="R146" s="215"/>
      <c r="S146" s="215"/>
      <c r="T146" s="215"/>
      <c r="U146" s="215"/>
      <c r="V146" s="215"/>
      <c r="W146" s="215"/>
      <c r="X146" s="215"/>
      <c r="Y146" s="215"/>
      <c r="Z146" s="215"/>
      <c r="AA146" s="215"/>
      <c r="AB146" s="215"/>
      <c r="AC146" s="215"/>
      <c r="AD146" s="215"/>
      <c r="AE146" s="215"/>
      <c r="AF146" s="215"/>
      <c r="AG146" s="215"/>
      <c r="AH146" s="215"/>
      <c r="AI146" s="215"/>
      <c r="AJ146" s="215"/>
    </row>
    <row r="147" spans="1:36" x14ac:dyDescent="0.2">
      <c r="A147" s="215"/>
      <c r="B147" s="215"/>
      <c r="C147" s="215"/>
      <c r="D147" s="215"/>
      <c r="E147" s="215"/>
      <c r="F147" s="215"/>
      <c r="G147" s="215"/>
      <c r="H147" s="215"/>
      <c r="I147" s="784"/>
      <c r="J147" s="215"/>
      <c r="K147" s="215"/>
      <c r="L147" s="215"/>
      <c r="M147" s="215"/>
      <c r="N147" s="215"/>
      <c r="O147" s="215"/>
      <c r="P147" s="215"/>
      <c r="R147" s="215"/>
      <c r="S147" s="215"/>
      <c r="T147" s="215"/>
      <c r="U147" s="215"/>
      <c r="V147" s="215"/>
      <c r="W147" s="215"/>
      <c r="X147" s="215"/>
      <c r="Y147" s="215"/>
      <c r="Z147" s="215"/>
      <c r="AA147" s="215"/>
      <c r="AB147" s="215"/>
      <c r="AC147" s="215"/>
      <c r="AD147" s="215"/>
      <c r="AE147" s="215"/>
      <c r="AF147" s="215"/>
      <c r="AG147" s="215"/>
      <c r="AH147" s="215"/>
      <c r="AI147" s="215"/>
      <c r="AJ147" s="215"/>
    </row>
    <row r="148" spans="1:36" x14ac:dyDescent="0.2">
      <c r="A148" s="215"/>
      <c r="B148" s="215"/>
      <c r="C148" s="215"/>
      <c r="D148" s="215"/>
      <c r="E148" s="215"/>
      <c r="F148" s="215"/>
      <c r="G148" s="215"/>
      <c r="H148" s="215"/>
      <c r="I148" s="784"/>
      <c r="J148" s="215"/>
      <c r="K148" s="215"/>
      <c r="L148" s="215"/>
      <c r="M148" s="215"/>
      <c r="N148" s="215"/>
      <c r="O148" s="215"/>
      <c r="P148" s="215"/>
      <c r="R148" s="215"/>
      <c r="S148" s="215"/>
      <c r="T148" s="215"/>
      <c r="U148" s="215"/>
      <c r="V148" s="215"/>
      <c r="W148" s="215"/>
      <c r="X148" s="215"/>
      <c r="Y148" s="215"/>
      <c r="Z148" s="215"/>
      <c r="AA148" s="215"/>
      <c r="AB148" s="215"/>
      <c r="AC148" s="215"/>
      <c r="AD148" s="215"/>
      <c r="AE148" s="215"/>
      <c r="AF148" s="215"/>
      <c r="AG148" s="215"/>
      <c r="AH148" s="215"/>
      <c r="AI148" s="215"/>
      <c r="AJ148" s="215"/>
    </row>
    <row r="149" spans="1:36" x14ac:dyDescent="0.2">
      <c r="A149" s="215"/>
      <c r="B149" s="215"/>
      <c r="C149" s="215"/>
      <c r="D149" s="215"/>
      <c r="E149" s="215"/>
      <c r="F149" s="215"/>
      <c r="G149" s="215"/>
      <c r="H149" s="215"/>
      <c r="I149" s="784"/>
      <c r="J149" s="215"/>
      <c r="K149" s="215"/>
      <c r="L149" s="215"/>
      <c r="M149" s="215"/>
      <c r="N149" s="215"/>
      <c r="O149" s="215"/>
      <c r="P149" s="215"/>
      <c r="R149" s="215"/>
      <c r="S149" s="215"/>
      <c r="T149" s="215"/>
      <c r="U149" s="215"/>
      <c r="V149" s="215"/>
      <c r="W149" s="215"/>
      <c r="X149" s="215"/>
      <c r="Y149" s="215"/>
      <c r="Z149" s="215"/>
      <c r="AA149" s="215"/>
      <c r="AB149" s="215"/>
      <c r="AC149" s="215"/>
      <c r="AD149" s="215"/>
      <c r="AE149" s="215"/>
      <c r="AF149" s="215"/>
      <c r="AG149" s="215"/>
      <c r="AH149" s="215"/>
      <c r="AI149" s="215"/>
      <c r="AJ149" s="215"/>
    </row>
    <row r="150" spans="1:36" x14ac:dyDescent="0.2">
      <c r="A150" s="215"/>
      <c r="B150" s="215"/>
      <c r="C150" s="215"/>
      <c r="D150" s="215"/>
      <c r="E150" s="215"/>
      <c r="F150" s="215"/>
      <c r="G150" s="215"/>
      <c r="H150" s="215"/>
      <c r="I150" s="784"/>
      <c r="J150" s="215"/>
      <c r="K150" s="215"/>
      <c r="L150" s="215"/>
      <c r="M150" s="215"/>
      <c r="N150" s="215"/>
      <c r="O150" s="215"/>
      <c r="P150" s="215"/>
      <c r="R150" s="215"/>
      <c r="S150" s="215"/>
      <c r="T150" s="215"/>
      <c r="U150" s="215"/>
      <c r="V150" s="215"/>
      <c r="W150" s="215"/>
      <c r="X150" s="215"/>
      <c r="Y150" s="215"/>
      <c r="Z150" s="215"/>
      <c r="AA150" s="215"/>
      <c r="AB150" s="215"/>
      <c r="AC150" s="215"/>
      <c r="AD150" s="215"/>
      <c r="AE150" s="215"/>
      <c r="AF150" s="215"/>
      <c r="AG150" s="215"/>
      <c r="AH150" s="215"/>
      <c r="AI150" s="215"/>
      <c r="AJ150" s="215"/>
    </row>
    <row r="151" spans="1:36" x14ac:dyDescent="0.2">
      <c r="A151" s="215"/>
      <c r="B151" s="215"/>
      <c r="C151" s="215"/>
      <c r="D151" s="215"/>
      <c r="E151" s="215"/>
      <c r="F151" s="215"/>
      <c r="G151" s="215"/>
      <c r="H151" s="215"/>
      <c r="I151" s="784"/>
      <c r="J151" s="215"/>
      <c r="K151" s="215"/>
      <c r="L151" s="215"/>
      <c r="M151" s="215"/>
      <c r="N151" s="215"/>
      <c r="O151" s="215"/>
      <c r="P151" s="215"/>
      <c r="R151" s="215"/>
      <c r="S151" s="215"/>
      <c r="T151" s="215"/>
      <c r="U151" s="215"/>
      <c r="V151" s="215"/>
      <c r="W151" s="215"/>
      <c r="X151" s="215"/>
      <c r="Y151" s="215"/>
      <c r="Z151" s="215"/>
      <c r="AA151" s="215"/>
      <c r="AB151" s="215"/>
      <c r="AC151" s="215"/>
      <c r="AD151" s="215"/>
      <c r="AE151" s="215"/>
      <c r="AF151" s="215"/>
      <c r="AG151" s="215"/>
      <c r="AH151" s="215"/>
      <c r="AI151" s="215"/>
      <c r="AJ151" s="215"/>
    </row>
    <row r="152" spans="1:36" x14ac:dyDescent="0.2">
      <c r="A152" s="215"/>
      <c r="B152" s="215"/>
      <c r="C152" s="215"/>
      <c r="D152" s="215"/>
      <c r="E152" s="215"/>
      <c r="F152" s="215"/>
      <c r="G152" s="215"/>
      <c r="H152" s="215"/>
      <c r="I152" s="784"/>
      <c r="J152" s="215"/>
      <c r="K152" s="215"/>
      <c r="L152" s="215"/>
      <c r="M152" s="215"/>
      <c r="N152" s="215"/>
      <c r="O152" s="215"/>
      <c r="P152" s="215"/>
      <c r="R152" s="215"/>
      <c r="S152" s="215"/>
      <c r="T152" s="215"/>
      <c r="U152" s="215"/>
      <c r="V152" s="215"/>
      <c r="W152" s="215"/>
      <c r="X152" s="215"/>
      <c r="Y152" s="215"/>
      <c r="Z152" s="215"/>
      <c r="AA152" s="215"/>
      <c r="AB152" s="215"/>
      <c r="AC152" s="215"/>
      <c r="AD152" s="215"/>
      <c r="AE152" s="215"/>
      <c r="AF152" s="215"/>
      <c r="AG152" s="215"/>
      <c r="AH152" s="215"/>
      <c r="AI152" s="215"/>
      <c r="AJ152" s="215"/>
    </row>
    <row r="153" spans="1:36" x14ac:dyDescent="0.2">
      <c r="A153" s="215"/>
      <c r="B153" s="215"/>
      <c r="C153" s="215"/>
      <c r="D153" s="215"/>
      <c r="E153" s="215"/>
      <c r="F153" s="215"/>
      <c r="G153" s="215"/>
      <c r="H153" s="215"/>
      <c r="I153" s="784"/>
      <c r="J153" s="215"/>
      <c r="K153" s="215"/>
      <c r="L153" s="215"/>
      <c r="M153" s="215"/>
      <c r="N153" s="215"/>
      <c r="O153" s="215"/>
      <c r="P153" s="215"/>
      <c r="R153" s="215"/>
      <c r="S153" s="215"/>
      <c r="T153" s="215"/>
      <c r="U153" s="215"/>
      <c r="V153" s="215"/>
      <c r="W153" s="215"/>
      <c r="X153" s="215"/>
      <c r="Y153" s="215"/>
      <c r="Z153" s="215"/>
      <c r="AA153" s="215"/>
      <c r="AB153" s="215"/>
      <c r="AC153" s="215"/>
      <c r="AD153" s="215"/>
      <c r="AE153" s="215"/>
      <c r="AF153" s="215"/>
      <c r="AG153" s="215"/>
      <c r="AH153" s="215"/>
      <c r="AI153" s="215"/>
      <c r="AJ153" s="215"/>
    </row>
    <row r="154" spans="1:36" x14ac:dyDescent="0.2">
      <c r="A154" s="215"/>
      <c r="B154" s="215"/>
      <c r="C154" s="215"/>
      <c r="D154" s="215"/>
      <c r="E154" s="215"/>
      <c r="F154" s="215"/>
      <c r="G154" s="215"/>
      <c r="H154" s="215"/>
      <c r="I154" s="784"/>
      <c r="J154" s="215"/>
      <c r="K154" s="215"/>
      <c r="L154" s="215"/>
      <c r="M154" s="215"/>
      <c r="N154" s="215"/>
      <c r="O154" s="215"/>
      <c r="P154" s="215"/>
      <c r="R154" s="215"/>
      <c r="S154" s="215"/>
      <c r="T154" s="215"/>
      <c r="U154" s="215"/>
      <c r="V154" s="215"/>
      <c r="W154" s="215"/>
      <c r="X154" s="215"/>
      <c r="Y154" s="215"/>
      <c r="Z154" s="215"/>
      <c r="AA154" s="215"/>
      <c r="AB154" s="215"/>
      <c r="AC154" s="215"/>
      <c r="AD154" s="215"/>
      <c r="AE154" s="215"/>
      <c r="AF154" s="215"/>
      <c r="AG154" s="215"/>
      <c r="AH154" s="215"/>
      <c r="AI154" s="215"/>
      <c r="AJ154" s="215"/>
    </row>
    <row r="155" spans="1:36" x14ac:dyDescent="0.2">
      <c r="A155" s="215"/>
      <c r="B155" s="215"/>
      <c r="C155" s="215"/>
      <c r="D155" s="215"/>
      <c r="E155" s="215"/>
      <c r="F155" s="215"/>
      <c r="G155" s="215"/>
      <c r="H155" s="215"/>
      <c r="I155" s="784"/>
      <c r="J155" s="215"/>
      <c r="K155" s="215"/>
      <c r="L155" s="215"/>
      <c r="M155" s="215"/>
      <c r="N155" s="215"/>
      <c r="O155" s="215"/>
      <c r="P155" s="215"/>
      <c r="R155" s="215"/>
      <c r="S155" s="215"/>
      <c r="T155" s="215"/>
      <c r="U155" s="215"/>
      <c r="V155" s="215"/>
      <c r="W155" s="215"/>
      <c r="X155" s="215"/>
      <c r="Y155" s="215"/>
      <c r="Z155" s="215"/>
      <c r="AA155" s="215"/>
      <c r="AB155" s="215"/>
      <c r="AC155" s="215"/>
      <c r="AD155" s="215"/>
      <c r="AE155" s="215"/>
      <c r="AF155" s="215"/>
      <c r="AG155" s="215"/>
      <c r="AH155" s="215"/>
      <c r="AI155" s="215"/>
      <c r="AJ155" s="215"/>
    </row>
    <row r="156" spans="1:36" x14ac:dyDescent="0.2">
      <c r="A156" s="215"/>
      <c r="B156" s="215"/>
      <c r="C156" s="215"/>
      <c r="D156" s="215"/>
      <c r="E156" s="215"/>
      <c r="F156" s="215"/>
      <c r="G156" s="215"/>
      <c r="H156" s="215"/>
      <c r="I156" s="784"/>
      <c r="J156" s="215"/>
      <c r="K156" s="215"/>
      <c r="L156" s="215"/>
      <c r="M156" s="215"/>
      <c r="N156" s="215"/>
      <c r="O156" s="215"/>
      <c r="P156" s="215"/>
      <c r="R156" s="215"/>
      <c r="S156" s="215"/>
      <c r="T156" s="215"/>
      <c r="U156" s="215"/>
      <c r="V156" s="215"/>
      <c r="W156" s="215"/>
      <c r="X156" s="215"/>
      <c r="Y156" s="215"/>
      <c r="Z156" s="215"/>
      <c r="AA156" s="215"/>
      <c r="AB156" s="215"/>
      <c r="AC156" s="215"/>
      <c r="AD156" s="215"/>
      <c r="AE156" s="215"/>
      <c r="AF156" s="215"/>
      <c r="AG156" s="215"/>
      <c r="AH156" s="215"/>
      <c r="AI156" s="215"/>
      <c r="AJ156" s="215"/>
    </row>
    <row r="157" spans="1:36" x14ac:dyDescent="0.2">
      <c r="A157" s="215"/>
      <c r="B157" s="215"/>
      <c r="C157" s="215"/>
      <c r="D157" s="215"/>
      <c r="E157" s="215"/>
      <c r="F157" s="215"/>
      <c r="G157" s="215"/>
      <c r="H157" s="215"/>
      <c r="I157" s="784"/>
      <c r="J157" s="215"/>
      <c r="K157" s="215"/>
      <c r="L157" s="215"/>
      <c r="M157" s="215"/>
      <c r="N157" s="215"/>
      <c r="O157" s="215"/>
      <c r="P157" s="215"/>
      <c r="R157" s="215"/>
      <c r="S157" s="215"/>
      <c r="T157" s="215"/>
      <c r="U157" s="215"/>
      <c r="V157" s="215"/>
      <c r="W157" s="215"/>
      <c r="X157" s="215"/>
      <c r="Y157" s="215"/>
      <c r="Z157" s="215"/>
      <c r="AA157" s="215"/>
      <c r="AB157" s="215"/>
      <c r="AC157" s="215"/>
      <c r="AD157" s="215"/>
      <c r="AE157" s="215"/>
      <c r="AF157" s="215"/>
      <c r="AG157" s="215"/>
      <c r="AH157" s="215"/>
      <c r="AI157" s="215"/>
      <c r="AJ157" s="215"/>
    </row>
    <row r="158" spans="1:36" x14ac:dyDescent="0.2">
      <c r="A158" s="215"/>
      <c r="B158" s="215"/>
      <c r="C158" s="215"/>
      <c r="D158" s="215"/>
      <c r="E158" s="215"/>
      <c r="F158" s="215"/>
      <c r="G158" s="215"/>
      <c r="H158" s="215"/>
      <c r="I158" s="784"/>
      <c r="J158" s="215"/>
      <c r="K158" s="215"/>
      <c r="L158" s="215"/>
      <c r="M158" s="215"/>
      <c r="N158" s="215"/>
      <c r="O158" s="215"/>
      <c r="P158" s="215"/>
      <c r="R158" s="215"/>
      <c r="S158" s="215"/>
      <c r="T158" s="215"/>
      <c r="U158" s="215"/>
      <c r="V158" s="215"/>
      <c r="W158" s="215"/>
      <c r="X158" s="215"/>
      <c r="Y158" s="215"/>
      <c r="Z158" s="215"/>
      <c r="AA158" s="215"/>
      <c r="AB158" s="215"/>
      <c r="AC158" s="215"/>
      <c r="AD158" s="215"/>
      <c r="AE158" s="215"/>
      <c r="AF158" s="215"/>
      <c r="AG158" s="215"/>
      <c r="AH158" s="215"/>
      <c r="AI158" s="215"/>
      <c r="AJ158" s="215"/>
    </row>
    <row r="159" spans="1:36" x14ac:dyDescent="0.2">
      <c r="A159" s="215"/>
      <c r="B159" s="215"/>
      <c r="C159" s="215"/>
      <c r="D159" s="215"/>
      <c r="E159" s="215"/>
      <c r="F159" s="215"/>
      <c r="G159" s="215"/>
      <c r="H159" s="215"/>
      <c r="I159" s="784"/>
      <c r="J159" s="215"/>
      <c r="K159" s="215"/>
      <c r="L159" s="215"/>
      <c r="M159" s="215"/>
      <c r="N159" s="215"/>
      <c r="O159" s="215"/>
      <c r="P159" s="215"/>
      <c r="R159" s="215"/>
      <c r="S159" s="215"/>
      <c r="T159" s="215"/>
      <c r="U159" s="215"/>
      <c r="V159" s="215"/>
      <c r="W159" s="215"/>
      <c r="X159" s="215"/>
      <c r="Y159" s="215"/>
      <c r="Z159" s="215"/>
      <c r="AA159" s="215"/>
      <c r="AB159" s="215"/>
      <c r="AC159" s="215"/>
      <c r="AD159" s="215"/>
      <c r="AE159" s="215"/>
      <c r="AF159" s="215"/>
      <c r="AG159" s="215"/>
      <c r="AH159" s="215"/>
      <c r="AI159" s="215"/>
      <c r="AJ159" s="215"/>
    </row>
    <row r="160" spans="1:36" x14ac:dyDescent="0.2">
      <c r="A160" s="215"/>
      <c r="B160" s="215"/>
      <c r="C160" s="215"/>
      <c r="D160" s="215"/>
      <c r="E160" s="215"/>
      <c r="F160" s="215"/>
      <c r="G160" s="215"/>
      <c r="H160" s="215"/>
      <c r="I160" s="784"/>
      <c r="J160" s="215"/>
      <c r="K160" s="215"/>
      <c r="L160" s="215"/>
      <c r="M160" s="215"/>
      <c r="N160" s="215"/>
      <c r="O160" s="215"/>
      <c r="P160" s="215"/>
      <c r="R160" s="215"/>
      <c r="S160" s="215"/>
      <c r="T160" s="215"/>
      <c r="U160" s="215"/>
      <c r="V160" s="215"/>
      <c r="W160" s="215"/>
      <c r="X160" s="215"/>
      <c r="Y160" s="215"/>
      <c r="Z160" s="215"/>
      <c r="AA160" s="215"/>
      <c r="AB160" s="215"/>
      <c r="AC160" s="215"/>
      <c r="AD160" s="215"/>
      <c r="AE160" s="215"/>
      <c r="AF160" s="215"/>
      <c r="AG160" s="215"/>
      <c r="AH160" s="215"/>
      <c r="AI160" s="215"/>
      <c r="AJ160" s="215"/>
    </row>
    <row r="161" spans="1:36" x14ac:dyDescent="0.2">
      <c r="A161" s="215"/>
      <c r="B161" s="215"/>
      <c r="C161" s="215"/>
      <c r="D161" s="215"/>
      <c r="E161" s="215"/>
      <c r="F161" s="215"/>
      <c r="G161" s="215"/>
      <c r="H161" s="215"/>
      <c r="I161" s="784"/>
      <c r="J161" s="215"/>
      <c r="K161" s="215"/>
      <c r="L161" s="215"/>
      <c r="M161" s="215"/>
      <c r="N161" s="215"/>
      <c r="O161" s="215"/>
      <c r="P161" s="215"/>
      <c r="R161" s="215"/>
      <c r="S161" s="215"/>
      <c r="T161" s="215"/>
      <c r="U161" s="215"/>
      <c r="V161" s="215"/>
      <c r="W161" s="215"/>
      <c r="X161" s="215"/>
      <c r="Y161" s="215"/>
      <c r="Z161" s="215"/>
      <c r="AA161" s="215"/>
      <c r="AB161" s="215"/>
      <c r="AC161" s="215"/>
      <c r="AD161" s="215"/>
      <c r="AE161" s="215"/>
      <c r="AF161" s="215"/>
      <c r="AG161" s="215"/>
      <c r="AH161" s="215"/>
      <c r="AI161" s="215"/>
      <c r="AJ161" s="215"/>
    </row>
    <row r="162" spans="1:36" x14ac:dyDescent="0.2">
      <c r="A162" s="215"/>
      <c r="B162" s="215"/>
      <c r="C162" s="215"/>
      <c r="D162" s="215"/>
      <c r="E162" s="215"/>
      <c r="F162" s="215"/>
      <c r="G162" s="215"/>
      <c r="H162" s="215"/>
      <c r="I162" s="784"/>
      <c r="J162" s="215"/>
      <c r="K162" s="215"/>
      <c r="L162" s="215"/>
      <c r="M162" s="215"/>
      <c r="N162" s="215"/>
      <c r="O162" s="215"/>
      <c r="P162" s="215"/>
      <c r="R162" s="215"/>
      <c r="S162" s="215"/>
      <c r="T162" s="215"/>
      <c r="U162" s="215"/>
      <c r="V162" s="215"/>
      <c r="W162" s="215"/>
      <c r="X162" s="215"/>
      <c r="Y162" s="215"/>
      <c r="Z162" s="215"/>
      <c r="AA162" s="215"/>
      <c r="AB162" s="215"/>
      <c r="AC162" s="215"/>
      <c r="AD162" s="215"/>
      <c r="AE162" s="215"/>
      <c r="AF162" s="215"/>
      <c r="AG162" s="215"/>
      <c r="AH162" s="215"/>
      <c r="AI162" s="215"/>
      <c r="AJ162" s="215"/>
    </row>
    <row r="163" spans="1:36" x14ac:dyDescent="0.2">
      <c r="A163" s="215"/>
      <c r="B163" s="215"/>
      <c r="C163" s="215"/>
      <c r="D163" s="215"/>
      <c r="E163" s="215"/>
      <c r="F163" s="215"/>
      <c r="G163" s="215"/>
      <c r="H163" s="215"/>
      <c r="I163" s="784"/>
      <c r="J163" s="215"/>
      <c r="K163" s="215"/>
      <c r="L163" s="215"/>
      <c r="M163" s="215"/>
      <c r="N163" s="215"/>
      <c r="O163" s="215"/>
      <c r="P163" s="215"/>
      <c r="R163" s="215"/>
      <c r="S163" s="215"/>
      <c r="T163" s="215"/>
      <c r="U163" s="215"/>
      <c r="V163" s="215"/>
      <c r="W163" s="215"/>
      <c r="X163" s="215"/>
      <c r="Y163" s="215"/>
      <c r="Z163" s="215"/>
      <c r="AA163" s="215"/>
      <c r="AB163" s="215"/>
      <c r="AC163" s="215"/>
      <c r="AD163" s="215"/>
      <c r="AE163" s="215"/>
      <c r="AF163" s="215"/>
      <c r="AG163" s="215"/>
      <c r="AH163" s="215"/>
      <c r="AI163" s="215"/>
      <c r="AJ163" s="215"/>
    </row>
    <row r="164" spans="1:36" x14ac:dyDescent="0.2">
      <c r="A164" s="215"/>
      <c r="B164" s="215"/>
      <c r="C164" s="215"/>
      <c r="D164" s="215"/>
      <c r="E164" s="215"/>
      <c r="F164" s="215"/>
      <c r="G164" s="215"/>
      <c r="H164" s="215"/>
      <c r="I164" s="784"/>
      <c r="J164" s="215"/>
      <c r="K164" s="215"/>
      <c r="L164" s="215"/>
      <c r="M164" s="215"/>
      <c r="N164" s="215"/>
      <c r="O164" s="215"/>
      <c r="P164" s="215"/>
      <c r="R164" s="215"/>
      <c r="S164" s="215"/>
      <c r="T164" s="215"/>
      <c r="U164" s="215"/>
      <c r="V164" s="215"/>
      <c r="W164" s="215"/>
      <c r="X164" s="215"/>
      <c r="Y164" s="215"/>
      <c r="Z164" s="215"/>
      <c r="AA164" s="215"/>
      <c r="AB164" s="215"/>
      <c r="AC164" s="215"/>
      <c r="AD164" s="215"/>
      <c r="AE164" s="215"/>
      <c r="AF164" s="215"/>
      <c r="AG164" s="215"/>
      <c r="AH164" s="215"/>
      <c r="AI164" s="215"/>
      <c r="AJ164" s="215"/>
    </row>
    <row r="165" spans="1:36" x14ac:dyDescent="0.2">
      <c r="A165" s="215"/>
      <c r="B165" s="215"/>
      <c r="C165" s="215"/>
      <c r="D165" s="215"/>
      <c r="E165" s="215"/>
      <c r="F165" s="215"/>
      <c r="G165" s="215"/>
      <c r="H165" s="215"/>
      <c r="I165" s="784"/>
      <c r="J165" s="215"/>
      <c r="K165" s="215"/>
      <c r="L165" s="215"/>
      <c r="M165" s="215"/>
      <c r="N165" s="215"/>
      <c r="O165" s="215"/>
      <c r="P165" s="215"/>
      <c r="R165" s="215"/>
      <c r="S165" s="215"/>
      <c r="T165" s="215"/>
      <c r="U165" s="215"/>
      <c r="V165" s="215"/>
      <c r="W165" s="215"/>
      <c r="X165" s="215"/>
      <c r="Y165" s="215"/>
      <c r="Z165" s="215"/>
      <c r="AA165" s="215"/>
      <c r="AB165" s="215"/>
      <c r="AC165" s="215"/>
      <c r="AD165" s="215"/>
      <c r="AE165" s="215"/>
      <c r="AF165" s="215"/>
      <c r="AG165" s="215"/>
      <c r="AH165" s="215"/>
      <c r="AI165" s="215"/>
      <c r="AJ165" s="215"/>
    </row>
    <row r="166" spans="1:36" x14ac:dyDescent="0.2">
      <c r="A166" s="215"/>
      <c r="B166" s="215"/>
      <c r="C166" s="215"/>
      <c r="D166" s="215"/>
      <c r="E166" s="215"/>
      <c r="F166" s="215"/>
      <c r="G166" s="215"/>
      <c r="H166" s="215"/>
      <c r="I166" s="784"/>
      <c r="J166" s="215"/>
      <c r="K166" s="215"/>
      <c r="L166" s="215"/>
      <c r="M166" s="215"/>
      <c r="N166" s="215"/>
      <c r="O166" s="215"/>
      <c r="P166" s="215"/>
      <c r="R166" s="215"/>
      <c r="S166" s="215"/>
      <c r="T166" s="215"/>
      <c r="U166" s="215"/>
      <c r="V166" s="215"/>
      <c r="W166" s="215"/>
      <c r="X166" s="215"/>
      <c r="Y166" s="215"/>
      <c r="Z166" s="215"/>
      <c r="AA166" s="215"/>
      <c r="AB166" s="215"/>
      <c r="AC166" s="215"/>
      <c r="AD166" s="215"/>
      <c r="AE166" s="215"/>
      <c r="AF166" s="215"/>
      <c r="AG166" s="215"/>
      <c r="AH166" s="215"/>
      <c r="AI166" s="215"/>
      <c r="AJ166" s="215"/>
    </row>
    <row r="167" spans="1:36" x14ac:dyDescent="0.2">
      <c r="A167" s="215"/>
      <c r="B167" s="215"/>
      <c r="C167" s="215"/>
      <c r="D167" s="215"/>
      <c r="E167" s="215"/>
      <c r="F167" s="215"/>
      <c r="G167" s="215"/>
      <c r="H167" s="215"/>
      <c r="I167" s="784"/>
      <c r="J167" s="215"/>
      <c r="K167" s="215"/>
      <c r="L167" s="215"/>
      <c r="M167" s="215"/>
      <c r="N167" s="215"/>
      <c r="O167" s="215"/>
      <c r="P167" s="215"/>
      <c r="R167" s="215"/>
      <c r="S167" s="215"/>
      <c r="T167" s="215"/>
      <c r="U167" s="215"/>
      <c r="V167" s="215"/>
      <c r="W167" s="215"/>
      <c r="X167" s="215"/>
      <c r="Y167" s="215"/>
      <c r="Z167" s="215"/>
      <c r="AA167" s="215"/>
      <c r="AB167" s="215"/>
      <c r="AC167" s="215"/>
      <c r="AD167" s="215"/>
      <c r="AE167" s="215"/>
      <c r="AF167" s="215"/>
      <c r="AG167" s="215"/>
      <c r="AH167" s="215"/>
      <c r="AI167" s="215"/>
      <c r="AJ167" s="215"/>
    </row>
    <row r="168" spans="1:36" x14ac:dyDescent="0.2">
      <c r="A168" s="215"/>
      <c r="B168" s="215"/>
      <c r="C168" s="215"/>
      <c r="D168" s="215"/>
      <c r="E168" s="215"/>
      <c r="F168" s="215"/>
      <c r="G168" s="215"/>
      <c r="H168" s="215"/>
      <c r="I168" s="784"/>
      <c r="J168" s="215"/>
      <c r="K168" s="215"/>
      <c r="L168" s="215"/>
      <c r="M168" s="215"/>
      <c r="N168" s="215"/>
      <c r="O168" s="215"/>
      <c r="P168" s="215"/>
      <c r="R168" s="215"/>
      <c r="S168" s="215"/>
      <c r="T168" s="215"/>
      <c r="U168" s="215"/>
      <c r="V168" s="215"/>
      <c r="W168" s="215"/>
      <c r="X168" s="215"/>
      <c r="Y168" s="215"/>
      <c r="Z168" s="215"/>
      <c r="AA168" s="215"/>
      <c r="AB168" s="215"/>
      <c r="AC168" s="215"/>
      <c r="AD168" s="215"/>
      <c r="AE168" s="215"/>
      <c r="AF168" s="215"/>
      <c r="AG168" s="215"/>
      <c r="AH168" s="215"/>
      <c r="AI168" s="215"/>
      <c r="AJ168" s="215"/>
    </row>
    <row r="169" spans="1:36" x14ac:dyDescent="0.2">
      <c r="A169" s="215"/>
      <c r="B169" s="215"/>
      <c r="C169" s="215"/>
      <c r="D169" s="215"/>
      <c r="E169" s="215"/>
      <c r="F169" s="215"/>
      <c r="G169" s="215"/>
      <c r="H169" s="215"/>
      <c r="I169" s="784"/>
      <c r="J169" s="215"/>
      <c r="K169" s="215"/>
      <c r="L169" s="215"/>
      <c r="M169" s="215"/>
      <c r="N169" s="215"/>
      <c r="O169" s="215"/>
      <c r="P169" s="215"/>
      <c r="R169" s="215"/>
      <c r="S169" s="215"/>
      <c r="T169" s="215"/>
      <c r="U169" s="215"/>
      <c r="V169" s="215"/>
      <c r="W169" s="215"/>
      <c r="X169" s="215"/>
      <c r="Y169" s="215"/>
      <c r="Z169" s="215"/>
      <c r="AA169" s="215"/>
      <c r="AB169" s="215"/>
      <c r="AC169" s="215"/>
      <c r="AD169" s="215"/>
      <c r="AE169" s="215"/>
      <c r="AF169" s="215"/>
      <c r="AG169" s="215"/>
      <c r="AH169" s="215"/>
      <c r="AI169" s="215"/>
      <c r="AJ169" s="215"/>
    </row>
    <row r="170" spans="1:36" x14ac:dyDescent="0.2">
      <c r="A170" s="215"/>
      <c r="B170" s="215"/>
      <c r="C170" s="215"/>
      <c r="D170" s="215"/>
      <c r="E170" s="215"/>
      <c r="F170" s="215"/>
      <c r="G170" s="215"/>
      <c r="H170" s="215"/>
      <c r="I170" s="784"/>
      <c r="J170" s="215"/>
      <c r="K170" s="215"/>
      <c r="L170" s="215"/>
      <c r="M170" s="215"/>
      <c r="N170" s="215"/>
      <c r="O170" s="215"/>
      <c r="P170" s="215"/>
      <c r="R170" s="215"/>
      <c r="S170" s="215"/>
      <c r="T170" s="215"/>
      <c r="U170" s="215"/>
      <c r="V170" s="215"/>
      <c r="W170" s="215"/>
      <c r="X170" s="215"/>
      <c r="Y170" s="215"/>
      <c r="Z170" s="215"/>
      <c r="AA170" s="215"/>
      <c r="AB170" s="215"/>
      <c r="AC170" s="215"/>
      <c r="AD170" s="215"/>
      <c r="AE170" s="215"/>
      <c r="AF170" s="215"/>
      <c r="AG170" s="215"/>
      <c r="AH170" s="215"/>
      <c r="AI170" s="215"/>
      <c r="AJ170" s="215"/>
    </row>
    <row r="171" spans="1:36" x14ac:dyDescent="0.2">
      <c r="A171" s="215"/>
      <c r="B171" s="215"/>
      <c r="C171" s="215"/>
      <c r="D171" s="215"/>
      <c r="E171" s="215"/>
      <c r="F171" s="215"/>
      <c r="G171" s="215"/>
      <c r="H171" s="215"/>
      <c r="I171" s="784"/>
      <c r="J171" s="215"/>
      <c r="K171" s="215"/>
      <c r="L171" s="215"/>
      <c r="M171" s="215"/>
      <c r="N171" s="215"/>
      <c r="O171" s="215"/>
      <c r="P171" s="215"/>
      <c r="R171" s="215"/>
      <c r="S171" s="215"/>
      <c r="T171" s="215"/>
      <c r="U171" s="215"/>
      <c r="V171" s="215"/>
      <c r="W171" s="215"/>
      <c r="X171" s="215"/>
      <c r="Y171" s="215"/>
      <c r="Z171" s="215"/>
      <c r="AA171" s="215"/>
      <c r="AB171" s="215"/>
      <c r="AC171" s="215"/>
      <c r="AD171" s="215"/>
      <c r="AE171" s="215"/>
      <c r="AF171" s="215"/>
      <c r="AG171" s="215"/>
      <c r="AH171" s="215"/>
      <c r="AI171" s="215"/>
      <c r="AJ171" s="215"/>
    </row>
    <row r="172" spans="1:36" x14ac:dyDescent="0.2">
      <c r="A172" s="215"/>
      <c r="B172" s="215"/>
      <c r="C172" s="215"/>
      <c r="D172" s="215"/>
      <c r="E172" s="215"/>
      <c r="F172" s="215"/>
      <c r="G172" s="215"/>
      <c r="H172" s="215"/>
      <c r="I172" s="784"/>
      <c r="J172" s="215"/>
      <c r="K172" s="215"/>
      <c r="L172" s="215"/>
      <c r="M172" s="215"/>
      <c r="N172" s="215"/>
      <c r="O172" s="215"/>
      <c r="P172" s="215"/>
      <c r="R172" s="215"/>
      <c r="S172" s="215"/>
      <c r="T172" s="215"/>
      <c r="U172" s="215"/>
      <c r="V172" s="215"/>
      <c r="W172" s="215"/>
      <c r="X172" s="215"/>
      <c r="Y172" s="215"/>
      <c r="Z172" s="215"/>
      <c r="AA172" s="215"/>
      <c r="AB172" s="215"/>
      <c r="AC172" s="215"/>
      <c r="AD172" s="215"/>
      <c r="AE172" s="215"/>
      <c r="AF172" s="215"/>
      <c r="AG172" s="215"/>
      <c r="AH172" s="215"/>
      <c r="AI172" s="215"/>
      <c r="AJ172" s="215"/>
    </row>
    <row r="173" spans="1:36" x14ac:dyDescent="0.2">
      <c r="A173" s="215"/>
      <c r="B173" s="215"/>
      <c r="C173" s="215"/>
      <c r="D173" s="215"/>
      <c r="E173" s="215"/>
      <c r="F173" s="215"/>
      <c r="G173" s="215"/>
      <c r="H173" s="215"/>
      <c r="I173" s="784"/>
      <c r="J173" s="215"/>
      <c r="K173" s="215"/>
      <c r="L173" s="215"/>
      <c r="M173" s="215"/>
      <c r="N173" s="215"/>
      <c r="O173" s="215"/>
      <c r="P173" s="215"/>
      <c r="R173" s="215"/>
      <c r="S173" s="215"/>
      <c r="T173" s="215"/>
      <c r="U173" s="215"/>
      <c r="V173" s="215"/>
      <c r="W173" s="215"/>
      <c r="X173" s="215"/>
      <c r="Y173" s="215"/>
      <c r="Z173" s="215"/>
      <c r="AA173" s="215"/>
      <c r="AB173" s="215"/>
      <c r="AC173" s="215"/>
      <c r="AD173" s="215"/>
      <c r="AE173" s="215"/>
      <c r="AF173" s="215"/>
      <c r="AG173" s="215"/>
      <c r="AH173" s="215"/>
      <c r="AI173" s="215"/>
      <c r="AJ173" s="215"/>
    </row>
    <row r="174" spans="1:36" x14ac:dyDescent="0.2">
      <c r="A174" s="215"/>
      <c r="B174" s="215"/>
      <c r="C174" s="215"/>
      <c r="D174" s="215"/>
      <c r="E174" s="215"/>
      <c r="F174" s="215"/>
      <c r="G174" s="215"/>
      <c r="H174" s="215"/>
      <c r="I174" s="784"/>
      <c r="J174" s="215"/>
      <c r="K174" s="215"/>
      <c r="L174" s="215"/>
      <c r="M174" s="215"/>
      <c r="N174" s="215"/>
      <c r="O174" s="215"/>
      <c r="P174" s="215"/>
      <c r="R174" s="215"/>
      <c r="S174" s="215"/>
      <c r="T174" s="215"/>
      <c r="U174" s="215"/>
      <c r="V174" s="215"/>
      <c r="W174" s="215"/>
      <c r="X174" s="215"/>
      <c r="Y174" s="215"/>
      <c r="Z174" s="215"/>
      <c r="AA174" s="215"/>
      <c r="AB174" s="215"/>
      <c r="AC174" s="215"/>
      <c r="AD174" s="215"/>
      <c r="AE174" s="215"/>
      <c r="AF174" s="215"/>
      <c r="AG174" s="215"/>
      <c r="AH174" s="215"/>
      <c r="AI174" s="215"/>
      <c r="AJ174" s="215"/>
    </row>
    <row r="175" spans="1:36" x14ac:dyDescent="0.2">
      <c r="A175" s="215"/>
      <c r="B175" s="215"/>
      <c r="C175" s="215"/>
      <c r="D175" s="215"/>
      <c r="E175" s="215"/>
      <c r="F175" s="215"/>
      <c r="G175" s="215"/>
      <c r="H175" s="215"/>
      <c r="I175" s="784"/>
      <c r="J175" s="215"/>
      <c r="K175" s="215"/>
      <c r="L175" s="215"/>
      <c r="M175" s="215"/>
      <c r="N175" s="215"/>
      <c r="O175" s="215"/>
      <c r="P175" s="215"/>
      <c r="R175" s="215"/>
      <c r="S175" s="215"/>
      <c r="T175" s="215"/>
      <c r="U175" s="215"/>
      <c r="V175" s="215"/>
      <c r="W175" s="215"/>
      <c r="X175" s="215"/>
      <c r="Y175" s="215"/>
      <c r="Z175" s="215"/>
      <c r="AA175" s="215"/>
      <c r="AB175" s="215"/>
      <c r="AC175" s="215"/>
      <c r="AD175" s="215"/>
      <c r="AE175" s="215"/>
      <c r="AF175" s="215"/>
      <c r="AG175" s="215"/>
      <c r="AH175" s="215"/>
      <c r="AI175" s="215"/>
      <c r="AJ175" s="215"/>
    </row>
    <row r="176" spans="1:36" x14ac:dyDescent="0.2">
      <c r="A176" s="215"/>
      <c r="B176" s="215"/>
      <c r="C176" s="215"/>
      <c r="D176" s="215"/>
      <c r="E176" s="215"/>
      <c r="F176" s="215"/>
      <c r="G176" s="215"/>
      <c r="H176" s="215"/>
      <c r="I176" s="784"/>
      <c r="J176" s="215"/>
      <c r="K176" s="215"/>
      <c r="L176" s="215"/>
      <c r="M176" s="215"/>
      <c r="N176" s="215"/>
      <c r="O176" s="215"/>
      <c r="P176" s="215"/>
      <c r="R176" s="215"/>
      <c r="S176" s="215"/>
      <c r="T176" s="215"/>
      <c r="U176" s="215"/>
      <c r="V176" s="215"/>
      <c r="W176" s="215"/>
      <c r="X176" s="215"/>
      <c r="Y176" s="215"/>
      <c r="Z176" s="215"/>
      <c r="AA176" s="215"/>
      <c r="AB176" s="215"/>
      <c r="AC176" s="215"/>
      <c r="AD176" s="215"/>
      <c r="AE176" s="215"/>
      <c r="AF176" s="215"/>
      <c r="AG176" s="215"/>
      <c r="AH176" s="215"/>
      <c r="AI176" s="215"/>
      <c r="AJ176" s="215"/>
    </row>
    <row r="177" spans="1:36" x14ac:dyDescent="0.2">
      <c r="A177" s="215"/>
      <c r="B177" s="215"/>
      <c r="C177" s="215"/>
      <c r="D177" s="215"/>
      <c r="E177" s="215"/>
      <c r="F177" s="215"/>
      <c r="G177" s="215"/>
      <c r="H177" s="215"/>
      <c r="I177" s="784"/>
      <c r="J177" s="215"/>
      <c r="K177" s="215"/>
      <c r="L177" s="215"/>
      <c r="M177" s="215"/>
      <c r="N177" s="215"/>
      <c r="O177" s="215"/>
      <c r="P177" s="215"/>
      <c r="R177" s="215"/>
      <c r="S177" s="215"/>
      <c r="T177" s="215"/>
      <c r="U177" s="215"/>
      <c r="V177" s="215"/>
      <c r="W177" s="215"/>
      <c r="X177" s="215"/>
      <c r="Y177" s="215"/>
      <c r="Z177" s="215"/>
      <c r="AA177" s="215"/>
      <c r="AB177" s="215"/>
      <c r="AC177" s="215"/>
      <c r="AD177" s="215"/>
      <c r="AE177" s="215"/>
      <c r="AF177" s="215"/>
      <c r="AG177" s="215"/>
      <c r="AH177" s="215"/>
      <c r="AI177" s="215"/>
      <c r="AJ177" s="215"/>
    </row>
    <row r="178" spans="1:36" x14ac:dyDescent="0.2">
      <c r="A178" s="215"/>
      <c r="B178" s="215"/>
      <c r="C178" s="215"/>
      <c r="D178" s="215"/>
      <c r="E178" s="215"/>
      <c r="F178" s="215"/>
      <c r="G178" s="215"/>
      <c r="H178" s="215"/>
      <c r="I178" s="784"/>
      <c r="J178" s="215"/>
      <c r="K178" s="215"/>
      <c r="L178" s="215"/>
      <c r="M178" s="215"/>
      <c r="N178" s="215"/>
      <c r="O178" s="215"/>
      <c r="P178" s="215"/>
      <c r="R178" s="215"/>
      <c r="S178" s="215"/>
      <c r="T178" s="215"/>
      <c r="U178" s="215"/>
      <c r="V178" s="215"/>
      <c r="W178" s="215"/>
      <c r="X178" s="215"/>
      <c r="Y178" s="215"/>
      <c r="Z178" s="215"/>
      <c r="AA178" s="215"/>
      <c r="AB178" s="215"/>
      <c r="AC178" s="215"/>
      <c r="AD178" s="215"/>
      <c r="AE178" s="215"/>
      <c r="AF178" s="215"/>
      <c r="AG178" s="215"/>
      <c r="AH178" s="215"/>
      <c r="AI178" s="215"/>
      <c r="AJ178" s="215"/>
    </row>
    <row r="179" spans="1:36" x14ac:dyDescent="0.2">
      <c r="A179" s="215"/>
      <c r="B179" s="215"/>
      <c r="C179" s="215"/>
      <c r="D179" s="215"/>
      <c r="E179" s="215"/>
      <c r="F179" s="215"/>
      <c r="G179" s="215"/>
      <c r="H179" s="215"/>
      <c r="I179" s="784"/>
      <c r="J179" s="215"/>
      <c r="K179" s="215"/>
      <c r="L179" s="215"/>
      <c r="M179" s="215"/>
      <c r="N179" s="215"/>
      <c r="O179" s="215"/>
      <c r="P179" s="215"/>
      <c r="R179" s="215"/>
      <c r="S179" s="215"/>
      <c r="T179" s="215"/>
      <c r="U179" s="215"/>
      <c r="V179" s="215"/>
      <c r="W179" s="215"/>
      <c r="X179" s="215"/>
      <c r="Y179" s="215"/>
      <c r="Z179" s="215"/>
      <c r="AA179" s="215"/>
      <c r="AB179" s="215"/>
      <c r="AC179" s="215"/>
      <c r="AD179" s="215"/>
      <c r="AE179" s="215"/>
      <c r="AF179" s="215"/>
      <c r="AG179" s="215"/>
      <c r="AH179" s="215"/>
      <c r="AI179" s="215"/>
      <c r="AJ179" s="215"/>
    </row>
    <row r="180" spans="1:36" x14ac:dyDescent="0.2">
      <c r="A180" s="215"/>
      <c r="B180" s="215"/>
      <c r="C180" s="215"/>
      <c r="D180" s="215"/>
      <c r="E180" s="215"/>
      <c r="F180" s="215"/>
      <c r="G180" s="215"/>
      <c r="H180" s="215"/>
      <c r="I180" s="784"/>
      <c r="J180" s="215"/>
      <c r="K180" s="215"/>
      <c r="L180" s="215"/>
      <c r="M180" s="215"/>
      <c r="N180" s="215"/>
      <c r="O180" s="215"/>
      <c r="P180" s="215"/>
      <c r="R180" s="215"/>
      <c r="S180" s="215"/>
      <c r="T180" s="215"/>
      <c r="U180" s="215"/>
      <c r="V180" s="215"/>
      <c r="W180" s="215"/>
      <c r="X180" s="215"/>
      <c r="Y180" s="215"/>
      <c r="Z180" s="215"/>
      <c r="AA180" s="215"/>
      <c r="AB180" s="215"/>
      <c r="AC180" s="215"/>
      <c r="AD180" s="215"/>
      <c r="AE180" s="215"/>
      <c r="AF180" s="215"/>
      <c r="AG180" s="215"/>
      <c r="AH180" s="215"/>
      <c r="AI180" s="215"/>
      <c r="AJ180" s="215"/>
    </row>
    <row r="181" spans="1:36" x14ac:dyDescent="0.2">
      <c r="A181" s="215"/>
      <c r="B181" s="215"/>
      <c r="C181" s="215"/>
      <c r="D181" s="215"/>
      <c r="E181" s="215"/>
      <c r="F181" s="215"/>
      <c r="G181" s="215"/>
      <c r="H181" s="215"/>
      <c r="I181" s="784"/>
      <c r="J181" s="215"/>
      <c r="K181" s="215"/>
      <c r="L181" s="215"/>
      <c r="M181" s="215"/>
      <c r="N181" s="215"/>
      <c r="O181" s="215"/>
      <c r="P181" s="215"/>
      <c r="R181" s="215"/>
      <c r="S181" s="215"/>
      <c r="T181" s="215"/>
      <c r="U181" s="215"/>
      <c r="V181" s="215"/>
      <c r="W181" s="215"/>
      <c r="X181" s="215"/>
      <c r="Y181" s="215"/>
      <c r="Z181" s="215"/>
      <c r="AA181" s="215"/>
      <c r="AB181" s="215"/>
      <c r="AC181" s="215"/>
      <c r="AD181" s="215"/>
      <c r="AE181" s="215"/>
      <c r="AF181" s="215"/>
      <c r="AG181" s="215"/>
      <c r="AH181" s="215"/>
      <c r="AI181" s="215"/>
      <c r="AJ181" s="215"/>
    </row>
    <row r="182" spans="1:36" x14ac:dyDescent="0.2">
      <c r="A182" s="215"/>
      <c r="B182" s="215"/>
      <c r="C182" s="215"/>
      <c r="D182" s="215"/>
      <c r="E182" s="215"/>
      <c r="F182" s="215"/>
      <c r="G182" s="215"/>
      <c r="H182" s="215"/>
      <c r="I182" s="784"/>
      <c r="J182" s="215"/>
      <c r="K182" s="215"/>
      <c r="L182" s="215"/>
      <c r="M182" s="215"/>
      <c r="N182" s="215"/>
      <c r="O182" s="215"/>
      <c r="P182" s="215"/>
      <c r="R182" s="215"/>
      <c r="S182" s="215"/>
      <c r="T182" s="215"/>
      <c r="U182" s="215"/>
      <c r="V182" s="215"/>
      <c r="W182" s="215"/>
      <c r="X182" s="215"/>
      <c r="Y182" s="215"/>
      <c r="Z182" s="215"/>
      <c r="AA182" s="215"/>
      <c r="AB182" s="215"/>
      <c r="AC182" s="215"/>
      <c r="AD182" s="215"/>
      <c r="AE182" s="215"/>
      <c r="AF182" s="215"/>
      <c r="AG182" s="215"/>
      <c r="AH182" s="215"/>
      <c r="AI182" s="215"/>
      <c r="AJ182" s="215"/>
    </row>
    <row r="183" spans="1:36" x14ac:dyDescent="0.2">
      <c r="A183" s="215"/>
      <c r="B183" s="215"/>
      <c r="C183" s="215"/>
      <c r="D183" s="215"/>
      <c r="E183" s="215"/>
      <c r="F183" s="215"/>
      <c r="G183" s="215"/>
      <c r="H183" s="215"/>
      <c r="I183" s="784"/>
      <c r="J183" s="215"/>
      <c r="K183" s="215"/>
      <c r="L183" s="215"/>
      <c r="M183" s="215"/>
      <c r="N183" s="215"/>
      <c r="O183" s="215"/>
      <c r="P183" s="215"/>
      <c r="R183" s="215"/>
      <c r="S183" s="215"/>
      <c r="T183" s="215"/>
      <c r="U183" s="215"/>
      <c r="V183" s="215"/>
      <c r="W183" s="215"/>
      <c r="X183" s="215"/>
      <c r="Y183" s="215"/>
      <c r="Z183" s="215"/>
      <c r="AA183" s="215"/>
      <c r="AB183" s="215"/>
      <c r="AC183" s="215"/>
      <c r="AD183" s="215"/>
      <c r="AE183" s="215"/>
      <c r="AF183" s="215"/>
      <c r="AG183" s="215"/>
      <c r="AH183" s="215"/>
      <c r="AI183" s="215"/>
      <c r="AJ183" s="215"/>
    </row>
    <row r="184" spans="1:36" x14ac:dyDescent="0.2">
      <c r="A184" s="215"/>
      <c r="B184" s="215"/>
      <c r="C184" s="215"/>
      <c r="D184" s="215"/>
      <c r="E184" s="215"/>
      <c r="F184" s="215"/>
      <c r="G184" s="215"/>
      <c r="H184" s="215"/>
      <c r="I184" s="784"/>
      <c r="J184" s="215"/>
      <c r="K184" s="215"/>
      <c r="L184" s="215"/>
      <c r="M184" s="215"/>
      <c r="N184" s="215"/>
      <c r="O184" s="215"/>
      <c r="P184" s="215"/>
      <c r="R184" s="215"/>
      <c r="S184" s="215"/>
      <c r="T184" s="215"/>
      <c r="U184" s="215"/>
      <c r="V184" s="215"/>
      <c r="W184" s="215"/>
      <c r="X184" s="215"/>
      <c r="Y184" s="215"/>
      <c r="Z184" s="215"/>
      <c r="AA184" s="215"/>
      <c r="AB184" s="215"/>
      <c r="AC184" s="215"/>
      <c r="AD184" s="215"/>
      <c r="AE184" s="215"/>
      <c r="AF184" s="215"/>
      <c r="AG184" s="215"/>
      <c r="AH184" s="215"/>
      <c r="AI184" s="215"/>
      <c r="AJ184" s="215"/>
    </row>
    <row r="185" spans="1:36" x14ac:dyDescent="0.2">
      <c r="A185" s="215"/>
      <c r="B185" s="215"/>
      <c r="C185" s="215"/>
      <c r="D185" s="215"/>
      <c r="E185" s="215"/>
      <c r="F185" s="215"/>
      <c r="G185" s="215"/>
      <c r="H185" s="215"/>
      <c r="I185" s="784"/>
      <c r="J185" s="215"/>
      <c r="K185" s="215"/>
      <c r="L185" s="215"/>
      <c r="M185" s="215"/>
      <c r="N185" s="215"/>
      <c r="O185" s="215"/>
      <c r="P185" s="215"/>
      <c r="R185" s="215"/>
      <c r="S185" s="215"/>
      <c r="T185" s="215"/>
      <c r="U185" s="215"/>
      <c r="V185" s="215"/>
      <c r="W185" s="215"/>
      <c r="X185" s="215"/>
      <c r="Y185" s="215"/>
      <c r="Z185" s="215"/>
      <c r="AA185" s="215"/>
      <c r="AB185" s="215"/>
      <c r="AC185" s="215"/>
      <c r="AD185" s="215"/>
      <c r="AE185" s="215"/>
      <c r="AF185" s="215"/>
      <c r="AG185" s="215"/>
      <c r="AH185" s="215"/>
      <c r="AI185" s="215"/>
      <c r="AJ185" s="215"/>
    </row>
    <row r="186" spans="1:36" x14ac:dyDescent="0.2">
      <c r="A186" s="215"/>
      <c r="B186" s="215"/>
      <c r="C186" s="215"/>
      <c r="D186" s="215"/>
      <c r="E186" s="215"/>
      <c r="F186" s="215"/>
      <c r="G186" s="215"/>
      <c r="H186" s="215"/>
      <c r="I186" s="784"/>
      <c r="J186" s="215"/>
      <c r="K186" s="215"/>
      <c r="L186" s="215"/>
      <c r="M186" s="215"/>
      <c r="N186" s="215"/>
      <c r="O186" s="215"/>
      <c r="P186" s="215"/>
      <c r="R186" s="215"/>
      <c r="S186" s="215"/>
      <c r="T186" s="215"/>
      <c r="U186" s="215"/>
      <c r="V186" s="215"/>
      <c r="W186" s="215"/>
      <c r="X186" s="215"/>
      <c r="Y186" s="215"/>
      <c r="Z186" s="215"/>
      <c r="AA186" s="215"/>
      <c r="AB186" s="215"/>
      <c r="AC186" s="215"/>
      <c r="AD186" s="215"/>
      <c r="AE186" s="215"/>
      <c r="AF186" s="215"/>
      <c r="AG186" s="215"/>
      <c r="AH186" s="215"/>
      <c r="AI186" s="215"/>
      <c r="AJ186" s="215"/>
    </row>
    <row r="187" spans="1:36" x14ac:dyDescent="0.2">
      <c r="A187" s="215"/>
      <c r="B187" s="215"/>
      <c r="C187" s="215"/>
      <c r="D187" s="215"/>
      <c r="E187" s="215"/>
      <c r="F187" s="215"/>
      <c r="G187" s="215"/>
      <c r="H187" s="215"/>
      <c r="I187" s="784"/>
      <c r="J187" s="215"/>
      <c r="K187" s="215"/>
      <c r="L187" s="215"/>
      <c r="M187" s="215"/>
      <c r="N187" s="215"/>
      <c r="O187" s="215"/>
      <c r="P187" s="215"/>
      <c r="R187" s="215"/>
      <c r="S187" s="215"/>
      <c r="T187" s="215"/>
      <c r="U187" s="215"/>
      <c r="V187" s="215"/>
      <c r="W187" s="215"/>
      <c r="X187" s="215"/>
      <c r="Y187" s="215"/>
      <c r="Z187" s="215"/>
      <c r="AA187" s="215"/>
      <c r="AB187" s="215"/>
      <c r="AC187" s="215"/>
      <c r="AD187" s="215"/>
      <c r="AE187" s="215"/>
      <c r="AF187" s="215"/>
      <c r="AG187" s="215"/>
      <c r="AH187" s="215"/>
      <c r="AI187" s="215"/>
      <c r="AJ187" s="215"/>
    </row>
    <row r="188" spans="1:36" x14ac:dyDescent="0.2">
      <c r="A188" s="215"/>
      <c r="B188" s="215"/>
      <c r="C188" s="215"/>
      <c r="D188" s="215"/>
      <c r="E188" s="215"/>
      <c r="F188" s="215"/>
      <c r="G188" s="215"/>
      <c r="H188" s="215"/>
      <c r="I188" s="784"/>
      <c r="J188" s="215"/>
      <c r="K188" s="215"/>
      <c r="L188" s="215"/>
      <c r="M188" s="215"/>
      <c r="N188" s="215"/>
      <c r="O188" s="215"/>
      <c r="P188" s="215"/>
      <c r="R188" s="215"/>
      <c r="S188" s="215"/>
      <c r="T188" s="215"/>
      <c r="U188" s="215"/>
      <c r="V188" s="215"/>
      <c r="W188" s="215"/>
      <c r="X188" s="215"/>
      <c r="Y188" s="215"/>
      <c r="Z188" s="215"/>
      <c r="AA188" s="215"/>
      <c r="AB188" s="215"/>
      <c r="AC188" s="215"/>
      <c r="AD188" s="215"/>
      <c r="AE188" s="215"/>
      <c r="AF188" s="215"/>
      <c r="AG188" s="215"/>
      <c r="AH188" s="215"/>
      <c r="AI188" s="215"/>
      <c r="AJ188" s="215"/>
    </row>
    <row r="189" spans="1:36" x14ac:dyDescent="0.2">
      <c r="A189" s="215"/>
      <c r="B189" s="215"/>
      <c r="C189" s="215"/>
      <c r="D189" s="215"/>
      <c r="E189" s="215"/>
      <c r="F189" s="215"/>
      <c r="G189" s="215"/>
      <c r="H189" s="215"/>
      <c r="I189" s="784"/>
      <c r="J189" s="215"/>
      <c r="K189" s="215"/>
      <c r="L189" s="215"/>
      <c r="M189" s="215"/>
      <c r="N189" s="215"/>
      <c r="O189" s="215"/>
      <c r="P189" s="215"/>
      <c r="R189" s="215"/>
      <c r="S189" s="215"/>
      <c r="T189" s="215"/>
      <c r="U189" s="215"/>
      <c r="V189" s="215"/>
      <c r="W189" s="215"/>
      <c r="X189" s="215"/>
      <c r="Y189" s="215"/>
      <c r="Z189" s="215"/>
      <c r="AA189" s="215"/>
      <c r="AB189" s="215"/>
      <c r="AC189" s="215"/>
      <c r="AD189" s="215"/>
      <c r="AE189" s="215"/>
      <c r="AF189" s="215"/>
      <c r="AG189" s="215"/>
      <c r="AH189" s="215"/>
      <c r="AI189" s="215"/>
      <c r="AJ189" s="215"/>
    </row>
    <row r="190" spans="1:36" x14ac:dyDescent="0.2">
      <c r="A190" s="215"/>
      <c r="B190" s="215"/>
      <c r="C190" s="215"/>
      <c r="D190" s="215"/>
      <c r="E190" s="215"/>
      <c r="F190" s="215"/>
      <c r="G190" s="215"/>
      <c r="H190" s="215"/>
      <c r="I190" s="784"/>
      <c r="J190" s="215"/>
      <c r="K190" s="215"/>
      <c r="L190" s="215"/>
      <c r="M190" s="215"/>
      <c r="N190" s="215"/>
      <c r="O190" s="215"/>
      <c r="P190" s="215"/>
      <c r="R190" s="215"/>
      <c r="S190" s="215"/>
      <c r="T190" s="215"/>
      <c r="U190" s="215"/>
      <c r="V190" s="215"/>
      <c r="W190" s="215"/>
      <c r="X190" s="215"/>
      <c r="Y190" s="215"/>
      <c r="Z190" s="215"/>
      <c r="AA190" s="215"/>
      <c r="AB190" s="215"/>
      <c r="AC190" s="215"/>
      <c r="AD190" s="215"/>
      <c r="AE190" s="215"/>
      <c r="AF190" s="215"/>
      <c r="AG190" s="215"/>
      <c r="AH190" s="215"/>
      <c r="AI190" s="215"/>
      <c r="AJ190" s="215"/>
    </row>
    <row r="191" spans="1:36" x14ac:dyDescent="0.2">
      <c r="A191" s="215"/>
      <c r="B191" s="215"/>
      <c r="C191" s="215"/>
      <c r="D191" s="215"/>
      <c r="E191" s="215"/>
      <c r="F191" s="215"/>
      <c r="G191" s="215"/>
      <c r="H191" s="215"/>
      <c r="I191" s="784"/>
      <c r="J191" s="215"/>
      <c r="K191" s="215"/>
      <c r="L191" s="215"/>
      <c r="M191" s="215"/>
      <c r="N191" s="215"/>
      <c r="O191" s="215"/>
      <c r="P191" s="215"/>
      <c r="R191" s="215"/>
      <c r="S191" s="215"/>
      <c r="T191" s="215"/>
      <c r="U191" s="215"/>
      <c r="V191" s="215"/>
      <c r="W191" s="215"/>
      <c r="X191" s="215"/>
      <c r="Y191" s="215"/>
      <c r="Z191" s="215"/>
      <c r="AA191" s="215"/>
      <c r="AB191" s="215"/>
      <c r="AC191" s="215"/>
      <c r="AD191" s="215"/>
      <c r="AE191" s="215"/>
      <c r="AF191" s="215"/>
      <c r="AG191" s="215"/>
      <c r="AH191" s="215"/>
      <c r="AI191" s="215"/>
      <c r="AJ191" s="215"/>
    </row>
    <row r="192" spans="1:36" x14ac:dyDescent="0.2">
      <c r="A192" s="215"/>
      <c r="B192" s="215"/>
      <c r="C192" s="215"/>
      <c r="D192" s="215"/>
      <c r="E192" s="215"/>
      <c r="F192" s="215"/>
      <c r="G192" s="215"/>
      <c r="H192" s="215"/>
      <c r="I192" s="784"/>
      <c r="J192" s="215"/>
      <c r="K192" s="215"/>
      <c r="L192" s="215"/>
      <c r="M192" s="215"/>
      <c r="N192" s="215"/>
      <c r="O192" s="215"/>
      <c r="P192" s="215"/>
      <c r="R192" s="215"/>
      <c r="S192" s="215"/>
      <c r="T192" s="215"/>
      <c r="U192" s="215"/>
      <c r="V192" s="215"/>
      <c r="W192" s="215"/>
      <c r="X192" s="215"/>
      <c r="Y192" s="215"/>
      <c r="Z192" s="215"/>
      <c r="AA192" s="215"/>
      <c r="AB192" s="215"/>
      <c r="AC192" s="215"/>
      <c r="AD192" s="215"/>
      <c r="AE192" s="215"/>
      <c r="AF192" s="215"/>
      <c r="AG192" s="215"/>
      <c r="AH192" s="215"/>
      <c r="AI192" s="215"/>
      <c r="AJ192" s="215"/>
    </row>
    <row r="193" spans="1:36" x14ac:dyDescent="0.2">
      <c r="A193" s="215"/>
      <c r="B193" s="215"/>
      <c r="C193" s="215"/>
      <c r="D193" s="215"/>
      <c r="E193" s="215"/>
      <c r="F193" s="215"/>
      <c r="G193" s="215"/>
      <c r="H193" s="215"/>
      <c r="I193" s="784"/>
      <c r="J193" s="215"/>
      <c r="K193" s="215"/>
      <c r="L193" s="215"/>
      <c r="M193" s="215"/>
      <c r="N193" s="215"/>
      <c r="O193" s="215"/>
      <c r="P193" s="215"/>
      <c r="R193" s="215"/>
      <c r="S193" s="215"/>
      <c r="T193" s="215"/>
      <c r="U193" s="215"/>
      <c r="V193" s="215"/>
      <c r="W193" s="215"/>
      <c r="X193" s="215"/>
      <c r="Y193" s="215"/>
      <c r="Z193" s="215"/>
      <c r="AA193" s="215"/>
      <c r="AB193" s="215"/>
      <c r="AC193" s="215"/>
      <c r="AD193" s="215"/>
      <c r="AE193" s="215"/>
      <c r="AF193" s="215"/>
      <c r="AG193" s="215"/>
      <c r="AH193" s="215"/>
      <c r="AI193" s="215"/>
      <c r="AJ193" s="215"/>
    </row>
    <row r="194" spans="1:36" x14ac:dyDescent="0.2">
      <c r="A194" s="215"/>
      <c r="B194" s="215"/>
      <c r="C194" s="215"/>
      <c r="D194" s="215"/>
      <c r="E194" s="215"/>
      <c r="F194" s="215"/>
      <c r="G194" s="215"/>
      <c r="H194" s="215"/>
      <c r="I194" s="784"/>
      <c r="J194" s="215"/>
      <c r="K194" s="215"/>
      <c r="L194" s="215"/>
      <c r="M194" s="215"/>
      <c r="N194" s="215"/>
      <c r="O194" s="215"/>
      <c r="P194" s="215"/>
      <c r="R194" s="215"/>
      <c r="S194" s="215"/>
      <c r="T194" s="215"/>
      <c r="U194" s="215"/>
      <c r="V194" s="215"/>
      <c r="W194" s="215"/>
      <c r="X194" s="215"/>
      <c r="Y194" s="215"/>
      <c r="Z194" s="215"/>
      <c r="AA194" s="215"/>
      <c r="AB194" s="215"/>
      <c r="AC194" s="215"/>
      <c r="AD194" s="215"/>
      <c r="AE194" s="215"/>
      <c r="AF194" s="215"/>
      <c r="AG194" s="215"/>
      <c r="AH194" s="215"/>
      <c r="AI194" s="215"/>
      <c r="AJ194" s="215"/>
    </row>
    <row r="195" spans="1:36" x14ac:dyDescent="0.2">
      <c r="A195" s="215"/>
      <c r="B195" s="215"/>
      <c r="C195" s="215"/>
      <c r="D195" s="215"/>
      <c r="E195" s="215"/>
      <c r="F195" s="215"/>
      <c r="G195" s="215"/>
      <c r="H195" s="215"/>
      <c r="I195" s="784"/>
      <c r="J195" s="215"/>
      <c r="K195" s="215"/>
      <c r="L195" s="215"/>
      <c r="M195" s="215"/>
      <c r="N195" s="215"/>
      <c r="O195" s="215"/>
      <c r="P195" s="215"/>
      <c r="R195" s="215"/>
      <c r="S195" s="215"/>
      <c r="T195" s="215"/>
      <c r="U195" s="215"/>
      <c r="V195" s="215"/>
      <c r="W195" s="215"/>
      <c r="X195" s="215"/>
      <c r="Y195" s="215"/>
      <c r="Z195" s="215"/>
      <c r="AA195" s="215"/>
      <c r="AB195" s="215"/>
      <c r="AC195" s="215"/>
      <c r="AD195" s="215"/>
      <c r="AE195" s="215"/>
      <c r="AF195" s="215"/>
      <c r="AG195" s="215"/>
      <c r="AH195" s="215"/>
      <c r="AI195" s="215"/>
      <c r="AJ195" s="215"/>
    </row>
    <row r="196" spans="1:36" x14ac:dyDescent="0.2">
      <c r="A196" s="215"/>
      <c r="B196" s="215"/>
      <c r="C196" s="215"/>
      <c r="D196" s="215"/>
      <c r="E196" s="215"/>
      <c r="F196" s="215"/>
      <c r="G196" s="215"/>
      <c r="H196" s="215"/>
      <c r="I196" s="784"/>
      <c r="J196" s="215"/>
      <c r="K196" s="215"/>
      <c r="L196" s="215"/>
      <c r="M196" s="215"/>
      <c r="N196" s="215"/>
      <c r="O196" s="215"/>
      <c r="P196" s="215"/>
      <c r="R196" s="215"/>
      <c r="S196" s="215"/>
      <c r="T196" s="215"/>
      <c r="U196" s="215"/>
      <c r="V196" s="215"/>
      <c r="W196" s="215"/>
      <c r="X196" s="215"/>
      <c r="Y196" s="215"/>
      <c r="Z196" s="215"/>
      <c r="AA196" s="215"/>
      <c r="AB196" s="215"/>
      <c r="AC196" s="215"/>
      <c r="AD196" s="215"/>
      <c r="AE196" s="215"/>
      <c r="AF196" s="215"/>
      <c r="AG196" s="215"/>
      <c r="AH196" s="215"/>
      <c r="AI196" s="215"/>
      <c r="AJ196" s="215"/>
    </row>
    <row r="197" spans="1:36" x14ac:dyDescent="0.2">
      <c r="A197" s="215"/>
      <c r="B197" s="215"/>
      <c r="C197" s="215"/>
      <c r="D197" s="215"/>
      <c r="E197" s="215"/>
      <c r="F197" s="215"/>
      <c r="G197" s="215"/>
      <c r="H197" s="215"/>
      <c r="I197" s="784"/>
      <c r="J197" s="215"/>
      <c r="K197" s="215"/>
      <c r="L197" s="215"/>
      <c r="M197" s="215"/>
      <c r="N197" s="215"/>
      <c r="O197" s="215"/>
      <c r="P197" s="215"/>
      <c r="R197" s="215"/>
      <c r="S197" s="215"/>
      <c r="T197" s="215"/>
      <c r="U197" s="215"/>
      <c r="V197" s="215"/>
      <c r="W197" s="215"/>
      <c r="X197" s="215"/>
      <c r="Y197" s="215"/>
      <c r="Z197" s="215"/>
      <c r="AA197" s="215"/>
      <c r="AB197" s="215"/>
      <c r="AC197" s="215"/>
      <c r="AD197" s="215"/>
      <c r="AE197" s="215"/>
      <c r="AF197" s="215"/>
      <c r="AG197" s="215"/>
      <c r="AH197" s="215"/>
      <c r="AI197" s="215"/>
      <c r="AJ197" s="215"/>
    </row>
    <row r="198" spans="1:36" x14ac:dyDescent="0.2">
      <c r="A198" s="215"/>
      <c r="B198" s="215"/>
      <c r="C198" s="215"/>
      <c r="D198" s="215"/>
      <c r="E198" s="215"/>
      <c r="F198" s="215"/>
      <c r="G198" s="215"/>
      <c r="H198" s="215"/>
      <c r="I198" s="784"/>
      <c r="J198" s="215"/>
      <c r="K198" s="215"/>
      <c r="L198" s="215"/>
      <c r="M198" s="215"/>
      <c r="N198" s="215"/>
      <c r="O198" s="215"/>
      <c r="P198" s="215"/>
      <c r="R198" s="215"/>
      <c r="S198" s="215"/>
      <c r="T198" s="215"/>
      <c r="U198" s="215"/>
      <c r="V198" s="215"/>
      <c r="W198" s="215"/>
      <c r="X198" s="215"/>
      <c r="Y198" s="215"/>
      <c r="Z198" s="215"/>
      <c r="AA198" s="215"/>
      <c r="AB198" s="215"/>
      <c r="AC198" s="215"/>
      <c r="AD198" s="215"/>
      <c r="AE198" s="215"/>
      <c r="AF198" s="215"/>
      <c r="AG198" s="215"/>
      <c r="AH198" s="215"/>
      <c r="AI198" s="215"/>
      <c r="AJ198" s="215"/>
    </row>
    <row r="199" spans="1:36" x14ac:dyDescent="0.2">
      <c r="A199" s="215"/>
      <c r="B199" s="215"/>
      <c r="C199" s="215"/>
      <c r="D199" s="215"/>
      <c r="E199" s="215"/>
      <c r="F199" s="215"/>
      <c r="G199" s="215"/>
      <c r="H199" s="215"/>
      <c r="I199" s="784"/>
      <c r="J199" s="215"/>
      <c r="K199" s="215"/>
      <c r="L199" s="215"/>
      <c r="M199" s="215"/>
      <c r="N199" s="215"/>
      <c r="O199" s="215"/>
      <c r="P199" s="215"/>
      <c r="R199" s="215"/>
      <c r="S199" s="215"/>
      <c r="T199" s="215"/>
      <c r="U199" s="215"/>
      <c r="V199" s="215"/>
      <c r="W199" s="215"/>
      <c r="X199" s="215"/>
      <c r="Y199" s="215"/>
      <c r="Z199" s="215"/>
      <c r="AA199" s="215"/>
      <c r="AB199" s="215"/>
      <c r="AC199" s="215"/>
      <c r="AD199" s="215"/>
      <c r="AE199" s="215"/>
      <c r="AF199" s="215"/>
      <c r="AG199" s="215"/>
      <c r="AH199" s="215"/>
      <c r="AI199" s="215"/>
      <c r="AJ199" s="215"/>
    </row>
    <row r="200" spans="1:36" x14ac:dyDescent="0.2">
      <c r="A200" s="215"/>
      <c r="B200" s="215"/>
      <c r="C200" s="215"/>
      <c r="D200" s="215"/>
      <c r="E200" s="215"/>
      <c r="F200" s="215"/>
      <c r="G200" s="215"/>
      <c r="H200" s="215"/>
      <c r="I200" s="784"/>
      <c r="J200" s="215"/>
      <c r="K200" s="215"/>
      <c r="L200" s="215"/>
      <c r="M200" s="215"/>
      <c r="N200" s="215"/>
      <c r="O200" s="215"/>
      <c r="P200" s="215"/>
      <c r="R200" s="215"/>
      <c r="S200" s="215"/>
      <c r="T200" s="215"/>
      <c r="U200" s="215"/>
      <c r="V200" s="215"/>
      <c r="W200" s="215"/>
      <c r="X200" s="215"/>
      <c r="Y200" s="215"/>
      <c r="Z200" s="215"/>
      <c r="AA200" s="215"/>
      <c r="AB200" s="215"/>
      <c r="AC200" s="215"/>
      <c r="AD200" s="215"/>
      <c r="AE200" s="215"/>
      <c r="AF200" s="215"/>
      <c r="AG200" s="215"/>
      <c r="AH200" s="215"/>
      <c r="AI200" s="215"/>
      <c r="AJ200" s="215"/>
    </row>
    <row r="201" spans="1:36" x14ac:dyDescent="0.2">
      <c r="A201" s="215"/>
      <c r="B201" s="215"/>
      <c r="C201" s="215"/>
      <c r="D201" s="215"/>
      <c r="E201" s="215"/>
      <c r="F201" s="215"/>
      <c r="G201" s="215"/>
      <c r="H201" s="215"/>
      <c r="I201" s="784"/>
      <c r="J201" s="215"/>
      <c r="K201" s="215"/>
      <c r="L201" s="215"/>
      <c r="M201" s="215"/>
      <c r="N201" s="215"/>
      <c r="O201" s="215"/>
      <c r="P201" s="215"/>
      <c r="R201" s="215"/>
      <c r="S201" s="215"/>
      <c r="T201" s="215"/>
      <c r="U201" s="215"/>
      <c r="V201" s="215"/>
      <c r="W201" s="215"/>
      <c r="X201" s="215"/>
      <c r="Y201" s="215"/>
      <c r="Z201" s="215"/>
      <c r="AA201" s="215"/>
      <c r="AB201" s="215"/>
      <c r="AC201" s="215"/>
      <c r="AD201" s="215"/>
      <c r="AE201" s="215"/>
      <c r="AF201" s="215"/>
      <c r="AG201" s="215"/>
      <c r="AH201" s="215"/>
      <c r="AI201" s="215"/>
      <c r="AJ201" s="215"/>
    </row>
    <row r="202" spans="1:36" x14ac:dyDescent="0.2">
      <c r="A202" s="215"/>
      <c r="B202" s="215"/>
      <c r="C202" s="215"/>
      <c r="D202" s="215"/>
      <c r="E202" s="215"/>
      <c r="F202" s="215"/>
      <c r="G202" s="215"/>
      <c r="H202" s="215"/>
      <c r="I202" s="784"/>
      <c r="J202" s="215"/>
      <c r="K202" s="215"/>
      <c r="L202" s="215"/>
      <c r="M202" s="215"/>
      <c r="N202" s="215"/>
      <c r="O202" s="215"/>
      <c r="P202" s="215"/>
      <c r="R202" s="215"/>
      <c r="S202" s="215"/>
      <c r="T202" s="215"/>
      <c r="U202" s="215"/>
      <c r="V202" s="215"/>
      <c r="W202" s="215"/>
      <c r="X202" s="215"/>
      <c r="Y202" s="215"/>
      <c r="Z202" s="215"/>
      <c r="AA202" s="215"/>
      <c r="AB202" s="215"/>
      <c r="AC202" s="215"/>
      <c r="AD202" s="215"/>
      <c r="AE202" s="215"/>
      <c r="AF202" s="215"/>
      <c r="AG202" s="215"/>
      <c r="AH202" s="215"/>
      <c r="AI202" s="215"/>
      <c r="AJ202" s="215"/>
    </row>
    <row r="203" spans="1:36" x14ac:dyDescent="0.2">
      <c r="A203" s="215"/>
      <c r="B203" s="215"/>
      <c r="C203" s="215"/>
      <c r="D203" s="215"/>
      <c r="E203" s="215"/>
      <c r="F203" s="215"/>
      <c r="G203" s="215"/>
      <c r="H203" s="215"/>
      <c r="I203" s="784"/>
      <c r="J203" s="215"/>
      <c r="K203" s="215"/>
      <c r="L203" s="215"/>
      <c r="M203" s="215"/>
      <c r="N203" s="215"/>
      <c r="O203" s="215"/>
      <c r="P203" s="215"/>
      <c r="R203" s="215"/>
      <c r="S203" s="215"/>
      <c r="T203" s="215"/>
      <c r="U203" s="215"/>
      <c r="V203" s="215"/>
      <c r="W203" s="215"/>
      <c r="X203" s="215"/>
      <c r="Y203" s="215"/>
      <c r="Z203" s="215"/>
      <c r="AA203" s="215"/>
      <c r="AB203" s="215"/>
      <c r="AC203" s="215"/>
      <c r="AD203" s="215"/>
      <c r="AE203" s="215"/>
      <c r="AF203" s="215"/>
      <c r="AG203" s="215"/>
      <c r="AH203" s="215"/>
      <c r="AI203" s="215"/>
      <c r="AJ203" s="215"/>
    </row>
    <row r="204" spans="1:36" x14ac:dyDescent="0.2">
      <c r="A204" s="215"/>
      <c r="B204" s="215"/>
      <c r="C204" s="215"/>
      <c r="D204" s="215"/>
      <c r="E204" s="215"/>
      <c r="F204" s="215"/>
      <c r="G204" s="215"/>
      <c r="H204" s="215"/>
      <c r="I204" s="784"/>
      <c r="J204" s="215"/>
      <c r="K204" s="215"/>
      <c r="L204" s="215"/>
      <c r="M204" s="215"/>
      <c r="N204" s="215"/>
      <c r="O204" s="215"/>
      <c r="P204" s="215"/>
      <c r="R204" s="215"/>
      <c r="S204" s="215"/>
      <c r="T204" s="215"/>
      <c r="U204" s="215"/>
      <c r="V204" s="215"/>
      <c r="W204" s="215"/>
      <c r="X204" s="215"/>
      <c r="Y204" s="215"/>
      <c r="Z204" s="215"/>
      <c r="AA204" s="215"/>
      <c r="AB204" s="215"/>
      <c r="AC204" s="215"/>
      <c r="AD204" s="215"/>
      <c r="AE204" s="215"/>
      <c r="AF204" s="215"/>
      <c r="AG204" s="215"/>
      <c r="AH204" s="215"/>
      <c r="AI204" s="215"/>
      <c r="AJ204" s="215"/>
    </row>
    <row r="205" spans="1:36" x14ac:dyDescent="0.2">
      <c r="A205" s="215"/>
      <c r="B205" s="215"/>
      <c r="C205" s="215"/>
      <c r="D205" s="215"/>
      <c r="E205" s="215"/>
      <c r="F205" s="215"/>
      <c r="G205" s="215"/>
      <c r="H205" s="215"/>
      <c r="I205" s="784"/>
      <c r="J205" s="215"/>
      <c r="K205" s="215"/>
      <c r="L205" s="215"/>
      <c r="M205" s="215"/>
      <c r="N205" s="215"/>
      <c r="O205" s="215"/>
      <c r="P205" s="215"/>
      <c r="R205" s="215"/>
      <c r="S205" s="215"/>
      <c r="T205" s="215"/>
      <c r="U205" s="215"/>
      <c r="V205" s="215"/>
      <c r="W205" s="215"/>
      <c r="X205" s="215"/>
      <c r="Y205" s="215"/>
      <c r="Z205" s="215"/>
      <c r="AA205" s="215"/>
      <c r="AB205" s="215"/>
      <c r="AC205" s="215"/>
      <c r="AD205" s="215"/>
      <c r="AE205" s="215"/>
      <c r="AF205" s="215"/>
      <c r="AG205" s="215"/>
      <c r="AH205" s="215"/>
      <c r="AI205" s="215"/>
      <c r="AJ205" s="215"/>
    </row>
    <row r="206" spans="1:36" x14ac:dyDescent="0.2">
      <c r="A206" s="215"/>
      <c r="B206" s="215"/>
      <c r="C206" s="215"/>
      <c r="D206" s="215"/>
      <c r="E206" s="215"/>
      <c r="F206" s="215"/>
      <c r="G206" s="215"/>
      <c r="H206" s="215"/>
      <c r="I206" s="784"/>
      <c r="J206" s="215"/>
      <c r="K206" s="215"/>
      <c r="L206" s="215"/>
      <c r="M206" s="215"/>
      <c r="N206" s="215"/>
      <c r="O206" s="215"/>
      <c r="P206" s="215"/>
      <c r="R206" s="215"/>
      <c r="S206" s="215"/>
      <c r="T206" s="215"/>
      <c r="U206" s="215"/>
      <c r="V206" s="215"/>
      <c r="W206" s="215"/>
      <c r="X206" s="215"/>
      <c r="Y206" s="215"/>
      <c r="Z206" s="215"/>
      <c r="AA206" s="215"/>
      <c r="AB206" s="215"/>
      <c r="AC206" s="215"/>
      <c r="AD206" s="215"/>
      <c r="AE206" s="215"/>
      <c r="AF206" s="215"/>
      <c r="AG206" s="215"/>
      <c r="AH206" s="215"/>
      <c r="AI206" s="215"/>
      <c r="AJ206" s="215"/>
    </row>
    <row r="207" spans="1:36" x14ac:dyDescent="0.2">
      <c r="A207" s="215"/>
      <c r="B207" s="215"/>
      <c r="C207" s="215"/>
      <c r="D207" s="215"/>
      <c r="E207" s="215"/>
      <c r="F207" s="215"/>
      <c r="G207" s="215"/>
      <c r="H207" s="215"/>
      <c r="I207" s="784"/>
      <c r="J207" s="215"/>
      <c r="K207" s="215"/>
      <c r="L207" s="215"/>
      <c r="M207" s="215"/>
      <c r="N207" s="215"/>
      <c r="O207" s="215"/>
      <c r="P207" s="215"/>
      <c r="R207" s="215"/>
      <c r="S207" s="215"/>
      <c r="T207" s="215"/>
      <c r="U207" s="215"/>
      <c r="V207" s="215"/>
      <c r="W207" s="215"/>
      <c r="X207" s="215"/>
      <c r="Y207" s="215"/>
      <c r="Z207" s="215"/>
      <c r="AA207" s="215"/>
      <c r="AB207" s="215"/>
      <c r="AC207" s="215"/>
      <c r="AD207" s="215"/>
      <c r="AE207" s="215"/>
      <c r="AF207" s="215"/>
      <c r="AG207" s="215"/>
      <c r="AH207" s="215"/>
      <c r="AI207" s="215"/>
      <c r="AJ207" s="215"/>
    </row>
    <row r="208" spans="1:36" x14ac:dyDescent="0.2">
      <c r="A208" s="215"/>
      <c r="B208" s="215"/>
      <c r="C208" s="215"/>
      <c r="D208" s="215"/>
      <c r="E208" s="215"/>
      <c r="F208" s="215"/>
      <c r="G208" s="215"/>
      <c r="H208" s="215"/>
      <c r="I208" s="784"/>
      <c r="J208" s="215"/>
      <c r="K208" s="215"/>
      <c r="L208" s="215"/>
      <c r="M208" s="215"/>
      <c r="N208" s="215"/>
      <c r="O208" s="215"/>
      <c r="P208" s="215"/>
      <c r="R208" s="215"/>
      <c r="S208" s="215"/>
      <c r="T208" s="215"/>
      <c r="U208" s="215"/>
      <c r="V208" s="215"/>
      <c r="W208" s="215"/>
      <c r="X208" s="215"/>
      <c r="Y208" s="215"/>
      <c r="Z208" s="215"/>
      <c r="AA208" s="215"/>
      <c r="AB208" s="215"/>
      <c r="AC208" s="215"/>
      <c r="AD208" s="215"/>
      <c r="AE208" s="215"/>
      <c r="AF208" s="215"/>
      <c r="AG208" s="215"/>
      <c r="AH208" s="215"/>
      <c r="AI208" s="215"/>
      <c r="AJ208" s="215"/>
    </row>
    <row r="209" spans="1:36" x14ac:dyDescent="0.2">
      <c r="A209" s="215"/>
      <c r="B209" s="215"/>
      <c r="C209" s="215"/>
      <c r="D209" s="215"/>
      <c r="E209" s="215"/>
      <c r="F209" s="215"/>
      <c r="G209" s="215"/>
      <c r="H209" s="215"/>
      <c r="I209" s="784"/>
      <c r="J209" s="215"/>
      <c r="K209" s="215"/>
      <c r="L209" s="215"/>
      <c r="M209" s="215"/>
      <c r="N209" s="215"/>
      <c r="O209" s="215"/>
      <c r="P209" s="215"/>
      <c r="R209" s="215"/>
      <c r="S209" s="215"/>
      <c r="T209" s="215"/>
      <c r="U209" s="215"/>
      <c r="V209" s="215"/>
      <c r="W209" s="215"/>
      <c r="X209" s="215"/>
      <c r="Y209" s="215"/>
      <c r="Z209" s="215"/>
      <c r="AA209" s="215"/>
      <c r="AB209" s="215"/>
      <c r="AC209" s="215"/>
      <c r="AD209" s="215"/>
      <c r="AE209" s="215"/>
      <c r="AF209" s="215"/>
      <c r="AG209" s="215"/>
      <c r="AH209" s="215"/>
      <c r="AI209" s="215"/>
      <c r="AJ209" s="215"/>
    </row>
    <row r="210" spans="1:36" x14ac:dyDescent="0.2">
      <c r="A210" s="215"/>
      <c r="B210" s="215"/>
      <c r="C210" s="215"/>
      <c r="D210" s="215"/>
      <c r="E210" s="215"/>
      <c r="F210" s="215"/>
      <c r="G210" s="215"/>
      <c r="H210" s="215"/>
      <c r="I210" s="784"/>
      <c r="J210" s="215"/>
      <c r="K210" s="215"/>
      <c r="L210" s="215"/>
      <c r="M210" s="215"/>
      <c r="N210" s="215"/>
      <c r="O210" s="215"/>
      <c r="P210" s="215"/>
      <c r="R210" s="215"/>
      <c r="S210" s="215"/>
      <c r="T210" s="215"/>
      <c r="U210" s="215"/>
      <c r="V210" s="215"/>
      <c r="W210" s="215"/>
      <c r="X210" s="215"/>
      <c r="Y210" s="215"/>
      <c r="Z210" s="215"/>
      <c r="AA210" s="215"/>
      <c r="AB210" s="215"/>
      <c r="AC210" s="215"/>
      <c r="AD210" s="215"/>
      <c r="AE210" s="215"/>
      <c r="AF210" s="215"/>
      <c r="AG210" s="215"/>
      <c r="AH210" s="215"/>
      <c r="AI210" s="215"/>
      <c r="AJ210" s="215"/>
    </row>
    <row r="211" spans="1:36" x14ac:dyDescent="0.2">
      <c r="A211" s="215"/>
      <c r="B211" s="215"/>
      <c r="C211" s="215"/>
      <c r="D211" s="215"/>
      <c r="E211" s="215"/>
      <c r="F211" s="215"/>
      <c r="G211" s="215"/>
      <c r="H211" s="215"/>
      <c r="I211" s="784"/>
      <c r="J211" s="215"/>
      <c r="K211" s="215"/>
      <c r="L211" s="215"/>
      <c r="M211" s="215"/>
      <c r="N211" s="215"/>
      <c r="O211" s="215"/>
      <c r="P211" s="215"/>
      <c r="R211" s="215"/>
      <c r="S211" s="215"/>
      <c r="T211" s="215"/>
      <c r="U211" s="215"/>
      <c r="V211" s="215"/>
      <c r="W211" s="215"/>
      <c r="X211" s="215"/>
      <c r="Y211" s="215"/>
      <c r="Z211" s="215"/>
      <c r="AA211" s="215"/>
      <c r="AB211" s="215"/>
      <c r="AC211" s="215"/>
      <c r="AD211" s="215"/>
      <c r="AE211" s="215"/>
      <c r="AF211" s="215"/>
      <c r="AG211" s="215"/>
      <c r="AH211" s="215"/>
      <c r="AI211" s="215"/>
      <c r="AJ211" s="215"/>
    </row>
    <row r="212" spans="1:36" x14ac:dyDescent="0.2">
      <c r="A212" s="215"/>
      <c r="B212" s="215"/>
      <c r="C212" s="215"/>
      <c r="D212" s="215"/>
      <c r="E212" s="215"/>
      <c r="F212" s="215"/>
      <c r="G212" s="215"/>
      <c r="H212" s="215"/>
      <c r="I212" s="784"/>
      <c r="J212" s="215"/>
      <c r="K212" s="215"/>
      <c r="L212" s="215"/>
      <c r="M212" s="215"/>
      <c r="N212" s="215"/>
      <c r="O212" s="215"/>
      <c r="P212" s="215"/>
      <c r="R212" s="215"/>
      <c r="S212" s="215"/>
      <c r="T212" s="215"/>
      <c r="U212" s="215"/>
      <c r="V212" s="215"/>
      <c r="W212" s="215"/>
      <c r="X212" s="215"/>
      <c r="Y212" s="215"/>
      <c r="Z212" s="215"/>
      <c r="AA212" s="215"/>
      <c r="AB212" s="215"/>
      <c r="AC212" s="215"/>
      <c r="AD212" s="215"/>
      <c r="AE212" s="215"/>
      <c r="AF212" s="215"/>
      <c r="AG212" s="215"/>
      <c r="AH212" s="215"/>
      <c r="AI212" s="215"/>
      <c r="AJ212" s="215"/>
    </row>
    <row r="213" spans="1:36" x14ac:dyDescent="0.2">
      <c r="A213" s="215"/>
      <c r="B213" s="215"/>
      <c r="C213" s="215"/>
      <c r="D213" s="215"/>
      <c r="E213" s="215"/>
      <c r="F213" s="215"/>
      <c r="G213" s="215"/>
      <c r="H213" s="215"/>
      <c r="I213" s="784"/>
      <c r="J213" s="215"/>
      <c r="K213" s="215"/>
      <c r="L213" s="215"/>
      <c r="M213" s="215"/>
      <c r="N213" s="215"/>
      <c r="O213" s="215"/>
      <c r="P213" s="215"/>
      <c r="R213" s="215"/>
      <c r="S213" s="215"/>
      <c r="T213" s="215"/>
      <c r="U213" s="215"/>
      <c r="V213" s="215"/>
      <c r="W213" s="215"/>
      <c r="X213" s="215"/>
      <c r="Y213" s="215"/>
      <c r="Z213" s="215"/>
      <c r="AA213" s="215"/>
      <c r="AB213" s="215"/>
      <c r="AC213" s="215"/>
      <c r="AD213" s="215"/>
      <c r="AE213" s="215"/>
      <c r="AF213" s="215"/>
      <c r="AG213" s="215"/>
      <c r="AH213" s="215"/>
      <c r="AI213" s="215"/>
      <c r="AJ213" s="215"/>
    </row>
    <row r="214" spans="1:36" x14ac:dyDescent="0.2">
      <c r="A214" s="215"/>
      <c r="B214" s="215"/>
      <c r="C214" s="215"/>
      <c r="D214" s="215"/>
      <c r="E214" s="215"/>
      <c r="F214" s="215"/>
      <c r="G214" s="215"/>
      <c r="H214" s="215"/>
      <c r="I214" s="784"/>
      <c r="J214" s="215"/>
      <c r="K214" s="215"/>
      <c r="L214" s="215"/>
      <c r="M214" s="215"/>
      <c r="N214" s="215"/>
      <c r="O214" s="215"/>
      <c r="P214" s="215"/>
      <c r="R214" s="215"/>
      <c r="S214" s="215"/>
      <c r="T214" s="215"/>
      <c r="U214" s="215"/>
      <c r="V214" s="215"/>
      <c r="W214" s="215"/>
      <c r="X214" s="215"/>
      <c r="Y214" s="215"/>
      <c r="Z214" s="215"/>
      <c r="AA214" s="215"/>
      <c r="AB214" s="215"/>
      <c r="AC214" s="215"/>
      <c r="AD214" s="215"/>
      <c r="AE214" s="215"/>
      <c r="AF214" s="215"/>
      <c r="AG214" s="215"/>
      <c r="AH214" s="215"/>
      <c r="AI214" s="215"/>
      <c r="AJ214" s="215"/>
    </row>
    <row r="215" spans="1:36" x14ac:dyDescent="0.2">
      <c r="A215" s="215"/>
      <c r="B215" s="215"/>
      <c r="C215" s="215"/>
      <c r="D215" s="215"/>
      <c r="E215" s="215"/>
      <c r="F215" s="215"/>
      <c r="G215" s="215"/>
      <c r="H215" s="215"/>
      <c r="I215" s="784"/>
      <c r="J215" s="215"/>
      <c r="K215" s="215"/>
      <c r="L215" s="215"/>
      <c r="M215" s="215"/>
      <c r="N215" s="215"/>
      <c r="O215" s="215"/>
      <c r="P215" s="215"/>
      <c r="R215" s="215"/>
      <c r="S215" s="215"/>
      <c r="T215" s="215"/>
      <c r="U215" s="215"/>
      <c r="V215" s="215"/>
      <c r="W215" s="215"/>
      <c r="X215" s="215"/>
      <c r="Y215" s="215"/>
      <c r="Z215" s="215"/>
      <c r="AA215" s="215"/>
      <c r="AB215" s="215"/>
      <c r="AC215" s="215"/>
      <c r="AD215" s="215"/>
      <c r="AE215" s="215"/>
      <c r="AF215" s="215"/>
      <c r="AG215" s="215"/>
      <c r="AH215" s="215"/>
      <c r="AI215" s="215"/>
      <c r="AJ215" s="215"/>
    </row>
    <row r="216" spans="1:36" x14ac:dyDescent="0.2">
      <c r="A216" s="215"/>
      <c r="B216" s="215"/>
      <c r="C216" s="215"/>
      <c r="D216" s="215"/>
      <c r="E216" s="215"/>
      <c r="F216" s="215"/>
      <c r="G216" s="215"/>
      <c r="H216" s="215"/>
      <c r="I216" s="784"/>
      <c r="J216" s="215"/>
      <c r="K216" s="215"/>
      <c r="L216" s="215"/>
      <c r="M216" s="215"/>
      <c r="N216" s="215"/>
      <c r="O216" s="215"/>
      <c r="P216" s="215"/>
      <c r="R216" s="215"/>
      <c r="S216" s="215"/>
      <c r="T216" s="215"/>
      <c r="U216" s="215"/>
      <c r="V216" s="215"/>
      <c r="W216" s="215"/>
      <c r="X216" s="215"/>
      <c r="Y216" s="215"/>
      <c r="Z216" s="215"/>
      <c r="AA216" s="215"/>
      <c r="AB216" s="215"/>
      <c r="AC216" s="215"/>
      <c r="AD216" s="215"/>
      <c r="AE216" s="215"/>
      <c r="AF216" s="215"/>
      <c r="AG216" s="215"/>
      <c r="AH216" s="215"/>
      <c r="AI216" s="215"/>
      <c r="AJ216" s="215"/>
    </row>
    <row r="217" spans="1:36" x14ac:dyDescent="0.2">
      <c r="A217" s="215"/>
      <c r="B217" s="215"/>
      <c r="C217" s="215"/>
      <c r="D217" s="215"/>
      <c r="E217" s="215"/>
      <c r="F217" s="215"/>
      <c r="G217" s="215"/>
      <c r="H217" s="215"/>
      <c r="I217" s="784"/>
      <c r="J217" s="215"/>
      <c r="K217" s="215"/>
      <c r="L217" s="215"/>
      <c r="M217" s="215"/>
      <c r="N217" s="215"/>
      <c r="O217" s="215"/>
      <c r="P217" s="215"/>
      <c r="R217" s="215"/>
      <c r="S217" s="215"/>
      <c r="T217" s="215"/>
      <c r="U217" s="215"/>
      <c r="V217" s="215"/>
      <c r="W217" s="215"/>
      <c r="X217" s="215"/>
      <c r="Y217" s="215"/>
      <c r="Z217" s="215"/>
      <c r="AA217" s="215"/>
      <c r="AB217" s="215"/>
      <c r="AC217" s="215"/>
      <c r="AD217" s="215"/>
      <c r="AE217" s="215"/>
      <c r="AF217" s="215"/>
      <c r="AG217" s="215"/>
      <c r="AH217" s="215"/>
      <c r="AI217" s="215"/>
      <c r="AJ217" s="215"/>
    </row>
    <row r="218" spans="1:36" x14ac:dyDescent="0.2">
      <c r="A218" s="215"/>
      <c r="B218" s="215"/>
      <c r="C218" s="215"/>
      <c r="D218" s="215"/>
      <c r="E218" s="215"/>
      <c r="F218" s="215"/>
      <c r="G218" s="215"/>
      <c r="H218" s="215"/>
      <c r="I218" s="784"/>
      <c r="J218" s="215"/>
      <c r="K218" s="215"/>
      <c r="L218" s="215"/>
      <c r="M218" s="215"/>
      <c r="N218" s="215"/>
      <c r="O218" s="215"/>
      <c r="P218" s="215"/>
      <c r="R218" s="215"/>
      <c r="S218" s="215"/>
      <c r="T218" s="215"/>
      <c r="U218" s="215"/>
      <c r="V218" s="215"/>
      <c r="W218" s="215"/>
      <c r="X218" s="215"/>
      <c r="Y218" s="215"/>
      <c r="Z218" s="215"/>
      <c r="AA218" s="215"/>
      <c r="AB218" s="215"/>
      <c r="AC218" s="215"/>
      <c r="AD218" s="215"/>
      <c r="AE218" s="215"/>
      <c r="AF218" s="215"/>
      <c r="AG218" s="215"/>
      <c r="AH218" s="215"/>
      <c r="AI218" s="215"/>
      <c r="AJ218" s="215"/>
    </row>
    <row r="219" spans="1:36" x14ac:dyDescent="0.2">
      <c r="A219" s="215"/>
      <c r="B219" s="215"/>
      <c r="C219" s="215"/>
      <c r="D219" s="215"/>
      <c r="E219" s="215"/>
      <c r="F219" s="215"/>
      <c r="G219" s="215"/>
      <c r="H219" s="215"/>
      <c r="I219" s="784"/>
      <c r="J219" s="215"/>
      <c r="K219" s="215"/>
      <c r="L219" s="215"/>
      <c r="M219" s="215"/>
      <c r="N219" s="215"/>
      <c r="O219" s="215"/>
      <c r="P219" s="215"/>
      <c r="R219" s="215"/>
      <c r="S219" s="215"/>
      <c r="T219" s="215"/>
      <c r="U219" s="215"/>
      <c r="V219" s="215"/>
      <c r="W219" s="215"/>
      <c r="X219" s="215"/>
      <c r="Y219" s="215"/>
      <c r="Z219" s="215"/>
      <c r="AA219" s="215"/>
      <c r="AB219" s="215"/>
      <c r="AC219" s="215"/>
      <c r="AD219" s="215"/>
      <c r="AE219" s="215"/>
      <c r="AF219" s="215"/>
      <c r="AG219" s="215"/>
      <c r="AH219" s="215"/>
      <c r="AI219" s="215"/>
      <c r="AJ219" s="215"/>
    </row>
    <row r="220" spans="1:36" x14ac:dyDescent="0.2">
      <c r="A220" s="215"/>
      <c r="B220" s="215"/>
      <c r="C220" s="215"/>
      <c r="D220" s="215"/>
      <c r="E220" s="215"/>
      <c r="F220" s="215"/>
      <c r="G220" s="215"/>
      <c r="H220" s="215"/>
      <c r="I220" s="784"/>
      <c r="J220" s="215"/>
      <c r="K220" s="215"/>
      <c r="L220" s="215"/>
      <c r="M220" s="215"/>
      <c r="N220" s="215"/>
      <c r="O220" s="215"/>
      <c r="P220" s="215"/>
      <c r="R220" s="215"/>
      <c r="S220" s="215"/>
      <c r="T220" s="215"/>
      <c r="U220" s="215"/>
      <c r="V220" s="215"/>
      <c r="W220" s="215"/>
      <c r="X220" s="215"/>
      <c r="Y220" s="215"/>
      <c r="Z220" s="215"/>
      <c r="AA220" s="215"/>
      <c r="AB220" s="215"/>
      <c r="AC220" s="215"/>
      <c r="AD220" s="215"/>
      <c r="AE220" s="215"/>
      <c r="AF220" s="215"/>
      <c r="AG220" s="215"/>
      <c r="AH220" s="215"/>
      <c r="AI220" s="215"/>
      <c r="AJ220" s="215"/>
    </row>
    <row r="221" spans="1:36" x14ac:dyDescent="0.2">
      <c r="A221" s="215"/>
      <c r="B221" s="215"/>
      <c r="C221" s="215"/>
      <c r="D221" s="215"/>
      <c r="E221" s="215"/>
      <c r="F221" s="215"/>
      <c r="G221" s="215"/>
      <c r="H221" s="215"/>
      <c r="I221" s="784"/>
      <c r="J221" s="215"/>
      <c r="K221" s="215"/>
      <c r="L221" s="215"/>
      <c r="M221" s="215"/>
      <c r="N221" s="215"/>
      <c r="O221" s="215"/>
      <c r="P221" s="215"/>
      <c r="R221" s="215"/>
      <c r="S221" s="215"/>
      <c r="T221" s="215"/>
      <c r="U221" s="215"/>
      <c r="V221" s="215"/>
      <c r="W221" s="215"/>
      <c r="X221" s="215"/>
      <c r="Y221" s="215"/>
      <c r="Z221" s="215"/>
      <c r="AA221" s="215"/>
      <c r="AB221" s="215"/>
      <c r="AC221" s="215"/>
      <c r="AD221" s="215"/>
      <c r="AE221" s="215"/>
      <c r="AF221" s="215"/>
      <c r="AG221" s="215"/>
      <c r="AH221" s="215"/>
      <c r="AI221" s="215"/>
      <c r="AJ221" s="215"/>
    </row>
    <row r="222" spans="1:36" x14ac:dyDescent="0.2">
      <c r="A222" s="215"/>
      <c r="B222" s="215"/>
      <c r="C222" s="215"/>
      <c r="D222" s="215"/>
      <c r="E222" s="215"/>
      <c r="F222" s="215"/>
      <c r="G222" s="215"/>
      <c r="H222" s="215"/>
      <c r="I222" s="784"/>
      <c r="J222" s="215"/>
      <c r="K222" s="215"/>
      <c r="L222" s="215"/>
      <c r="M222" s="215"/>
      <c r="N222" s="215"/>
      <c r="O222" s="215"/>
      <c r="P222" s="215"/>
      <c r="R222" s="215"/>
      <c r="S222" s="215"/>
      <c r="T222" s="215"/>
      <c r="U222" s="215"/>
      <c r="V222" s="215"/>
      <c r="W222" s="215"/>
      <c r="X222" s="215"/>
      <c r="Y222" s="215"/>
      <c r="Z222" s="215"/>
      <c r="AA222" s="215"/>
      <c r="AB222" s="215"/>
      <c r="AC222" s="215"/>
      <c r="AD222" s="215"/>
      <c r="AE222" s="215"/>
      <c r="AF222" s="215"/>
      <c r="AG222" s="215"/>
      <c r="AH222" s="215"/>
      <c r="AI222" s="215"/>
      <c r="AJ222" s="215"/>
    </row>
    <row r="223" spans="1:36" x14ac:dyDescent="0.2">
      <c r="A223" s="215"/>
      <c r="B223" s="215"/>
      <c r="C223" s="215"/>
      <c r="D223" s="215"/>
      <c r="E223" s="215"/>
      <c r="F223" s="215"/>
      <c r="G223" s="215"/>
      <c r="H223" s="215"/>
      <c r="I223" s="784"/>
      <c r="J223" s="215"/>
      <c r="K223" s="215"/>
      <c r="L223" s="215"/>
      <c r="M223" s="215"/>
      <c r="N223" s="215"/>
      <c r="O223" s="215"/>
      <c r="P223" s="215"/>
      <c r="R223" s="215"/>
      <c r="S223" s="215"/>
      <c r="T223" s="215"/>
      <c r="U223" s="215"/>
      <c r="V223" s="215"/>
      <c r="W223" s="215"/>
      <c r="X223" s="215"/>
      <c r="Y223" s="215"/>
      <c r="Z223" s="215"/>
      <c r="AA223" s="215"/>
      <c r="AB223" s="215"/>
      <c r="AC223" s="215"/>
      <c r="AD223" s="215"/>
      <c r="AE223" s="215"/>
      <c r="AF223" s="215"/>
      <c r="AG223" s="215"/>
      <c r="AH223" s="215"/>
      <c r="AI223" s="215"/>
      <c r="AJ223" s="215"/>
    </row>
    <row r="224" spans="1:36" x14ac:dyDescent="0.2">
      <c r="A224" s="215"/>
      <c r="B224" s="215"/>
      <c r="C224" s="215"/>
      <c r="D224" s="215"/>
      <c r="E224" s="215"/>
      <c r="F224" s="215"/>
      <c r="G224" s="215"/>
      <c r="H224" s="215"/>
      <c r="I224" s="784"/>
      <c r="J224" s="215"/>
      <c r="K224" s="215"/>
      <c r="L224" s="215"/>
      <c r="M224" s="215"/>
      <c r="N224" s="215"/>
      <c r="O224" s="215"/>
      <c r="P224" s="215"/>
      <c r="R224" s="215"/>
      <c r="S224" s="215"/>
      <c r="T224" s="215"/>
      <c r="U224" s="215"/>
      <c r="V224" s="215"/>
      <c r="W224" s="215"/>
      <c r="X224" s="215"/>
      <c r="Y224" s="215"/>
      <c r="Z224" s="215"/>
      <c r="AA224" s="215"/>
      <c r="AB224" s="215"/>
      <c r="AC224" s="215"/>
      <c r="AD224" s="215"/>
      <c r="AE224" s="215"/>
      <c r="AF224" s="215"/>
      <c r="AG224" s="215"/>
      <c r="AH224" s="215"/>
      <c r="AI224" s="215"/>
      <c r="AJ224" s="215"/>
    </row>
    <row r="225" spans="1:36" x14ac:dyDescent="0.2">
      <c r="A225" s="215"/>
      <c r="B225" s="215"/>
      <c r="C225" s="215"/>
      <c r="D225" s="215"/>
      <c r="E225" s="215"/>
      <c r="F225" s="215"/>
      <c r="G225" s="215"/>
      <c r="H225" s="215"/>
      <c r="I225" s="784"/>
      <c r="J225" s="215"/>
      <c r="K225" s="215"/>
      <c r="L225" s="215"/>
      <c r="M225" s="215"/>
      <c r="N225" s="215"/>
      <c r="O225" s="215"/>
      <c r="P225" s="215"/>
      <c r="R225" s="215"/>
      <c r="S225" s="215"/>
      <c r="T225" s="215"/>
      <c r="U225" s="215"/>
      <c r="V225" s="215"/>
      <c r="W225" s="215"/>
      <c r="X225" s="215"/>
      <c r="Y225" s="215"/>
      <c r="Z225" s="215"/>
      <c r="AA225" s="215"/>
      <c r="AB225" s="215"/>
      <c r="AC225" s="215"/>
      <c r="AD225" s="215"/>
      <c r="AE225" s="215"/>
      <c r="AF225" s="215"/>
      <c r="AG225" s="215"/>
      <c r="AH225" s="215"/>
      <c r="AI225" s="215"/>
      <c r="AJ225" s="215"/>
    </row>
    <row r="226" spans="1:36" x14ac:dyDescent="0.2">
      <c r="A226" s="215"/>
      <c r="B226" s="215"/>
      <c r="C226" s="215"/>
      <c r="D226" s="215"/>
      <c r="E226" s="215"/>
      <c r="F226" s="215"/>
      <c r="G226" s="215"/>
      <c r="H226" s="215"/>
      <c r="I226" s="784"/>
      <c r="J226" s="215"/>
      <c r="K226" s="215"/>
      <c r="L226" s="215"/>
      <c r="M226" s="215"/>
      <c r="N226" s="215"/>
      <c r="O226" s="215"/>
      <c r="P226" s="215"/>
      <c r="R226" s="215"/>
      <c r="S226" s="215"/>
      <c r="T226" s="215"/>
      <c r="U226" s="215"/>
      <c r="V226" s="215"/>
      <c r="W226" s="215"/>
      <c r="X226" s="215"/>
      <c r="Y226" s="215"/>
      <c r="Z226" s="215"/>
      <c r="AA226" s="215"/>
      <c r="AB226" s="215"/>
      <c r="AC226" s="215"/>
      <c r="AD226" s="215"/>
      <c r="AE226" s="215"/>
      <c r="AF226" s="215"/>
      <c r="AG226" s="215"/>
      <c r="AH226" s="215"/>
      <c r="AI226" s="215"/>
      <c r="AJ226" s="215"/>
    </row>
    <row r="227" spans="1:36" x14ac:dyDescent="0.2">
      <c r="A227" s="215"/>
      <c r="B227" s="215"/>
      <c r="C227" s="215"/>
      <c r="D227" s="215"/>
      <c r="E227" s="215"/>
      <c r="F227" s="215"/>
      <c r="G227" s="215"/>
      <c r="H227" s="215"/>
      <c r="I227" s="784"/>
      <c r="J227" s="215"/>
      <c r="K227" s="215"/>
      <c r="L227" s="215"/>
      <c r="M227" s="215"/>
      <c r="N227" s="215"/>
      <c r="O227" s="215"/>
      <c r="P227" s="215"/>
      <c r="R227" s="215"/>
      <c r="S227" s="215"/>
      <c r="T227" s="215"/>
      <c r="U227" s="215"/>
      <c r="V227" s="215"/>
      <c r="W227" s="215"/>
      <c r="X227" s="215"/>
      <c r="Y227" s="215"/>
      <c r="Z227" s="215"/>
      <c r="AA227" s="215"/>
      <c r="AB227" s="215"/>
      <c r="AC227" s="215"/>
      <c r="AD227" s="215"/>
      <c r="AE227" s="215"/>
      <c r="AF227" s="215"/>
      <c r="AG227" s="215"/>
      <c r="AH227" s="215"/>
      <c r="AI227" s="215"/>
      <c r="AJ227" s="215"/>
    </row>
    <row r="228" spans="1:36" x14ac:dyDescent="0.2">
      <c r="A228" s="215"/>
      <c r="B228" s="215"/>
      <c r="C228" s="215"/>
      <c r="D228" s="215"/>
      <c r="E228" s="215"/>
      <c r="F228" s="215"/>
      <c r="G228" s="215"/>
      <c r="H228" s="215"/>
      <c r="I228" s="784"/>
      <c r="J228" s="215"/>
      <c r="K228" s="215"/>
      <c r="L228" s="215"/>
      <c r="M228" s="215"/>
      <c r="N228" s="215"/>
      <c r="O228" s="215"/>
      <c r="P228" s="215"/>
      <c r="R228" s="215"/>
      <c r="S228" s="215"/>
      <c r="T228" s="215"/>
      <c r="U228" s="215"/>
      <c r="V228" s="215"/>
      <c r="W228" s="215"/>
      <c r="X228" s="215"/>
      <c r="Y228" s="215"/>
      <c r="Z228" s="215"/>
      <c r="AA228" s="215"/>
      <c r="AB228" s="215"/>
      <c r="AC228" s="215"/>
      <c r="AD228" s="215"/>
      <c r="AE228" s="215"/>
      <c r="AF228" s="215"/>
      <c r="AG228" s="215"/>
      <c r="AH228" s="215"/>
      <c r="AI228" s="215"/>
      <c r="AJ228" s="215"/>
    </row>
    <row r="229" spans="1:36" x14ac:dyDescent="0.2">
      <c r="A229" s="215"/>
      <c r="B229" s="215"/>
      <c r="C229" s="215"/>
      <c r="D229" s="215"/>
      <c r="E229" s="215"/>
      <c r="F229" s="215"/>
      <c r="G229" s="215"/>
      <c r="H229" s="215"/>
      <c r="I229" s="784"/>
      <c r="J229" s="215"/>
      <c r="K229" s="215"/>
      <c r="L229" s="215"/>
      <c r="M229" s="215"/>
      <c r="N229" s="215"/>
      <c r="O229" s="215"/>
      <c r="P229" s="215"/>
      <c r="R229" s="215"/>
      <c r="S229" s="215"/>
      <c r="T229" s="215"/>
      <c r="U229" s="215"/>
      <c r="V229" s="215"/>
      <c r="W229" s="215"/>
      <c r="X229" s="215"/>
      <c r="Y229" s="215"/>
      <c r="Z229" s="215"/>
      <c r="AA229" s="215"/>
      <c r="AB229" s="215"/>
      <c r="AC229" s="215"/>
      <c r="AD229" s="215"/>
      <c r="AE229" s="215"/>
      <c r="AF229" s="215"/>
      <c r="AG229" s="215"/>
      <c r="AH229" s="215"/>
      <c r="AI229" s="215"/>
      <c r="AJ229" s="215"/>
    </row>
    <row r="230" spans="1:36" x14ac:dyDescent="0.2">
      <c r="A230" s="215"/>
      <c r="B230" s="215"/>
      <c r="C230" s="215"/>
      <c r="D230" s="215"/>
      <c r="E230" s="215"/>
      <c r="F230" s="215"/>
      <c r="G230" s="215"/>
      <c r="H230" s="215"/>
      <c r="I230" s="784"/>
      <c r="J230" s="215"/>
      <c r="K230" s="215"/>
      <c r="L230" s="215"/>
      <c r="M230" s="215"/>
      <c r="N230" s="215"/>
      <c r="O230" s="215"/>
      <c r="P230" s="215"/>
      <c r="R230" s="215"/>
      <c r="S230" s="215"/>
      <c r="T230" s="215"/>
      <c r="U230" s="215"/>
      <c r="V230" s="215"/>
      <c r="W230" s="215"/>
      <c r="X230" s="215"/>
      <c r="Y230" s="215"/>
      <c r="Z230" s="215"/>
      <c r="AA230" s="215"/>
      <c r="AB230" s="215"/>
      <c r="AC230" s="215"/>
      <c r="AD230" s="215"/>
      <c r="AE230" s="215"/>
      <c r="AF230" s="215"/>
      <c r="AG230" s="215"/>
      <c r="AH230" s="215"/>
      <c r="AI230" s="215"/>
      <c r="AJ230" s="215"/>
    </row>
    <row r="231" spans="1:36" x14ac:dyDescent="0.2">
      <c r="A231" s="215"/>
      <c r="B231" s="215"/>
      <c r="C231" s="215"/>
      <c r="D231" s="215"/>
      <c r="E231" s="215"/>
      <c r="F231" s="215"/>
      <c r="G231" s="215"/>
      <c r="H231" s="215"/>
      <c r="I231" s="784"/>
      <c r="J231" s="215"/>
      <c r="K231" s="215"/>
      <c r="L231" s="215"/>
      <c r="M231" s="215"/>
      <c r="N231" s="215"/>
      <c r="O231" s="215"/>
      <c r="P231" s="215"/>
      <c r="R231" s="215"/>
      <c r="S231" s="215"/>
      <c r="T231" s="215"/>
      <c r="U231" s="215"/>
      <c r="V231" s="215"/>
      <c r="W231" s="215"/>
      <c r="X231" s="215"/>
      <c r="Y231" s="215"/>
      <c r="Z231" s="215"/>
      <c r="AA231" s="215"/>
      <c r="AB231" s="215"/>
      <c r="AC231" s="215"/>
      <c r="AD231" s="215"/>
      <c r="AE231" s="215"/>
      <c r="AF231" s="215"/>
      <c r="AG231" s="215"/>
      <c r="AH231" s="215"/>
      <c r="AI231" s="215"/>
      <c r="AJ231" s="215"/>
    </row>
    <row r="232" spans="1:36" x14ac:dyDescent="0.2">
      <c r="A232" s="215"/>
      <c r="B232" s="215"/>
      <c r="C232" s="215"/>
      <c r="D232" s="215"/>
      <c r="E232" s="215"/>
      <c r="F232" s="215"/>
      <c r="G232" s="215"/>
      <c r="H232" s="215"/>
      <c r="I232" s="784"/>
      <c r="J232" s="215"/>
      <c r="K232" s="215"/>
      <c r="L232" s="215"/>
      <c r="M232" s="215"/>
      <c r="N232" s="215"/>
      <c r="O232" s="215"/>
      <c r="P232" s="215"/>
      <c r="R232" s="215"/>
      <c r="S232" s="215"/>
      <c r="T232" s="215"/>
      <c r="U232" s="215"/>
      <c r="V232" s="215"/>
      <c r="W232" s="215"/>
      <c r="X232" s="215"/>
      <c r="Y232" s="215"/>
      <c r="Z232" s="215"/>
      <c r="AA232" s="215"/>
      <c r="AB232" s="215"/>
      <c r="AC232" s="215"/>
      <c r="AD232" s="215"/>
      <c r="AE232" s="215"/>
      <c r="AF232" s="215"/>
      <c r="AG232" s="215"/>
      <c r="AH232" s="215"/>
      <c r="AI232" s="215"/>
      <c r="AJ232" s="215"/>
    </row>
    <row r="233" spans="1:36" x14ac:dyDescent="0.2">
      <c r="A233" s="215"/>
      <c r="B233" s="215"/>
      <c r="C233" s="215"/>
      <c r="D233" s="215"/>
      <c r="E233" s="215"/>
      <c r="F233" s="215"/>
      <c r="G233" s="215"/>
      <c r="H233" s="215"/>
      <c r="I233" s="784"/>
      <c r="J233" s="215"/>
      <c r="K233" s="215"/>
      <c r="L233" s="215"/>
      <c r="M233" s="215"/>
      <c r="N233" s="215"/>
      <c r="O233" s="215"/>
      <c r="P233" s="215"/>
      <c r="R233" s="215"/>
      <c r="S233" s="215"/>
      <c r="T233" s="215"/>
      <c r="U233" s="215"/>
      <c r="V233" s="215"/>
      <c r="W233" s="215"/>
      <c r="X233" s="215"/>
      <c r="Y233" s="215"/>
      <c r="Z233" s="215"/>
      <c r="AA233" s="215"/>
      <c r="AB233" s="215"/>
      <c r="AC233" s="215"/>
      <c r="AD233" s="215"/>
      <c r="AE233" s="215"/>
      <c r="AF233" s="215"/>
      <c r="AG233" s="215"/>
      <c r="AH233" s="215"/>
      <c r="AI233" s="215"/>
      <c r="AJ233" s="215"/>
    </row>
    <row r="234" spans="1:36" x14ac:dyDescent="0.2">
      <c r="A234" s="215"/>
      <c r="B234" s="215"/>
      <c r="C234" s="215"/>
      <c r="D234" s="215"/>
      <c r="E234" s="215"/>
      <c r="F234" s="215"/>
      <c r="G234" s="215"/>
      <c r="H234" s="215"/>
      <c r="I234" s="784"/>
      <c r="J234" s="215"/>
      <c r="K234" s="215"/>
      <c r="L234" s="215"/>
      <c r="M234" s="215"/>
      <c r="N234" s="215"/>
      <c r="O234" s="215"/>
      <c r="P234" s="215"/>
      <c r="R234" s="215"/>
      <c r="S234" s="215"/>
      <c r="T234" s="215"/>
      <c r="U234" s="215"/>
      <c r="V234" s="215"/>
      <c r="W234" s="215"/>
      <c r="X234" s="215"/>
      <c r="Y234" s="215"/>
      <c r="Z234" s="215"/>
      <c r="AA234" s="215"/>
      <c r="AB234" s="215"/>
      <c r="AC234" s="215"/>
      <c r="AD234" s="215"/>
      <c r="AE234" s="215"/>
      <c r="AF234" s="215"/>
      <c r="AG234" s="215"/>
      <c r="AH234" s="215"/>
      <c r="AI234" s="215"/>
      <c r="AJ234" s="215"/>
    </row>
    <row r="235" spans="1:36" x14ac:dyDescent="0.2">
      <c r="A235" s="215"/>
      <c r="B235" s="215"/>
      <c r="C235" s="215"/>
      <c r="D235" s="215"/>
      <c r="E235" s="215"/>
      <c r="F235" s="215"/>
      <c r="G235" s="215"/>
      <c r="H235" s="215"/>
      <c r="I235" s="784"/>
      <c r="J235" s="215"/>
      <c r="K235" s="215"/>
      <c r="L235" s="215"/>
      <c r="M235" s="215"/>
      <c r="N235" s="215"/>
      <c r="O235" s="215"/>
      <c r="P235" s="215"/>
      <c r="R235" s="215"/>
      <c r="S235" s="215"/>
      <c r="T235" s="215"/>
      <c r="U235" s="215"/>
      <c r="V235" s="215"/>
      <c r="W235" s="215"/>
      <c r="X235" s="215"/>
      <c r="Y235" s="215"/>
      <c r="Z235" s="215"/>
      <c r="AA235" s="215"/>
      <c r="AB235" s="215"/>
      <c r="AC235" s="215"/>
      <c r="AD235" s="215"/>
      <c r="AE235" s="215"/>
      <c r="AF235" s="215"/>
      <c r="AG235" s="215"/>
      <c r="AH235" s="215"/>
      <c r="AI235" s="215"/>
      <c r="AJ235" s="215"/>
    </row>
    <row r="236" spans="1:36" x14ac:dyDescent="0.2">
      <c r="A236" s="215"/>
      <c r="B236" s="215"/>
      <c r="C236" s="215"/>
      <c r="D236" s="215"/>
      <c r="E236" s="215"/>
      <c r="F236" s="215"/>
      <c r="G236" s="215"/>
      <c r="H236" s="215"/>
      <c r="I236" s="784"/>
      <c r="J236" s="215"/>
      <c r="K236" s="215"/>
      <c r="L236" s="215"/>
      <c r="M236" s="215"/>
      <c r="N236" s="215"/>
      <c r="O236" s="215"/>
      <c r="P236" s="215"/>
      <c r="R236" s="215"/>
      <c r="S236" s="215"/>
      <c r="T236" s="215"/>
      <c r="U236" s="215"/>
      <c r="V236" s="215"/>
      <c r="W236" s="215"/>
      <c r="X236" s="215"/>
      <c r="Y236" s="215"/>
      <c r="Z236" s="215"/>
      <c r="AA236" s="215"/>
      <c r="AB236" s="215"/>
      <c r="AC236" s="215"/>
      <c r="AD236" s="215"/>
      <c r="AE236" s="215"/>
      <c r="AF236" s="215"/>
      <c r="AG236" s="215"/>
      <c r="AH236" s="215"/>
      <c r="AI236" s="215"/>
      <c r="AJ236" s="215"/>
    </row>
    <row r="237" spans="1:36" x14ac:dyDescent="0.2">
      <c r="A237" s="215"/>
      <c r="B237" s="215"/>
      <c r="C237" s="215"/>
      <c r="D237" s="215"/>
      <c r="E237" s="215"/>
      <c r="F237" s="215"/>
      <c r="G237" s="215"/>
      <c r="H237" s="215"/>
      <c r="I237" s="784"/>
      <c r="J237" s="215"/>
      <c r="K237" s="215"/>
      <c r="L237" s="215"/>
      <c r="M237" s="215"/>
      <c r="N237" s="215"/>
      <c r="O237" s="215"/>
      <c r="P237" s="215"/>
      <c r="R237" s="215"/>
      <c r="S237" s="215"/>
      <c r="T237" s="215"/>
      <c r="U237" s="215"/>
      <c r="V237" s="215"/>
      <c r="W237" s="215"/>
      <c r="X237" s="215"/>
      <c r="Y237" s="215"/>
      <c r="Z237" s="215"/>
      <c r="AA237" s="215"/>
      <c r="AB237" s="215"/>
      <c r="AC237" s="215"/>
      <c r="AD237" s="215"/>
      <c r="AE237" s="215"/>
      <c r="AF237" s="215"/>
      <c r="AG237" s="215"/>
      <c r="AH237" s="215"/>
      <c r="AI237" s="215"/>
      <c r="AJ237" s="215"/>
    </row>
    <row r="238" spans="1:36" x14ac:dyDescent="0.2">
      <c r="A238" s="215"/>
      <c r="B238" s="215"/>
      <c r="C238" s="215"/>
      <c r="D238" s="215"/>
      <c r="E238" s="215"/>
      <c r="F238" s="215"/>
      <c r="G238" s="215"/>
      <c r="H238" s="215"/>
      <c r="I238" s="784"/>
      <c r="J238" s="215"/>
      <c r="K238" s="215"/>
      <c r="L238" s="215"/>
      <c r="M238" s="215"/>
      <c r="N238" s="215"/>
      <c r="O238" s="215"/>
      <c r="P238" s="215"/>
      <c r="R238" s="215"/>
      <c r="S238" s="215"/>
      <c r="T238" s="215"/>
      <c r="U238" s="215"/>
      <c r="V238" s="215"/>
      <c r="W238" s="215"/>
      <c r="X238" s="215"/>
      <c r="Y238" s="215"/>
      <c r="Z238" s="215"/>
      <c r="AA238" s="215"/>
      <c r="AB238" s="215"/>
      <c r="AC238" s="215"/>
      <c r="AD238" s="215"/>
      <c r="AE238" s="215"/>
      <c r="AF238" s="215"/>
      <c r="AG238" s="215"/>
      <c r="AH238" s="215"/>
      <c r="AI238" s="215"/>
      <c r="AJ238" s="215"/>
    </row>
    <row r="239" spans="1:36" x14ac:dyDescent="0.2">
      <c r="A239" s="215"/>
      <c r="B239" s="215"/>
      <c r="C239" s="215"/>
      <c r="D239" s="215"/>
      <c r="E239" s="215"/>
      <c r="F239" s="215"/>
      <c r="G239" s="215"/>
      <c r="H239" s="215"/>
      <c r="I239" s="784"/>
      <c r="J239" s="215"/>
      <c r="K239" s="215"/>
      <c r="L239" s="215"/>
      <c r="M239" s="215"/>
      <c r="N239" s="215"/>
      <c r="O239" s="215"/>
      <c r="P239" s="215"/>
      <c r="R239" s="215"/>
      <c r="S239" s="215"/>
      <c r="T239" s="215"/>
      <c r="U239" s="215"/>
      <c r="V239" s="215"/>
      <c r="W239" s="215"/>
      <c r="X239" s="215"/>
      <c r="Y239" s="215"/>
      <c r="Z239" s="215"/>
      <c r="AA239" s="215"/>
      <c r="AB239" s="215"/>
      <c r="AC239" s="215"/>
      <c r="AD239" s="215"/>
      <c r="AE239" s="215"/>
      <c r="AF239" s="215"/>
      <c r="AG239" s="215"/>
      <c r="AH239" s="215"/>
      <c r="AI239" s="215"/>
      <c r="AJ239" s="215"/>
    </row>
    <row r="240" spans="1:36" x14ac:dyDescent="0.2">
      <c r="A240" s="215"/>
      <c r="B240" s="215"/>
      <c r="C240" s="215"/>
      <c r="D240" s="215"/>
      <c r="E240" s="215"/>
      <c r="F240" s="215"/>
      <c r="G240" s="215"/>
      <c r="H240" s="215"/>
      <c r="I240" s="784"/>
      <c r="J240" s="215"/>
      <c r="K240" s="215"/>
      <c r="L240" s="215"/>
      <c r="M240" s="215"/>
      <c r="N240" s="215"/>
      <c r="O240" s="215"/>
      <c r="P240" s="215"/>
      <c r="R240" s="215"/>
      <c r="S240" s="215"/>
      <c r="T240" s="215"/>
      <c r="U240" s="215"/>
      <c r="V240" s="215"/>
      <c r="W240" s="215"/>
      <c r="X240" s="215"/>
      <c r="Y240" s="215"/>
      <c r="Z240" s="215"/>
      <c r="AA240" s="215"/>
      <c r="AB240" s="215"/>
      <c r="AC240" s="215"/>
      <c r="AD240" s="215"/>
      <c r="AE240" s="215"/>
      <c r="AF240" s="215"/>
      <c r="AG240" s="215"/>
      <c r="AH240" s="215"/>
      <c r="AI240" s="215"/>
      <c r="AJ240" s="215"/>
    </row>
    <row r="241" spans="1:36" x14ac:dyDescent="0.2">
      <c r="A241" s="215"/>
      <c r="B241" s="215"/>
      <c r="C241" s="215"/>
      <c r="D241" s="215"/>
      <c r="E241" s="215"/>
      <c r="F241" s="215"/>
      <c r="G241" s="215"/>
      <c r="H241" s="215"/>
      <c r="I241" s="784"/>
      <c r="J241" s="215"/>
      <c r="K241" s="215"/>
      <c r="L241" s="215"/>
      <c r="M241" s="215"/>
      <c r="N241" s="215"/>
      <c r="O241" s="215"/>
      <c r="P241" s="215"/>
      <c r="R241" s="215"/>
      <c r="S241" s="215"/>
      <c r="T241" s="215"/>
      <c r="U241" s="215"/>
      <c r="V241" s="215"/>
      <c r="W241" s="215"/>
      <c r="X241" s="215"/>
      <c r="Y241" s="215"/>
      <c r="Z241" s="215"/>
      <c r="AA241" s="215"/>
      <c r="AB241" s="215"/>
      <c r="AC241" s="215"/>
      <c r="AD241" s="215"/>
      <c r="AE241" s="215"/>
      <c r="AF241" s="215"/>
      <c r="AG241" s="215"/>
      <c r="AH241" s="215"/>
      <c r="AI241" s="215"/>
      <c r="AJ241" s="215"/>
    </row>
    <row r="242" spans="1:36" x14ac:dyDescent="0.2">
      <c r="A242" s="215"/>
      <c r="B242" s="215"/>
      <c r="C242" s="215"/>
      <c r="D242" s="215"/>
      <c r="E242" s="215"/>
      <c r="F242" s="215"/>
      <c r="G242" s="215"/>
      <c r="H242" s="215"/>
      <c r="I242" s="784"/>
      <c r="J242" s="215"/>
      <c r="K242" s="215"/>
      <c r="L242" s="215"/>
      <c r="M242" s="215"/>
      <c r="N242" s="215"/>
      <c r="O242" s="215"/>
      <c r="P242" s="215"/>
      <c r="R242" s="215"/>
      <c r="S242" s="215"/>
      <c r="T242" s="215"/>
      <c r="U242" s="215"/>
      <c r="V242" s="215"/>
      <c r="W242" s="215"/>
      <c r="X242" s="215"/>
      <c r="Y242" s="215"/>
      <c r="Z242" s="215"/>
      <c r="AA242" s="215"/>
      <c r="AB242" s="215"/>
      <c r="AC242" s="215"/>
      <c r="AD242" s="215"/>
      <c r="AE242" s="215"/>
      <c r="AF242" s="215"/>
      <c r="AG242" s="215"/>
      <c r="AH242" s="215"/>
      <c r="AI242" s="215"/>
      <c r="AJ242" s="215"/>
    </row>
    <row r="243" spans="1:36" x14ac:dyDescent="0.2">
      <c r="A243" s="215"/>
      <c r="B243" s="215"/>
      <c r="C243" s="215"/>
      <c r="D243" s="215"/>
      <c r="E243" s="215"/>
      <c r="F243" s="215"/>
      <c r="G243" s="215"/>
      <c r="H243" s="215"/>
      <c r="I243" s="784"/>
      <c r="J243" s="215"/>
      <c r="K243" s="215"/>
      <c r="L243" s="215"/>
      <c r="M243" s="215"/>
      <c r="N243" s="215"/>
      <c r="O243" s="215"/>
      <c r="P243" s="215"/>
      <c r="R243" s="215"/>
      <c r="S243" s="215"/>
      <c r="T243" s="215"/>
      <c r="U243" s="215"/>
      <c r="V243" s="215"/>
      <c r="W243" s="215"/>
      <c r="X243" s="215"/>
      <c r="Y243" s="215"/>
      <c r="Z243" s="215"/>
      <c r="AA243" s="215"/>
      <c r="AB243" s="215"/>
      <c r="AC243" s="215"/>
      <c r="AD243" s="215"/>
      <c r="AE243" s="215"/>
      <c r="AF243" s="215"/>
      <c r="AG243" s="215"/>
      <c r="AH243" s="215"/>
      <c r="AI243" s="215"/>
      <c r="AJ243" s="215"/>
    </row>
    <row r="244" spans="1:36" x14ac:dyDescent="0.2">
      <c r="A244" s="215"/>
      <c r="B244" s="215"/>
      <c r="C244" s="215"/>
      <c r="D244" s="215"/>
      <c r="E244" s="215"/>
      <c r="F244" s="215"/>
      <c r="G244" s="215"/>
      <c r="H244" s="215"/>
      <c r="I244" s="784"/>
      <c r="J244" s="215"/>
      <c r="K244" s="215"/>
      <c r="L244" s="215"/>
      <c r="M244" s="215"/>
      <c r="N244" s="215"/>
      <c r="O244" s="215"/>
      <c r="P244" s="215"/>
      <c r="R244" s="215"/>
      <c r="S244" s="215"/>
      <c r="T244" s="215"/>
      <c r="U244" s="215"/>
      <c r="V244" s="215"/>
      <c r="W244" s="215"/>
      <c r="X244" s="215"/>
      <c r="Y244" s="215"/>
      <c r="Z244" s="215"/>
      <c r="AA244" s="215"/>
      <c r="AB244" s="215"/>
      <c r="AC244" s="215"/>
      <c r="AD244" s="215"/>
      <c r="AE244" s="215"/>
      <c r="AF244" s="215"/>
      <c r="AG244" s="215"/>
      <c r="AH244" s="215"/>
      <c r="AI244" s="215"/>
      <c r="AJ244" s="215"/>
    </row>
    <row r="245" spans="1:36" x14ac:dyDescent="0.2">
      <c r="A245" s="215"/>
      <c r="B245" s="215"/>
      <c r="C245" s="215"/>
      <c r="D245" s="215"/>
      <c r="E245" s="215"/>
      <c r="F245" s="215"/>
      <c r="G245" s="215"/>
      <c r="H245" s="215"/>
      <c r="I245" s="784"/>
      <c r="J245" s="215"/>
      <c r="K245" s="215"/>
      <c r="L245" s="215"/>
      <c r="M245" s="215"/>
      <c r="N245" s="215"/>
      <c r="O245" s="215"/>
      <c r="P245" s="215"/>
      <c r="R245" s="215"/>
      <c r="S245" s="215"/>
      <c r="T245" s="215"/>
      <c r="U245" s="215"/>
      <c r="V245" s="215"/>
      <c r="W245" s="215"/>
      <c r="X245" s="215"/>
      <c r="Y245" s="215"/>
      <c r="Z245" s="215"/>
      <c r="AA245" s="215"/>
      <c r="AB245" s="215"/>
      <c r="AC245" s="215"/>
      <c r="AD245" s="215"/>
      <c r="AE245" s="215"/>
      <c r="AF245" s="215"/>
      <c r="AG245" s="215"/>
      <c r="AH245" s="215"/>
      <c r="AI245" s="215"/>
      <c r="AJ245" s="215"/>
    </row>
    <row r="246" spans="1:36" x14ac:dyDescent="0.2">
      <c r="A246" s="215"/>
      <c r="B246" s="215"/>
      <c r="C246" s="215"/>
      <c r="D246" s="215"/>
      <c r="E246" s="215"/>
      <c r="F246" s="215"/>
      <c r="G246" s="215"/>
      <c r="H246" s="215"/>
      <c r="I246" s="784"/>
      <c r="J246" s="215"/>
      <c r="K246" s="215"/>
      <c r="L246" s="215"/>
      <c r="M246" s="215"/>
      <c r="N246" s="215"/>
      <c r="O246" s="215"/>
      <c r="P246" s="215"/>
      <c r="R246" s="215"/>
      <c r="S246" s="215"/>
      <c r="T246" s="215"/>
      <c r="U246" s="215"/>
      <c r="V246" s="215"/>
      <c r="W246" s="215"/>
      <c r="X246" s="215"/>
      <c r="Y246" s="215"/>
      <c r="Z246" s="215"/>
      <c r="AA246" s="215"/>
      <c r="AB246" s="215"/>
      <c r="AC246" s="215"/>
      <c r="AD246" s="215"/>
      <c r="AE246" s="215"/>
      <c r="AF246" s="215"/>
      <c r="AG246" s="215"/>
      <c r="AH246" s="215"/>
      <c r="AI246" s="215"/>
      <c r="AJ246" s="215"/>
    </row>
    <row r="247" spans="1:36" x14ac:dyDescent="0.2">
      <c r="A247" s="215"/>
      <c r="B247" s="215"/>
      <c r="C247" s="215"/>
      <c r="D247" s="215"/>
      <c r="E247" s="215"/>
      <c r="F247" s="215"/>
      <c r="G247" s="215"/>
      <c r="H247" s="215"/>
      <c r="I247" s="784"/>
      <c r="J247" s="215"/>
      <c r="K247" s="215"/>
      <c r="L247" s="215"/>
      <c r="M247" s="215"/>
      <c r="N247" s="215"/>
      <c r="O247" s="215"/>
      <c r="P247" s="215"/>
      <c r="R247" s="215"/>
      <c r="S247" s="215"/>
      <c r="T247" s="215"/>
      <c r="U247" s="215"/>
      <c r="V247" s="215"/>
      <c r="W247" s="215"/>
      <c r="X247" s="215"/>
      <c r="Y247" s="215"/>
      <c r="Z247" s="215"/>
      <c r="AA247" s="215"/>
      <c r="AB247" s="215"/>
      <c r="AC247" s="215"/>
      <c r="AD247" s="215"/>
      <c r="AE247" s="215"/>
      <c r="AF247" s="215"/>
      <c r="AG247" s="215"/>
      <c r="AH247" s="215"/>
      <c r="AI247" s="215"/>
      <c r="AJ247" s="215"/>
    </row>
    <row r="248" spans="1:36" x14ac:dyDescent="0.2">
      <c r="A248" s="215"/>
      <c r="B248" s="215"/>
      <c r="C248" s="215"/>
      <c r="D248" s="215"/>
      <c r="E248" s="215"/>
      <c r="F248" s="215"/>
      <c r="G248" s="215"/>
      <c r="H248" s="215"/>
      <c r="I248" s="784"/>
      <c r="J248" s="215"/>
      <c r="K248" s="215"/>
      <c r="L248" s="215"/>
      <c r="M248" s="215"/>
      <c r="N248" s="215"/>
      <c r="O248" s="215"/>
      <c r="P248" s="215"/>
      <c r="R248" s="215"/>
      <c r="S248" s="215"/>
      <c r="T248" s="215"/>
      <c r="U248" s="215"/>
      <c r="V248" s="215"/>
      <c r="W248" s="215"/>
      <c r="X248" s="215"/>
      <c r="Y248" s="215"/>
      <c r="Z248" s="215"/>
      <c r="AA248" s="215"/>
      <c r="AB248" s="215"/>
      <c r="AC248" s="215"/>
      <c r="AD248" s="215"/>
      <c r="AE248" s="215"/>
      <c r="AF248" s="215"/>
      <c r="AG248" s="215"/>
      <c r="AH248" s="215"/>
      <c r="AI248" s="215"/>
      <c r="AJ248" s="215"/>
    </row>
    <row r="249" spans="1:36" x14ac:dyDescent="0.2">
      <c r="A249" s="215"/>
      <c r="B249" s="215"/>
      <c r="C249" s="215"/>
      <c r="D249" s="215"/>
      <c r="E249" s="215"/>
      <c r="F249" s="215"/>
      <c r="G249" s="215"/>
      <c r="H249" s="215"/>
      <c r="I249" s="784"/>
      <c r="J249" s="215"/>
      <c r="K249" s="215"/>
      <c r="L249" s="215"/>
      <c r="M249" s="215"/>
      <c r="N249" s="215"/>
      <c r="O249" s="215"/>
      <c r="P249" s="215"/>
      <c r="R249" s="215"/>
      <c r="S249" s="215"/>
      <c r="T249" s="215"/>
      <c r="U249" s="215"/>
      <c r="V249" s="215"/>
      <c r="W249" s="215"/>
      <c r="X249" s="215"/>
      <c r="Y249" s="215"/>
      <c r="Z249" s="215"/>
      <c r="AA249" s="215"/>
      <c r="AB249" s="215"/>
      <c r="AC249" s="215"/>
      <c r="AD249" s="215"/>
      <c r="AE249" s="215"/>
      <c r="AF249" s="215"/>
      <c r="AG249" s="215"/>
      <c r="AH249" s="215"/>
      <c r="AI249" s="215"/>
      <c r="AJ249" s="215"/>
    </row>
    <row r="250" spans="1:36" x14ac:dyDescent="0.2">
      <c r="A250" s="215"/>
      <c r="B250" s="215"/>
      <c r="C250" s="215"/>
      <c r="D250" s="215"/>
      <c r="E250" s="215"/>
      <c r="F250" s="215"/>
      <c r="G250" s="215"/>
      <c r="H250" s="215"/>
      <c r="I250" s="784"/>
      <c r="J250" s="215"/>
      <c r="K250" s="215"/>
      <c r="L250" s="215"/>
      <c r="M250" s="215"/>
      <c r="N250" s="215"/>
      <c r="O250" s="215"/>
      <c r="P250" s="215"/>
      <c r="R250" s="215"/>
      <c r="S250" s="215"/>
      <c r="T250" s="215"/>
      <c r="U250" s="215"/>
      <c r="V250" s="215"/>
      <c r="W250" s="215"/>
      <c r="X250" s="215"/>
      <c r="Y250" s="215"/>
      <c r="Z250" s="215"/>
      <c r="AA250" s="215"/>
      <c r="AB250" s="215"/>
      <c r="AC250" s="215"/>
      <c r="AD250" s="215"/>
      <c r="AE250" s="215"/>
      <c r="AF250" s="215"/>
      <c r="AG250" s="215"/>
      <c r="AH250" s="215"/>
      <c r="AI250" s="215"/>
      <c r="AJ250" s="215"/>
    </row>
    <row r="251" spans="1:36" x14ac:dyDescent="0.2">
      <c r="A251" s="215"/>
      <c r="B251" s="215"/>
      <c r="C251" s="215"/>
      <c r="D251" s="215"/>
      <c r="E251" s="215"/>
      <c r="F251" s="215"/>
      <c r="G251" s="215"/>
      <c r="H251" s="215"/>
      <c r="I251" s="784"/>
      <c r="J251" s="215"/>
      <c r="K251" s="215"/>
      <c r="L251" s="215"/>
      <c r="M251" s="215"/>
      <c r="N251" s="215"/>
      <c r="O251" s="215"/>
      <c r="P251" s="215"/>
      <c r="R251" s="215"/>
      <c r="S251" s="215"/>
      <c r="T251" s="215"/>
      <c r="U251" s="215"/>
      <c r="V251" s="215"/>
      <c r="W251" s="215"/>
      <c r="X251" s="215"/>
      <c r="Y251" s="215"/>
      <c r="Z251" s="215"/>
      <c r="AA251" s="215"/>
      <c r="AB251" s="215"/>
      <c r="AC251" s="215"/>
      <c r="AD251" s="215"/>
      <c r="AE251" s="215"/>
      <c r="AF251" s="215"/>
      <c r="AG251" s="215"/>
      <c r="AH251" s="215"/>
      <c r="AI251" s="215"/>
      <c r="AJ251" s="215"/>
    </row>
    <row r="252" spans="1:36" x14ac:dyDescent="0.2">
      <c r="A252" s="215"/>
      <c r="B252" s="215"/>
      <c r="C252" s="215"/>
      <c r="D252" s="215"/>
      <c r="E252" s="215"/>
      <c r="F252" s="215"/>
      <c r="G252" s="215"/>
      <c r="H252" s="215"/>
      <c r="I252" s="784"/>
      <c r="J252" s="215"/>
      <c r="K252" s="215"/>
      <c r="L252" s="215"/>
      <c r="M252" s="215"/>
      <c r="N252" s="215"/>
      <c r="O252" s="215"/>
      <c r="P252" s="215"/>
      <c r="R252" s="215"/>
      <c r="S252" s="215"/>
      <c r="T252" s="215"/>
      <c r="U252" s="215"/>
      <c r="V252" s="215"/>
      <c r="W252" s="215"/>
      <c r="X252" s="215"/>
      <c r="Y252" s="215"/>
      <c r="Z252" s="215"/>
      <c r="AA252" s="215"/>
      <c r="AB252" s="215"/>
      <c r="AC252" s="215"/>
      <c r="AD252" s="215"/>
      <c r="AE252" s="215"/>
      <c r="AF252" s="215"/>
      <c r="AG252" s="215"/>
      <c r="AH252" s="215"/>
      <c r="AI252" s="215"/>
      <c r="AJ252" s="215"/>
    </row>
    <row r="253" spans="1:36" x14ac:dyDescent="0.2">
      <c r="A253" s="215"/>
      <c r="B253" s="215"/>
      <c r="C253" s="215"/>
      <c r="D253" s="215"/>
      <c r="E253" s="215"/>
      <c r="F253" s="215"/>
      <c r="G253" s="215"/>
      <c r="H253" s="215"/>
      <c r="I253" s="784"/>
      <c r="J253" s="215"/>
      <c r="K253" s="215"/>
      <c r="L253" s="215"/>
      <c r="M253" s="215"/>
      <c r="N253" s="215"/>
      <c r="O253" s="215"/>
      <c r="P253" s="215"/>
      <c r="R253" s="215"/>
      <c r="S253" s="215"/>
      <c r="T253" s="215"/>
      <c r="U253" s="215"/>
      <c r="V253" s="215"/>
      <c r="W253" s="215"/>
      <c r="X253" s="215"/>
      <c r="Y253" s="215"/>
      <c r="Z253" s="215"/>
      <c r="AA253" s="215"/>
      <c r="AB253" s="215"/>
      <c r="AC253" s="215"/>
      <c r="AD253" s="215"/>
      <c r="AE253" s="215"/>
      <c r="AF253" s="215"/>
      <c r="AG253" s="215"/>
      <c r="AH253" s="215"/>
      <c r="AI253" s="215"/>
      <c r="AJ253" s="215"/>
    </row>
    <row r="254" spans="1:36" x14ac:dyDescent="0.2">
      <c r="A254" s="215"/>
      <c r="B254" s="215"/>
      <c r="C254" s="215"/>
      <c r="D254" s="215"/>
      <c r="E254" s="215"/>
      <c r="F254" s="215"/>
      <c r="G254" s="215"/>
      <c r="H254" s="215"/>
      <c r="I254" s="784"/>
      <c r="J254" s="215"/>
      <c r="K254" s="215"/>
      <c r="L254" s="215"/>
      <c r="M254" s="215"/>
      <c r="N254" s="215"/>
      <c r="O254" s="215"/>
      <c r="P254" s="215"/>
      <c r="R254" s="215"/>
      <c r="S254" s="215"/>
      <c r="T254" s="215"/>
      <c r="U254" s="215"/>
      <c r="V254" s="215"/>
      <c r="W254" s="215"/>
      <c r="X254" s="215"/>
      <c r="Y254" s="215"/>
      <c r="Z254" s="215"/>
      <c r="AA254" s="215"/>
      <c r="AB254" s="215"/>
      <c r="AC254" s="215"/>
      <c r="AD254" s="215"/>
      <c r="AE254" s="215"/>
      <c r="AF254" s="215"/>
      <c r="AG254" s="215"/>
      <c r="AH254" s="215"/>
      <c r="AI254" s="215"/>
      <c r="AJ254" s="215"/>
    </row>
    <row r="255" spans="1:36" x14ac:dyDescent="0.2">
      <c r="A255" s="215"/>
      <c r="B255" s="215"/>
      <c r="C255" s="215"/>
      <c r="D255" s="215"/>
      <c r="E255" s="215"/>
      <c r="F255" s="215"/>
      <c r="G255" s="215"/>
      <c r="H255" s="215"/>
      <c r="I255" s="784"/>
      <c r="J255" s="215"/>
      <c r="K255" s="215"/>
      <c r="L255" s="215"/>
      <c r="M255" s="215"/>
      <c r="N255" s="215"/>
      <c r="O255" s="215"/>
      <c r="P255" s="215"/>
      <c r="R255" s="215"/>
      <c r="S255" s="215"/>
      <c r="T255" s="215"/>
      <c r="U255" s="215"/>
      <c r="V255" s="215"/>
      <c r="W255" s="215"/>
      <c r="X255" s="215"/>
      <c r="Y255" s="215"/>
      <c r="Z255" s="215"/>
      <c r="AA255" s="215"/>
      <c r="AB255" s="215"/>
      <c r="AC255" s="215"/>
      <c r="AD255" s="215"/>
      <c r="AE255" s="215"/>
      <c r="AF255" s="215"/>
      <c r="AG255" s="215"/>
      <c r="AH255" s="215"/>
      <c r="AI255" s="215"/>
      <c r="AJ255" s="215"/>
    </row>
    <row r="256" spans="1:36" x14ac:dyDescent="0.2">
      <c r="A256" s="215"/>
      <c r="B256" s="215"/>
      <c r="C256" s="215"/>
      <c r="D256" s="215"/>
      <c r="E256" s="215"/>
      <c r="F256" s="215"/>
      <c r="G256" s="215"/>
      <c r="H256" s="215"/>
      <c r="I256" s="784"/>
      <c r="J256" s="215"/>
      <c r="K256" s="215"/>
      <c r="L256" s="215"/>
      <c r="M256" s="215"/>
      <c r="N256" s="215"/>
      <c r="O256" s="215"/>
      <c r="P256" s="215"/>
      <c r="R256" s="215"/>
      <c r="S256" s="215"/>
      <c r="T256" s="215"/>
      <c r="U256" s="215"/>
      <c r="V256" s="215"/>
      <c r="W256" s="215"/>
      <c r="X256" s="215"/>
      <c r="Y256" s="215"/>
      <c r="Z256" s="215"/>
      <c r="AA256" s="215"/>
      <c r="AB256" s="215"/>
      <c r="AC256" s="215"/>
      <c r="AD256" s="215"/>
      <c r="AE256" s="215"/>
      <c r="AF256" s="215"/>
      <c r="AG256" s="215"/>
      <c r="AH256" s="215"/>
      <c r="AI256" s="215"/>
      <c r="AJ256" s="215"/>
    </row>
    <row r="257" spans="1:36" x14ac:dyDescent="0.2">
      <c r="A257" s="215"/>
      <c r="B257" s="215"/>
      <c r="C257" s="215"/>
      <c r="D257" s="215"/>
      <c r="E257" s="215"/>
      <c r="F257" s="215"/>
      <c r="G257" s="215"/>
      <c r="H257" s="215"/>
      <c r="I257" s="784"/>
      <c r="J257" s="215"/>
      <c r="K257" s="215"/>
      <c r="L257" s="215"/>
      <c r="M257" s="215"/>
      <c r="N257" s="215"/>
      <c r="O257" s="215"/>
      <c r="P257" s="215"/>
      <c r="R257" s="215"/>
      <c r="S257" s="215"/>
      <c r="T257" s="215"/>
      <c r="U257" s="215"/>
      <c r="V257" s="215"/>
      <c r="W257" s="215"/>
      <c r="X257" s="215"/>
      <c r="Y257" s="215"/>
      <c r="Z257" s="215"/>
      <c r="AA257" s="215"/>
      <c r="AB257" s="215"/>
      <c r="AC257" s="215"/>
      <c r="AD257" s="215"/>
      <c r="AE257" s="215"/>
      <c r="AF257" s="215"/>
      <c r="AG257" s="215"/>
      <c r="AH257" s="215"/>
      <c r="AI257" s="215"/>
      <c r="AJ257" s="215"/>
    </row>
    <row r="258" spans="1:36" x14ac:dyDescent="0.2">
      <c r="A258" s="215"/>
      <c r="B258" s="215"/>
      <c r="C258" s="215"/>
      <c r="D258" s="215"/>
      <c r="E258" s="215"/>
      <c r="F258" s="215"/>
      <c r="G258" s="215"/>
      <c r="H258" s="215"/>
      <c r="I258" s="784"/>
      <c r="J258" s="215"/>
      <c r="K258" s="215"/>
      <c r="L258" s="215"/>
      <c r="M258" s="215"/>
      <c r="N258" s="215"/>
      <c r="O258" s="215"/>
      <c r="P258" s="215"/>
      <c r="R258" s="215"/>
      <c r="S258" s="215"/>
      <c r="T258" s="215"/>
      <c r="U258" s="215"/>
      <c r="V258" s="215"/>
      <c r="W258" s="215"/>
      <c r="X258" s="215"/>
      <c r="Y258" s="215"/>
      <c r="Z258" s="215"/>
      <c r="AA258" s="215"/>
      <c r="AB258" s="215"/>
      <c r="AC258" s="215"/>
      <c r="AD258" s="215"/>
      <c r="AE258" s="215"/>
      <c r="AF258" s="215"/>
      <c r="AG258" s="215"/>
      <c r="AH258" s="215"/>
      <c r="AI258" s="215"/>
      <c r="AJ258" s="215"/>
    </row>
    <row r="259" spans="1:36" x14ac:dyDescent="0.2">
      <c r="A259" s="215"/>
      <c r="B259" s="215"/>
      <c r="C259" s="215"/>
      <c r="D259" s="215"/>
      <c r="E259" s="215"/>
      <c r="F259" s="215"/>
      <c r="G259" s="215"/>
      <c r="H259" s="215"/>
      <c r="I259" s="784"/>
      <c r="J259" s="215"/>
      <c r="K259" s="215"/>
      <c r="L259" s="215"/>
      <c r="M259" s="215"/>
      <c r="N259" s="215"/>
      <c r="O259" s="215"/>
      <c r="P259" s="215"/>
      <c r="R259" s="215"/>
      <c r="S259" s="215"/>
      <c r="T259" s="215"/>
      <c r="U259" s="215"/>
      <c r="V259" s="215"/>
      <c r="W259" s="215"/>
      <c r="X259" s="215"/>
      <c r="Y259" s="215"/>
      <c r="Z259" s="215"/>
      <c r="AA259" s="215"/>
      <c r="AB259" s="215"/>
      <c r="AC259" s="215"/>
      <c r="AD259" s="215"/>
      <c r="AE259" s="215"/>
      <c r="AF259" s="215"/>
      <c r="AG259" s="215"/>
      <c r="AH259" s="215"/>
      <c r="AI259" s="215"/>
      <c r="AJ259" s="215"/>
    </row>
    <row r="260" spans="1:36" x14ac:dyDescent="0.2">
      <c r="A260" s="215"/>
      <c r="B260" s="215"/>
      <c r="C260" s="215"/>
      <c r="D260" s="215"/>
      <c r="E260" s="215"/>
      <c r="F260" s="215"/>
      <c r="G260" s="215"/>
      <c r="H260" s="215"/>
      <c r="I260" s="784"/>
      <c r="J260" s="215"/>
      <c r="K260" s="215"/>
      <c r="L260" s="215"/>
      <c r="M260" s="215"/>
      <c r="N260" s="215"/>
      <c r="O260" s="215"/>
      <c r="P260" s="215"/>
      <c r="R260" s="215"/>
      <c r="S260" s="215"/>
      <c r="T260" s="215"/>
      <c r="U260" s="215"/>
      <c r="V260" s="215"/>
      <c r="W260" s="215"/>
      <c r="X260" s="215"/>
      <c r="Y260" s="215"/>
      <c r="Z260" s="215"/>
      <c r="AA260" s="215"/>
      <c r="AB260" s="215"/>
      <c r="AC260" s="215"/>
      <c r="AD260" s="215"/>
      <c r="AE260" s="215"/>
      <c r="AF260" s="215"/>
      <c r="AG260" s="215"/>
      <c r="AH260" s="215"/>
      <c r="AI260" s="215"/>
      <c r="AJ260" s="215"/>
    </row>
    <row r="261" spans="1:36" x14ac:dyDescent="0.2">
      <c r="A261" s="215"/>
      <c r="B261" s="215"/>
      <c r="C261" s="215"/>
      <c r="D261" s="215"/>
      <c r="E261" s="215"/>
      <c r="F261" s="215"/>
      <c r="G261" s="215"/>
      <c r="H261" s="215"/>
      <c r="I261" s="784"/>
      <c r="J261" s="215"/>
      <c r="K261" s="215"/>
      <c r="L261" s="215"/>
      <c r="M261" s="215"/>
      <c r="N261" s="215"/>
      <c r="O261" s="215"/>
      <c r="P261" s="215"/>
      <c r="R261" s="215"/>
      <c r="S261" s="215"/>
      <c r="T261" s="215"/>
      <c r="U261" s="215"/>
      <c r="V261" s="215"/>
      <c r="W261" s="215"/>
      <c r="X261" s="215"/>
      <c r="Y261" s="215"/>
      <c r="Z261" s="215"/>
      <c r="AA261" s="215"/>
      <c r="AB261" s="215"/>
      <c r="AC261" s="215"/>
      <c r="AD261" s="215"/>
      <c r="AE261" s="215"/>
      <c r="AF261" s="215"/>
      <c r="AG261" s="215"/>
      <c r="AH261" s="215"/>
      <c r="AI261" s="215"/>
      <c r="AJ261" s="215"/>
    </row>
    <row r="262" spans="1:36" x14ac:dyDescent="0.2">
      <c r="A262" s="215"/>
      <c r="B262" s="215"/>
      <c r="C262" s="215"/>
      <c r="D262" s="215"/>
      <c r="E262" s="215"/>
      <c r="F262" s="215"/>
      <c r="G262" s="215"/>
      <c r="H262" s="215"/>
      <c r="I262" s="784"/>
      <c r="J262" s="215"/>
      <c r="K262" s="215"/>
      <c r="L262" s="215"/>
      <c r="M262" s="215"/>
      <c r="N262" s="215"/>
      <c r="O262" s="215"/>
      <c r="P262" s="215"/>
      <c r="R262" s="215"/>
      <c r="S262" s="215"/>
      <c r="T262" s="215"/>
      <c r="U262" s="215"/>
      <c r="V262" s="215"/>
      <c r="W262" s="215"/>
      <c r="X262" s="215"/>
      <c r="Y262" s="215"/>
      <c r="Z262" s="215"/>
      <c r="AA262" s="215"/>
      <c r="AB262" s="215"/>
      <c r="AC262" s="215"/>
      <c r="AD262" s="215"/>
      <c r="AE262" s="215"/>
      <c r="AF262" s="215"/>
      <c r="AG262" s="215"/>
      <c r="AH262" s="215"/>
      <c r="AI262" s="215"/>
      <c r="AJ262" s="215"/>
    </row>
    <row r="263" spans="1:36" x14ac:dyDescent="0.2">
      <c r="A263" s="215"/>
      <c r="B263" s="215"/>
      <c r="C263" s="215"/>
      <c r="D263" s="215"/>
      <c r="E263" s="215"/>
      <c r="F263" s="215"/>
      <c r="G263" s="215"/>
      <c r="H263" s="215"/>
      <c r="I263" s="784"/>
      <c r="J263" s="215"/>
      <c r="K263" s="215"/>
      <c r="L263" s="215"/>
      <c r="M263" s="215"/>
      <c r="N263" s="215"/>
      <c r="O263" s="215"/>
      <c r="P263" s="215"/>
      <c r="R263" s="215"/>
      <c r="S263" s="215"/>
      <c r="T263" s="215"/>
      <c r="U263" s="215"/>
      <c r="V263" s="215"/>
      <c r="W263" s="215"/>
      <c r="X263" s="215"/>
      <c r="Y263" s="215"/>
      <c r="Z263" s="215"/>
      <c r="AA263" s="215"/>
      <c r="AB263" s="215"/>
      <c r="AC263" s="215"/>
      <c r="AD263" s="215"/>
      <c r="AE263" s="215"/>
      <c r="AF263" s="215"/>
      <c r="AG263" s="215"/>
      <c r="AH263" s="215"/>
      <c r="AI263" s="215"/>
      <c r="AJ263" s="215"/>
    </row>
    <row r="264" spans="1:36" x14ac:dyDescent="0.2">
      <c r="A264" s="215"/>
      <c r="B264" s="215"/>
      <c r="C264" s="215"/>
      <c r="D264" s="215"/>
      <c r="E264" s="215"/>
      <c r="F264" s="215"/>
      <c r="G264" s="215"/>
      <c r="H264" s="215"/>
      <c r="I264" s="784"/>
      <c r="J264" s="215"/>
      <c r="K264" s="215"/>
      <c r="L264" s="215"/>
      <c r="M264" s="215"/>
      <c r="N264" s="215"/>
      <c r="O264" s="215"/>
      <c r="P264" s="215"/>
      <c r="R264" s="215"/>
      <c r="S264" s="215"/>
      <c r="T264" s="215"/>
      <c r="U264" s="215"/>
      <c r="V264" s="215"/>
      <c r="W264" s="215"/>
      <c r="X264" s="215"/>
      <c r="Y264" s="215"/>
      <c r="Z264" s="215"/>
      <c r="AA264" s="215"/>
      <c r="AB264" s="215"/>
      <c r="AC264" s="215"/>
      <c r="AD264" s="215"/>
      <c r="AE264" s="215"/>
      <c r="AF264" s="215"/>
      <c r="AG264" s="215"/>
      <c r="AH264" s="215"/>
      <c r="AI264" s="215"/>
      <c r="AJ264" s="215"/>
    </row>
    <row r="265" spans="1:36" x14ac:dyDescent="0.2">
      <c r="A265" s="215"/>
      <c r="B265" s="215"/>
      <c r="C265" s="215"/>
      <c r="D265" s="215"/>
      <c r="E265" s="215"/>
      <c r="F265" s="215"/>
      <c r="G265" s="215"/>
      <c r="H265" s="215"/>
      <c r="I265" s="784"/>
      <c r="J265" s="215"/>
      <c r="K265" s="215"/>
      <c r="L265" s="215"/>
      <c r="M265" s="215"/>
      <c r="N265" s="215"/>
      <c r="O265" s="215"/>
      <c r="P265" s="215"/>
      <c r="R265" s="215"/>
      <c r="S265" s="215"/>
      <c r="T265" s="215"/>
      <c r="U265" s="215"/>
      <c r="V265" s="215"/>
      <c r="W265" s="215"/>
      <c r="X265" s="215"/>
      <c r="Y265" s="215"/>
      <c r="Z265" s="215"/>
      <c r="AA265" s="215"/>
      <c r="AB265" s="215"/>
      <c r="AC265" s="215"/>
      <c r="AD265" s="215"/>
      <c r="AE265" s="215"/>
      <c r="AF265" s="215"/>
      <c r="AG265" s="215"/>
      <c r="AH265" s="215"/>
      <c r="AI265" s="215"/>
      <c r="AJ265" s="215"/>
    </row>
    <row r="266" spans="1:36" x14ac:dyDescent="0.2">
      <c r="A266" s="215"/>
      <c r="B266" s="215"/>
      <c r="C266" s="215"/>
      <c r="D266" s="215"/>
      <c r="E266" s="215"/>
      <c r="F266" s="215"/>
      <c r="G266" s="215"/>
      <c r="H266" s="215"/>
      <c r="I266" s="784"/>
      <c r="J266" s="215"/>
      <c r="K266" s="215"/>
      <c r="L266" s="215"/>
      <c r="M266" s="215"/>
      <c r="N266" s="215"/>
      <c r="O266" s="215"/>
      <c r="P266" s="215"/>
      <c r="R266" s="215"/>
      <c r="S266" s="215"/>
      <c r="T266" s="215"/>
      <c r="U266" s="215"/>
      <c r="V266" s="215"/>
      <c r="W266" s="215"/>
      <c r="X266" s="215"/>
      <c r="Y266" s="215"/>
      <c r="Z266" s="215"/>
      <c r="AA266" s="215"/>
      <c r="AB266" s="215"/>
      <c r="AC266" s="215"/>
      <c r="AD266" s="215"/>
      <c r="AE266" s="215"/>
      <c r="AF266" s="215"/>
      <c r="AG266" s="215"/>
      <c r="AH266" s="215"/>
      <c r="AI266" s="215"/>
      <c r="AJ266" s="215"/>
    </row>
    <row r="267" spans="1:36" x14ac:dyDescent="0.2">
      <c r="A267" s="215"/>
      <c r="B267" s="215"/>
      <c r="C267" s="215"/>
      <c r="D267" s="215"/>
      <c r="E267" s="215"/>
      <c r="F267" s="215"/>
      <c r="G267" s="215"/>
      <c r="H267" s="215"/>
      <c r="I267" s="784"/>
      <c r="J267" s="215"/>
      <c r="K267" s="215"/>
      <c r="L267" s="215"/>
      <c r="M267" s="215"/>
      <c r="N267" s="215"/>
      <c r="O267" s="215"/>
      <c r="P267" s="215"/>
      <c r="R267" s="215"/>
      <c r="S267" s="215"/>
      <c r="T267" s="215"/>
      <c r="U267" s="215"/>
      <c r="V267" s="215"/>
      <c r="W267" s="215"/>
      <c r="X267" s="215"/>
      <c r="Y267" s="215"/>
      <c r="Z267" s="215"/>
      <c r="AA267" s="215"/>
      <c r="AB267" s="215"/>
      <c r="AC267" s="215"/>
      <c r="AD267" s="215"/>
      <c r="AE267" s="215"/>
      <c r="AF267" s="215"/>
      <c r="AG267" s="215"/>
      <c r="AH267" s="215"/>
      <c r="AI267" s="215"/>
      <c r="AJ267" s="215"/>
    </row>
    <row r="268" spans="1:36" x14ac:dyDescent="0.2">
      <c r="A268" s="215"/>
      <c r="B268" s="215"/>
      <c r="C268" s="215"/>
      <c r="D268" s="215"/>
      <c r="E268" s="215"/>
      <c r="F268" s="215"/>
      <c r="G268" s="215"/>
      <c r="H268" s="215"/>
      <c r="I268" s="784"/>
      <c r="J268" s="215"/>
      <c r="K268" s="215"/>
      <c r="L268" s="215"/>
      <c r="M268" s="215"/>
      <c r="N268" s="215"/>
      <c r="O268" s="215"/>
      <c r="P268" s="215"/>
      <c r="R268" s="215"/>
      <c r="S268" s="215"/>
      <c r="T268" s="215"/>
      <c r="U268" s="215"/>
      <c r="V268" s="215"/>
      <c r="W268" s="215"/>
      <c r="X268" s="215"/>
      <c r="Y268" s="215"/>
      <c r="Z268" s="215"/>
      <c r="AA268" s="215"/>
      <c r="AB268" s="215"/>
      <c r="AC268" s="215"/>
      <c r="AD268" s="215"/>
      <c r="AE268" s="215"/>
      <c r="AF268" s="215"/>
      <c r="AG268" s="215"/>
      <c r="AH268" s="215"/>
      <c r="AI268" s="215"/>
      <c r="AJ268" s="215"/>
    </row>
    <row r="269" spans="1:36" x14ac:dyDescent="0.2">
      <c r="A269" s="215"/>
      <c r="B269" s="215"/>
      <c r="C269" s="215"/>
      <c r="D269" s="215"/>
      <c r="E269" s="215"/>
      <c r="F269" s="215"/>
      <c r="G269" s="215"/>
      <c r="H269" s="215"/>
      <c r="I269" s="784"/>
      <c r="J269" s="215"/>
      <c r="K269" s="215"/>
      <c r="L269" s="215"/>
      <c r="M269" s="215"/>
      <c r="N269" s="215"/>
      <c r="O269" s="215"/>
      <c r="P269" s="215"/>
      <c r="R269" s="215"/>
      <c r="S269" s="215"/>
      <c r="T269" s="215"/>
      <c r="U269" s="215"/>
      <c r="V269" s="215"/>
      <c r="W269" s="215"/>
      <c r="X269" s="215"/>
      <c r="Y269" s="215"/>
      <c r="Z269" s="215"/>
      <c r="AA269" s="215"/>
      <c r="AB269" s="215"/>
      <c r="AC269" s="215"/>
      <c r="AD269" s="215"/>
      <c r="AE269" s="215"/>
      <c r="AF269" s="215"/>
      <c r="AG269" s="215"/>
      <c r="AH269" s="215"/>
      <c r="AI269" s="215"/>
      <c r="AJ269" s="215"/>
    </row>
    <row r="270" spans="1:36" x14ac:dyDescent="0.2">
      <c r="A270" s="215"/>
      <c r="B270" s="215"/>
      <c r="C270" s="215"/>
      <c r="D270" s="215"/>
      <c r="E270" s="215"/>
      <c r="F270" s="215"/>
      <c r="G270" s="215"/>
      <c r="H270" s="215"/>
      <c r="I270" s="784"/>
      <c r="J270" s="215"/>
      <c r="K270" s="215"/>
      <c r="L270" s="215"/>
      <c r="M270" s="215"/>
      <c r="N270" s="215"/>
      <c r="O270" s="215"/>
      <c r="P270" s="215"/>
      <c r="R270" s="215"/>
      <c r="S270" s="215"/>
      <c r="T270" s="215"/>
      <c r="U270" s="215"/>
      <c r="V270" s="215"/>
      <c r="W270" s="215"/>
      <c r="X270" s="215"/>
      <c r="Y270" s="215"/>
      <c r="Z270" s="215"/>
      <c r="AA270" s="215"/>
      <c r="AB270" s="215"/>
      <c r="AC270" s="215"/>
      <c r="AD270" s="215"/>
      <c r="AE270" s="215"/>
      <c r="AF270" s="215"/>
      <c r="AG270" s="215"/>
      <c r="AH270" s="215"/>
      <c r="AI270" s="215"/>
      <c r="AJ270" s="215"/>
    </row>
    <row r="271" spans="1:36" x14ac:dyDescent="0.2">
      <c r="A271" s="215"/>
      <c r="B271" s="215"/>
      <c r="C271" s="215"/>
      <c r="D271" s="215"/>
      <c r="E271" s="215"/>
      <c r="F271" s="215"/>
      <c r="G271" s="215"/>
      <c r="H271" s="215"/>
      <c r="I271" s="784"/>
      <c r="J271" s="215"/>
      <c r="K271" s="215"/>
      <c r="L271" s="215"/>
      <c r="M271" s="215"/>
      <c r="N271" s="215"/>
      <c r="O271" s="215"/>
      <c r="P271" s="215"/>
      <c r="R271" s="215"/>
      <c r="S271" s="215"/>
      <c r="T271" s="215"/>
      <c r="U271" s="215"/>
      <c r="V271" s="215"/>
      <c r="W271" s="215"/>
      <c r="X271" s="215"/>
      <c r="Y271" s="215"/>
      <c r="Z271" s="215"/>
      <c r="AA271" s="215"/>
      <c r="AB271" s="215"/>
      <c r="AC271" s="215"/>
      <c r="AD271" s="215"/>
      <c r="AE271" s="215"/>
      <c r="AF271" s="215"/>
      <c r="AG271" s="215"/>
      <c r="AH271" s="215"/>
      <c r="AI271" s="215"/>
      <c r="AJ271" s="215"/>
    </row>
    <row r="272" spans="1:36" x14ac:dyDescent="0.2">
      <c r="A272" s="215"/>
      <c r="B272" s="215"/>
      <c r="C272" s="215"/>
      <c r="D272" s="215"/>
      <c r="E272" s="215"/>
      <c r="F272" s="215"/>
      <c r="G272" s="215"/>
      <c r="H272" s="215"/>
      <c r="I272" s="784"/>
      <c r="J272" s="215"/>
      <c r="K272" s="215"/>
      <c r="L272" s="215"/>
      <c r="M272" s="215"/>
      <c r="N272" s="215"/>
      <c r="O272" s="215"/>
      <c r="P272" s="215"/>
      <c r="R272" s="215"/>
      <c r="S272" s="215"/>
      <c r="T272" s="215"/>
      <c r="U272" s="215"/>
      <c r="V272" s="215"/>
      <c r="W272" s="215"/>
      <c r="X272" s="215"/>
      <c r="Y272" s="215"/>
      <c r="Z272" s="215"/>
      <c r="AA272" s="215"/>
      <c r="AB272" s="215"/>
      <c r="AC272" s="215"/>
      <c r="AD272" s="215"/>
      <c r="AE272" s="215"/>
      <c r="AF272" s="215"/>
      <c r="AG272" s="215"/>
      <c r="AH272" s="215"/>
      <c r="AI272" s="215"/>
      <c r="AJ272" s="215"/>
    </row>
    <row r="273" spans="1:36" x14ac:dyDescent="0.2">
      <c r="A273" s="215"/>
      <c r="B273" s="215"/>
      <c r="C273" s="215"/>
      <c r="D273" s="215"/>
      <c r="E273" s="215"/>
      <c r="F273" s="215"/>
      <c r="G273" s="215"/>
      <c r="H273" s="215"/>
      <c r="I273" s="784"/>
      <c r="J273" s="215"/>
      <c r="K273" s="215"/>
      <c r="L273" s="215"/>
      <c r="M273" s="215"/>
      <c r="N273" s="215"/>
      <c r="O273" s="215"/>
      <c r="P273" s="215"/>
      <c r="R273" s="215"/>
      <c r="S273" s="215"/>
      <c r="T273" s="215"/>
      <c r="U273" s="215"/>
      <c r="V273" s="215"/>
      <c r="W273" s="215"/>
      <c r="X273" s="215"/>
      <c r="Y273" s="215"/>
      <c r="Z273" s="215"/>
      <c r="AA273" s="215"/>
      <c r="AB273" s="215"/>
      <c r="AC273" s="215"/>
      <c r="AD273" s="215"/>
      <c r="AE273" s="215"/>
      <c r="AF273" s="215"/>
      <c r="AG273" s="215"/>
      <c r="AH273" s="215"/>
      <c r="AI273" s="215"/>
      <c r="AJ273" s="215"/>
    </row>
    <row r="274" spans="1:36" x14ac:dyDescent="0.2">
      <c r="A274" s="215"/>
      <c r="B274" s="215"/>
      <c r="C274" s="215"/>
      <c r="D274" s="215"/>
      <c r="E274" s="215"/>
      <c r="F274" s="215"/>
      <c r="G274" s="215"/>
      <c r="H274" s="215"/>
      <c r="I274" s="784"/>
      <c r="J274" s="215"/>
      <c r="K274" s="215"/>
      <c r="L274" s="215"/>
      <c r="M274" s="215"/>
      <c r="N274" s="215"/>
      <c r="O274" s="215"/>
      <c r="P274" s="215"/>
      <c r="R274" s="215"/>
      <c r="S274" s="215"/>
      <c r="T274" s="215"/>
      <c r="U274" s="215"/>
      <c r="V274" s="215"/>
      <c r="W274" s="215"/>
      <c r="X274" s="215"/>
      <c r="Y274" s="215"/>
      <c r="Z274" s="215"/>
      <c r="AA274" s="215"/>
      <c r="AB274" s="215"/>
      <c r="AC274" s="215"/>
      <c r="AD274" s="215"/>
      <c r="AE274" s="215"/>
      <c r="AF274" s="215"/>
      <c r="AG274" s="215"/>
      <c r="AH274" s="215"/>
      <c r="AI274" s="215"/>
      <c r="AJ274" s="215"/>
    </row>
    <row r="275" spans="1:36" x14ac:dyDescent="0.2">
      <c r="A275" s="215"/>
      <c r="B275" s="215"/>
      <c r="C275" s="215"/>
      <c r="D275" s="215"/>
      <c r="E275" s="215"/>
      <c r="F275" s="215"/>
      <c r="G275" s="215"/>
      <c r="H275" s="215"/>
      <c r="I275" s="784"/>
      <c r="J275" s="215"/>
      <c r="K275" s="215"/>
      <c r="L275" s="215"/>
      <c r="M275" s="215"/>
      <c r="N275" s="215"/>
      <c r="O275" s="215"/>
      <c r="P275" s="215"/>
      <c r="R275" s="215"/>
      <c r="S275" s="215"/>
      <c r="T275" s="215"/>
      <c r="U275" s="215"/>
      <c r="V275" s="215"/>
      <c r="W275" s="215"/>
      <c r="X275" s="215"/>
      <c r="Y275" s="215"/>
      <c r="Z275" s="215"/>
      <c r="AA275" s="215"/>
      <c r="AB275" s="215"/>
      <c r="AC275" s="215"/>
      <c r="AD275" s="215"/>
      <c r="AE275" s="215"/>
      <c r="AF275" s="215"/>
      <c r="AG275" s="215"/>
      <c r="AH275" s="215"/>
      <c r="AI275" s="215"/>
      <c r="AJ275" s="215"/>
    </row>
    <row r="276" spans="1:36" x14ac:dyDescent="0.2">
      <c r="A276" s="215"/>
      <c r="B276" s="215"/>
      <c r="C276" s="215"/>
      <c r="D276" s="215"/>
      <c r="E276" s="215"/>
      <c r="F276" s="215"/>
      <c r="G276" s="215"/>
      <c r="H276" s="215"/>
      <c r="I276" s="784"/>
      <c r="J276" s="215"/>
      <c r="K276" s="215"/>
      <c r="L276" s="215"/>
      <c r="M276" s="215"/>
      <c r="N276" s="215"/>
      <c r="O276" s="215"/>
      <c r="P276" s="215"/>
      <c r="R276" s="215"/>
      <c r="S276" s="215"/>
      <c r="T276" s="215"/>
      <c r="U276" s="215"/>
      <c r="V276" s="215"/>
      <c r="W276" s="215"/>
      <c r="X276" s="215"/>
      <c r="Y276" s="215"/>
      <c r="Z276" s="215"/>
      <c r="AA276" s="215"/>
      <c r="AB276" s="215"/>
      <c r="AC276" s="215"/>
      <c r="AD276" s="215"/>
      <c r="AE276" s="215"/>
      <c r="AF276" s="215"/>
      <c r="AG276" s="215"/>
      <c r="AH276" s="215"/>
      <c r="AI276" s="215"/>
      <c r="AJ276" s="215"/>
    </row>
    <row r="277" spans="1:36" x14ac:dyDescent="0.2">
      <c r="A277" s="215"/>
      <c r="B277" s="215"/>
      <c r="C277" s="215"/>
      <c r="D277" s="215"/>
      <c r="E277" s="215"/>
      <c r="F277" s="215"/>
      <c r="G277" s="215"/>
      <c r="H277" s="215"/>
      <c r="I277" s="784"/>
      <c r="J277" s="215"/>
      <c r="K277" s="215"/>
      <c r="L277" s="215"/>
      <c r="M277" s="215"/>
      <c r="N277" s="215"/>
      <c r="O277" s="215"/>
      <c r="P277" s="215"/>
      <c r="R277" s="215"/>
      <c r="S277" s="215"/>
      <c r="T277" s="215"/>
      <c r="U277" s="215"/>
      <c r="V277" s="215"/>
      <c r="W277" s="215"/>
      <c r="X277" s="215"/>
      <c r="Y277" s="215"/>
      <c r="Z277" s="215"/>
      <c r="AA277" s="215"/>
      <c r="AB277" s="215"/>
      <c r="AC277" s="215"/>
      <c r="AD277" s="215"/>
      <c r="AE277" s="215"/>
      <c r="AF277" s="215"/>
      <c r="AG277" s="215"/>
      <c r="AH277" s="215"/>
      <c r="AI277" s="215"/>
      <c r="AJ277" s="215"/>
    </row>
    <row r="278" spans="1:36" x14ac:dyDescent="0.2">
      <c r="A278" s="215"/>
      <c r="B278" s="215"/>
      <c r="C278" s="215"/>
      <c r="D278" s="215"/>
      <c r="E278" s="215"/>
      <c r="F278" s="215"/>
      <c r="G278" s="215"/>
      <c r="H278" s="215"/>
      <c r="I278" s="784"/>
      <c r="J278" s="215"/>
      <c r="K278" s="215"/>
      <c r="L278" s="215"/>
      <c r="M278" s="215"/>
      <c r="N278" s="215"/>
      <c r="O278" s="215"/>
      <c r="P278" s="215"/>
      <c r="R278" s="215"/>
      <c r="S278" s="215"/>
      <c r="T278" s="215"/>
      <c r="U278" s="215"/>
      <c r="V278" s="215"/>
      <c r="W278" s="215"/>
      <c r="X278" s="215"/>
      <c r="Y278" s="215"/>
      <c r="Z278" s="215"/>
      <c r="AA278" s="215"/>
      <c r="AB278" s="215"/>
      <c r="AC278" s="215"/>
      <c r="AD278" s="215"/>
      <c r="AE278" s="215"/>
      <c r="AF278" s="215"/>
      <c r="AG278" s="215"/>
      <c r="AH278" s="215"/>
      <c r="AI278" s="215"/>
      <c r="AJ278" s="215"/>
    </row>
    <row r="279" spans="1:36" x14ac:dyDescent="0.2">
      <c r="A279" s="215"/>
      <c r="B279" s="215"/>
      <c r="C279" s="215"/>
      <c r="D279" s="215"/>
      <c r="E279" s="215"/>
      <c r="F279" s="215"/>
      <c r="G279" s="215"/>
      <c r="H279" s="215"/>
      <c r="I279" s="784"/>
      <c r="J279" s="215"/>
      <c r="K279" s="215"/>
      <c r="L279" s="215"/>
      <c r="M279" s="215"/>
      <c r="N279" s="215"/>
      <c r="O279" s="215"/>
      <c r="P279" s="215"/>
      <c r="R279" s="215"/>
      <c r="S279" s="215"/>
      <c r="T279" s="215"/>
      <c r="U279" s="215"/>
      <c r="V279" s="215"/>
      <c r="W279" s="215"/>
      <c r="X279" s="215"/>
      <c r="Y279" s="215"/>
      <c r="Z279" s="215"/>
      <c r="AA279" s="215"/>
      <c r="AB279" s="215"/>
      <c r="AC279" s="215"/>
      <c r="AD279" s="215"/>
      <c r="AE279" s="215"/>
      <c r="AF279" s="215"/>
      <c r="AG279" s="215"/>
      <c r="AH279" s="215"/>
      <c r="AI279" s="215"/>
      <c r="AJ279" s="215"/>
    </row>
    <row r="280" spans="1:36" x14ac:dyDescent="0.2">
      <c r="A280" s="215"/>
      <c r="B280" s="215"/>
      <c r="C280" s="215"/>
      <c r="D280" s="215"/>
      <c r="E280" s="215"/>
      <c r="F280" s="215"/>
      <c r="G280" s="215"/>
      <c r="H280" s="215"/>
      <c r="I280" s="784"/>
      <c r="J280" s="215"/>
      <c r="K280" s="215"/>
      <c r="L280" s="215"/>
      <c r="M280" s="215"/>
      <c r="N280" s="215"/>
      <c r="O280" s="215"/>
      <c r="P280" s="215"/>
      <c r="R280" s="215"/>
      <c r="S280" s="215"/>
      <c r="T280" s="215"/>
      <c r="U280" s="215"/>
      <c r="V280" s="215"/>
      <c r="W280" s="215"/>
      <c r="X280" s="215"/>
      <c r="Y280" s="215"/>
      <c r="Z280" s="215"/>
      <c r="AA280" s="215"/>
      <c r="AB280" s="215"/>
      <c r="AC280" s="215"/>
      <c r="AD280" s="215"/>
      <c r="AE280" s="215"/>
      <c r="AF280" s="215"/>
      <c r="AG280" s="215"/>
      <c r="AH280" s="215"/>
      <c r="AI280" s="215"/>
      <c r="AJ280" s="215"/>
    </row>
    <row r="281" spans="1:36" x14ac:dyDescent="0.2">
      <c r="A281" s="215"/>
      <c r="B281" s="215"/>
      <c r="C281" s="215"/>
      <c r="D281" s="215"/>
      <c r="E281" s="215"/>
      <c r="F281" s="215"/>
      <c r="G281" s="215"/>
      <c r="H281" s="215"/>
      <c r="I281" s="784"/>
      <c r="J281" s="215"/>
      <c r="K281" s="215"/>
      <c r="L281" s="215"/>
      <c r="M281" s="215"/>
      <c r="N281" s="215"/>
      <c r="O281" s="215"/>
      <c r="P281" s="215"/>
      <c r="R281" s="215"/>
      <c r="S281" s="215"/>
      <c r="T281" s="215"/>
      <c r="U281" s="215"/>
      <c r="V281" s="215"/>
      <c r="W281" s="215"/>
      <c r="X281" s="215"/>
      <c r="Y281" s="215"/>
      <c r="Z281" s="215"/>
      <c r="AA281" s="215"/>
      <c r="AB281" s="215"/>
      <c r="AC281" s="215"/>
      <c r="AD281" s="215"/>
      <c r="AE281" s="215"/>
      <c r="AF281" s="215"/>
      <c r="AG281" s="215"/>
      <c r="AH281" s="215"/>
      <c r="AI281" s="215"/>
      <c r="AJ281" s="215"/>
    </row>
    <row r="282" spans="1:36" x14ac:dyDescent="0.2">
      <c r="A282" s="215"/>
      <c r="B282" s="215"/>
      <c r="C282" s="215"/>
      <c r="D282" s="215"/>
      <c r="E282" s="215"/>
      <c r="F282" s="215"/>
      <c r="G282" s="215"/>
      <c r="H282" s="215"/>
      <c r="I282" s="784"/>
      <c r="J282" s="215"/>
      <c r="K282" s="215"/>
      <c r="L282" s="215"/>
      <c r="M282" s="215"/>
      <c r="N282" s="215"/>
      <c r="O282" s="215"/>
      <c r="P282" s="215"/>
      <c r="R282" s="215"/>
      <c r="S282" s="215"/>
      <c r="T282" s="215"/>
      <c r="U282" s="215"/>
      <c r="V282" s="215"/>
      <c r="W282" s="215"/>
      <c r="X282" s="215"/>
      <c r="Y282" s="215"/>
      <c r="Z282" s="215"/>
      <c r="AA282" s="215"/>
      <c r="AB282" s="215"/>
      <c r="AC282" s="215"/>
      <c r="AD282" s="215"/>
      <c r="AE282" s="215"/>
      <c r="AF282" s="215"/>
      <c r="AG282" s="215"/>
      <c r="AH282" s="215"/>
      <c r="AI282" s="215"/>
      <c r="AJ282" s="215"/>
    </row>
    <row r="283" spans="1:36" x14ac:dyDescent="0.2">
      <c r="A283" s="215"/>
      <c r="B283" s="215"/>
      <c r="C283" s="215"/>
      <c r="D283" s="215"/>
      <c r="E283" s="215"/>
      <c r="F283" s="215"/>
      <c r="G283" s="215"/>
      <c r="H283" s="215"/>
      <c r="I283" s="784"/>
      <c r="J283" s="215"/>
      <c r="K283" s="215"/>
      <c r="L283" s="215"/>
      <c r="M283" s="215"/>
      <c r="N283" s="215"/>
      <c r="O283" s="215"/>
      <c r="P283" s="215"/>
      <c r="R283" s="215"/>
      <c r="S283" s="215"/>
      <c r="T283" s="215"/>
      <c r="U283" s="215"/>
      <c r="V283" s="215"/>
      <c r="W283" s="215"/>
      <c r="X283" s="215"/>
      <c r="Y283" s="215"/>
      <c r="Z283" s="215"/>
      <c r="AA283" s="215"/>
      <c r="AB283" s="215"/>
      <c r="AC283" s="215"/>
      <c r="AD283" s="215"/>
      <c r="AE283" s="215"/>
      <c r="AF283" s="215"/>
      <c r="AG283" s="215"/>
      <c r="AH283" s="215"/>
      <c r="AI283" s="215"/>
      <c r="AJ283" s="215"/>
    </row>
    <row r="284" spans="1:36" x14ac:dyDescent="0.2">
      <c r="A284" s="215"/>
      <c r="B284" s="215"/>
      <c r="C284" s="215"/>
      <c r="D284" s="215"/>
      <c r="E284" s="215"/>
      <c r="F284" s="215"/>
      <c r="G284" s="215"/>
      <c r="H284" s="215"/>
      <c r="I284" s="784"/>
      <c r="J284" s="215"/>
      <c r="K284" s="215"/>
      <c r="L284" s="215"/>
      <c r="M284" s="215"/>
      <c r="N284" s="215"/>
      <c r="O284" s="215"/>
      <c r="P284" s="215"/>
      <c r="R284" s="215"/>
      <c r="S284" s="215"/>
      <c r="T284" s="215"/>
      <c r="U284" s="215"/>
      <c r="V284" s="215"/>
      <c r="W284" s="215"/>
      <c r="X284" s="215"/>
      <c r="Y284" s="215"/>
      <c r="Z284" s="215"/>
      <c r="AA284" s="215"/>
      <c r="AB284" s="215"/>
      <c r="AC284" s="215"/>
      <c r="AD284" s="215"/>
      <c r="AE284" s="215"/>
      <c r="AF284" s="215"/>
      <c r="AG284" s="215"/>
      <c r="AH284" s="215"/>
      <c r="AI284" s="215"/>
      <c r="AJ284" s="215"/>
    </row>
    <row r="285" spans="1:36" x14ac:dyDescent="0.2">
      <c r="A285" s="215"/>
      <c r="B285" s="215"/>
      <c r="C285" s="215"/>
      <c r="D285" s="215"/>
      <c r="E285" s="215"/>
      <c r="F285" s="215"/>
      <c r="G285" s="215"/>
      <c r="H285" s="215"/>
      <c r="I285" s="784"/>
      <c r="J285" s="215"/>
      <c r="K285" s="215"/>
      <c r="L285" s="215"/>
      <c r="M285" s="215"/>
      <c r="N285" s="215"/>
      <c r="O285" s="215"/>
      <c r="P285" s="215"/>
      <c r="R285" s="215"/>
      <c r="S285" s="215"/>
      <c r="T285" s="215"/>
      <c r="U285" s="215"/>
      <c r="V285" s="215"/>
      <c r="W285" s="215"/>
      <c r="X285" s="215"/>
      <c r="Y285" s="215"/>
      <c r="Z285" s="215"/>
      <c r="AA285" s="215"/>
      <c r="AB285" s="215"/>
      <c r="AC285" s="215"/>
      <c r="AD285" s="215"/>
      <c r="AE285" s="215"/>
      <c r="AF285" s="215"/>
      <c r="AG285" s="215"/>
      <c r="AH285" s="215"/>
      <c r="AI285" s="215"/>
      <c r="AJ285" s="215"/>
    </row>
    <row r="286" spans="1:36" x14ac:dyDescent="0.2">
      <c r="A286" s="215"/>
      <c r="B286" s="215"/>
      <c r="C286" s="215"/>
      <c r="D286" s="215"/>
      <c r="E286" s="215"/>
      <c r="F286" s="215"/>
      <c r="G286" s="215"/>
      <c r="H286" s="215"/>
      <c r="I286" s="784"/>
      <c r="J286" s="215"/>
      <c r="K286" s="215"/>
      <c r="L286" s="215"/>
      <c r="M286" s="215"/>
      <c r="N286" s="215"/>
      <c r="O286" s="215"/>
      <c r="P286" s="215"/>
      <c r="R286" s="215"/>
      <c r="S286" s="215"/>
      <c r="T286" s="215"/>
      <c r="U286" s="215"/>
      <c r="V286" s="215"/>
      <c r="W286" s="215"/>
      <c r="X286" s="215"/>
      <c r="Y286" s="215"/>
      <c r="Z286" s="215"/>
      <c r="AA286" s="215"/>
      <c r="AB286" s="215"/>
      <c r="AC286" s="215"/>
      <c r="AD286" s="215"/>
      <c r="AE286" s="215"/>
      <c r="AF286" s="215"/>
      <c r="AG286" s="215"/>
      <c r="AH286" s="215"/>
      <c r="AI286" s="215"/>
      <c r="AJ286" s="215"/>
    </row>
    <row r="287" spans="1:36" x14ac:dyDescent="0.2">
      <c r="A287" s="215"/>
      <c r="B287" s="215"/>
      <c r="C287" s="215"/>
      <c r="D287" s="215"/>
      <c r="E287" s="215"/>
      <c r="F287" s="215"/>
      <c r="G287" s="215"/>
      <c r="H287" s="215"/>
      <c r="I287" s="784"/>
      <c r="J287" s="215"/>
      <c r="K287" s="215"/>
      <c r="L287" s="215"/>
      <c r="M287" s="215"/>
      <c r="N287" s="215"/>
      <c r="O287" s="215"/>
      <c r="P287" s="215"/>
      <c r="R287" s="215"/>
      <c r="S287" s="215"/>
      <c r="T287" s="215"/>
      <c r="U287" s="215"/>
      <c r="V287" s="215"/>
      <c r="W287" s="215"/>
      <c r="X287" s="215"/>
      <c r="Y287" s="215"/>
      <c r="Z287" s="215"/>
      <c r="AA287" s="215"/>
      <c r="AB287" s="215"/>
      <c r="AC287" s="215"/>
      <c r="AD287" s="215"/>
      <c r="AE287" s="215"/>
      <c r="AF287" s="215"/>
      <c r="AG287" s="215"/>
      <c r="AH287" s="215"/>
      <c r="AI287" s="215"/>
      <c r="AJ287" s="215"/>
    </row>
    <row r="288" spans="1:36" x14ac:dyDescent="0.2">
      <c r="A288" s="215"/>
      <c r="B288" s="215"/>
      <c r="C288" s="215"/>
      <c r="D288" s="215"/>
      <c r="E288" s="215"/>
      <c r="F288" s="215"/>
      <c r="G288" s="215"/>
      <c r="H288" s="215"/>
      <c r="I288" s="784"/>
      <c r="J288" s="215"/>
      <c r="K288" s="215"/>
      <c r="L288" s="215"/>
      <c r="M288" s="215"/>
      <c r="N288" s="215"/>
      <c r="O288" s="215"/>
      <c r="P288" s="215"/>
      <c r="R288" s="215"/>
      <c r="S288" s="215"/>
      <c r="T288" s="215"/>
      <c r="U288" s="215"/>
      <c r="V288" s="215"/>
      <c r="W288" s="215"/>
      <c r="X288" s="215"/>
      <c r="Y288" s="215"/>
      <c r="Z288" s="215"/>
      <c r="AA288" s="215"/>
      <c r="AB288" s="215"/>
      <c r="AC288" s="215"/>
      <c r="AD288" s="215"/>
      <c r="AE288" s="215"/>
      <c r="AF288" s="215"/>
      <c r="AG288" s="215"/>
      <c r="AH288" s="215"/>
      <c r="AI288" s="215"/>
      <c r="AJ288" s="215"/>
    </row>
    <row r="289" spans="1:36" x14ac:dyDescent="0.2">
      <c r="A289" s="215"/>
      <c r="B289" s="215"/>
      <c r="C289" s="215"/>
      <c r="D289" s="215"/>
      <c r="E289" s="215"/>
      <c r="F289" s="215"/>
      <c r="G289" s="215"/>
      <c r="H289" s="215"/>
      <c r="I289" s="784"/>
      <c r="J289" s="215"/>
      <c r="K289" s="215"/>
      <c r="L289" s="215"/>
      <c r="M289" s="215"/>
      <c r="N289" s="215"/>
      <c r="O289" s="215"/>
      <c r="P289" s="215"/>
      <c r="R289" s="215"/>
      <c r="S289" s="215"/>
      <c r="T289" s="215"/>
      <c r="U289" s="215"/>
      <c r="V289" s="215"/>
      <c r="W289" s="215"/>
      <c r="X289" s="215"/>
      <c r="Y289" s="215"/>
      <c r="Z289" s="215"/>
      <c r="AA289" s="215"/>
      <c r="AB289" s="215"/>
      <c r="AC289" s="215"/>
      <c r="AD289" s="215"/>
      <c r="AE289" s="215"/>
      <c r="AF289" s="215"/>
      <c r="AG289" s="215"/>
      <c r="AH289" s="215"/>
      <c r="AI289" s="215"/>
      <c r="AJ289" s="215"/>
    </row>
    <row r="290" spans="1:36" x14ac:dyDescent="0.2">
      <c r="A290" s="215"/>
      <c r="B290" s="215"/>
      <c r="C290" s="215"/>
      <c r="D290" s="215"/>
      <c r="E290" s="215"/>
      <c r="F290" s="215"/>
      <c r="G290" s="215"/>
      <c r="H290" s="215"/>
      <c r="I290" s="784"/>
      <c r="J290" s="215"/>
      <c r="K290" s="215"/>
      <c r="L290" s="215"/>
      <c r="M290" s="215"/>
      <c r="N290" s="215"/>
      <c r="O290" s="215"/>
      <c r="P290" s="215"/>
      <c r="R290" s="215"/>
      <c r="S290" s="215"/>
      <c r="T290" s="215"/>
      <c r="U290" s="215"/>
      <c r="V290" s="215"/>
      <c r="W290" s="215"/>
      <c r="X290" s="215"/>
      <c r="Y290" s="215"/>
      <c r="Z290" s="215"/>
      <c r="AA290" s="215"/>
      <c r="AB290" s="215"/>
      <c r="AC290" s="215"/>
      <c r="AD290" s="215"/>
      <c r="AE290" s="215"/>
      <c r="AF290" s="215"/>
      <c r="AG290" s="215"/>
      <c r="AH290" s="215"/>
      <c r="AI290" s="215"/>
      <c r="AJ290" s="215"/>
    </row>
    <row r="291" spans="1:36" x14ac:dyDescent="0.2">
      <c r="A291" s="215"/>
      <c r="B291" s="215"/>
      <c r="C291" s="215"/>
      <c r="D291" s="215"/>
      <c r="E291" s="215"/>
      <c r="F291" s="215"/>
      <c r="G291" s="215"/>
      <c r="H291" s="215"/>
      <c r="I291" s="784"/>
      <c r="J291" s="215"/>
      <c r="K291" s="215"/>
      <c r="L291" s="215"/>
      <c r="M291" s="215"/>
      <c r="N291" s="215"/>
      <c r="O291" s="215"/>
      <c r="P291" s="215"/>
      <c r="R291" s="215"/>
      <c r="S291" s="215"/>
      <c r="T291" s="215"/>
      <c r="U291" s="215"/>
      <c r="V291" s="215"/>
      <c r="W291" s="215"/>
      <c r="X291" s="215"/>
      <c r="Y291" s="215"/>
      <c r="Z291" s="215"/>
      <c r="AA291" s="215"/>
      <c r="AB291" s="215"/>
      <c r="AC291" s="215"/>
      <c r="AD291" s="215"/>
      <c r="AE291" s="215"/>
      <c r="AF291" s="215"/>
      <c r="AG291" s="215"/>
      <c r="AH291" s="215"/>
      <c r="AI291" s="215"/>
      <c r="AJ291" s="215"/>
    </row>
    <row r="292" spans="1:36" x14ac:dyDescent="0.2">
      <c r="A292" s="215"/>
      <c r="B292" s="215"/>
      <c r="C292" s="215"/>
      <c r="D292" s="215"/>
      <c r="E292" s="215"/>
      <c r="F292" s="215"/>
      <c r="G292" s="215"/>
      <c r="H292" s="215"/>
      <c r="I292" s="784"/>
      <c r="J292" s="215"/>
      <c r="K292" s="215"/>
      <c r="L292" s="215"/>
      <c r="M292" s="215"/>
      <c r="N292" s="215"/>
      <c r="O292" s="215"/>
      <c r="P292" s="215"/>
      <c r="R292" s="215"/>
      <c r="S292" s="215"/>
      <c r="T292" s="215"/>
      <c r="U292" s="215"/>
      <c r="V292" s="215"/>
      <c r="W292" s="215"/>
      <c r="X292" s="215"/>
      <c r="Y292" s="215"/>
      <c r="Z292" s="215"/>
      <c r="AA292" s="215"/>
      <c r="AB292" s="215"/>
      <c r="AC292" s="215"/>
      <c r="AD292" s="215"/>
      <c r="AE292" s="215"/>
      <c r="AF292" s="215"/>
      <c r="AG292" s="215"/>
      <c r="AH292" s="215"/>
      <c r="AI292" s="215"/>
      <c r="AJ292" s="215"/>
    </row>
    <row r="293" spans="1:36" x14ac:dyDescent="0.2">
      <c r="A293" s="215"/>
      <c r="B293" s="215"/>
      <c r="C293" s="215"/>
      <c r="D293" s="215"/>
      <c r="E293" s="215"/>
      <c r="F293" s="215"/>
      <c r="G293" s="215"/>
      <c r="H293" s="215"/>
      <c r="I293" s="784"/>
      <c r="J293" s="215"/>
      <c r="K293" s="215"/>
      <c r="L293" s="215"/>
      <c r="M293" s="215"/>
      <c r="N293" s="215"/>
      <c r="O293" s="215"/>
      <c r="P293" s="215"/>
      <c r="R293" s="215"/>
      <c r="S293" s="215"/>
      <c r="T293" s="215"/>
      <c r="U293" s="215"/>
      <c r="V293" s="215"/>
      <c r="W293" s="215"/>
      <c r="X293" s="215"/>
      <c r="Y293" s="215"/>
      <c r="Z293" s="215"/>
      <c r="AA293" s="215"/>
      <c r="AB293" s="215"/>
      <c r="AC293" s="215"/>
      <c r="AD293" s="215"/>
      <c r="AE293" s="215"/>
      <c r="AF293" s="215"/>
      <c r="AG293" s="215"/>
      <c r="AH293" s="215"/>
      <c r="AI293" s="215"/>
      <c r="AJ293" s="215"/>
    </row>
    <row r="294" spans="1:36" x14ac:dyDescent="0.2">
      <c r="A294" s="215"/>
      <c r="B294" s="215"/>
      <c r="C294" s="215"/>
      <c r="D294" s="215"/>
      <c r="E294" s="215"/>
      <c r="F294" s="215"/>
      <c r="G294" s="215"/>
      <c r="H294" s="215"/>
      <c r="I294" s="784"/>
      <c r="J294" s="215"/>
      <c r="K294" s="215"/>
      <c r="L294" s="215"/>
      <c r="M294" s="215"/>
      <c r="N294" s="215"/>
      <c r="O294" s="215"/>
      <c r="P294" s="215"/>
      <c r="R294" s="215"/>
      <c r="S294" s="215"/>
      <c r="T294" s="215"/>
      <c r="U294" s="215"/>
      <c r="V294" s="215"/>
      <c r="W294" s="215"/>
      <c r="X294" s="215"/>
      <c r="Y294" s="215"/>
      <c r="Z294" s="215"/>
      <c r="AA294" s="215"/>
      <c r="AB294" s="215"/>
      <c r="AC294" s="215"/>
      <c r="AD294" s="215"/>
      <c r="AE294" s="215"/>
      <c r="AF294" s="215"/>
      <c r="AG294" s="215"/>
      <c r="AH294" s="215"/>
      <c r="AI294" s="215"/>
      <c r="AJ294" s="215"/>
    </row>
    <row r="295" spans="1:36" x14ac:dyDescent="0.2">
      <c r="A295" s="215"/>
      <c r="B295" s="215"/>
      <c r="C295" s="215"/>
      <c r="D295" s="215"/>
      <c r="E295" s="215"/>
      <c r="F295" s="215"/>
      <c r="G295" s="215"/>
      <c r="H295" s="215"/>
      <c r="I295" s="784"/>
      <c r="J295" s="215"/>
      <c r="K295" s="215"/>
      <c r="L295" s="215"/>
      <c r="M295" s="215"/>
      <c r="N295" s="215"/>
      <c r="O295" s="215"/>
      <c r="P295" s="215"/>
      <c r="R295" s="215"/>
      <c r="S295" s="215"/>
      <c r="T295" s="215"/>
      <c r="U295" s="215"/>
      <c r="V295" s="215"/>
      <c r="W295" s="215"/>
      <c r="X295" s="215"/>
      <c r="Y295" s="215"/>
      <c r="Z295" s="215"/>
      <c r="AA295" s="215"/>
      <c r="AB295" s="215"/>
      <c r="AC295" s="215"/>
      <c r="AD295" s="215"/>
      <c r="AE295" s="215"/>
      <c r="AF295" s="215"/>
      <c r="AG295" s="215"/>
      <c r="AH295" s="215"/>
      <c r="AI295" s="215"/>
      <c r="AJ295" s="215"/>
    </row>
    <row r="296" spans="1:36" x14ac:dyDescent="0.2">
      <c r="A296" s="215"/>
      <c r="B296" s="215"/>
      <c r="C296" s="215"/>
      <c r="D296" s="215"/>
      <c r="E296" s="215"/>
      <c r="F296" s="215"/>
      <c r="G296" s="215"/>
      <c r="H296" s="215"/>
      <c r="I296" s="784"/>
      <c r="J296" s="215"/>
      <c r="K296" s="215"/>
      <c r="L296" s="215"/>
      <c r="M296" s="215"/>
      <c r="N296" s="215"/>
      <c r="O296" s="215"/>
      <c r="P296" s="215"/>
      <c r="R296" s="215"/>
      <c r="S296" s="215"/>
      <c r="T296" s="215"/>
      <c r="U296" s="215"/>
      <c r="V296" s="215"/>
      <c r="W296" s="215"/>
      <c r="X296" s="215"/>
      <c r="Y296" s="215"/>
      <c r="Z296" s="215"/>
      <c r="AA296" s="215"/>
      <c r="AB296" s="215"/>
      <c r="AC296" s="215"/>
      <c r="AD296" s="215"/>
      <c r="AE296" s="215"/>
      <c r="AF296" s="215"/>
      <c r="AG296" s="215"/>
      <c r="AH296" s="215"/>
      <c r="AI296" s="215"/>
      <c r="AJ296" s="215"/>
    </row>
    <row r="297" spans="1:36" x14ac:dyDescent="0.2">
      <c r="A297" s="215"/>
      <c r="B297" s="215"/>
      <c r="C297" s="215"/>
      <c r="D297" s="215"/>
      <c r="E297" s="215"/>
      <c r="F297" s="215"/>
      <c r="G297" s="215"/>
      <c r="H297" s="215"/>
      <c r="I297" s="784"/>
      <c r="J297" s="215"/>
      <c r="K297" s="215"/>
      <c r="L297" s="215"/>
      <c r="M297" s="215"/>
      <c r="N297" s="215"/>
      <c r="O297" s="215"/>
      <c r="P297" s="215"/>
      <c r="R297" s="215"/>
      <c r="S297" s="215"/>
      <c r="T297" s="215"/>
      <c r="U297" s="215"/>
      <c r="V297" s="215"/>
      <c r="W297" s="215"/>
      <c r="X297" s="215"/>
      <c r="Y297" s="215"/>
      <c r="Z297" s="215"/>
      <c r="AA297" s="215"/>
      <c r="AB297" s="215"/>
      <c r="AC297" s="215"/>
      <c r="AD297" s="215"/>
      <c r="AE297" s="215"/>
      <c r="AF297" s="215"/>
      <c r="AG297" s="215"/>
      <c r="AH297" s="215"/>
      <c r="AI297" s="215"/>
      <c r="AJ297" s="215"/>
    </row>
    <row r="298" spans="1:36" x14ac:dyDescent="0.2">
      <c r="A298" s="215"/>
      <c r="B298" s="215"/>
      <c r="C298" s="215"/>
      <c r="D298" s="215"/>
      <c r="E298" s="215"/>
      <c r="F298" s="215"/>
      <c r="G298" s="215"/>
      <c r="H298" s="215"/>
      <c r="I298" s="784"/>
      <c r="J298" s="215"/>
      <c r="K298" s="215"/>
      <c r="L298" s="215"/>
      <c r="M298" s="215"/>
      <c r="N298" s="215"/>
      <c r="O298" s="215"/>
      <c r="P298" s="215"/>
      <c r="R298" s="215"/>
      <c r="S298" s="215"/>
      <c r="T298" s="215"/>
      <c r="U298" s="215"/>
      <c r="V298" s="215"/>
      <c r="W298" s="215"/>
      <c r="X298" s="215"/>
      <c r="Y298" s="215"/>
      <c r="Z298" s="215"/>
      <c r="AA298" s="215"/>
      <c r="AB298" s="215"/>
      <c r="AC298" s="215"/>
      <c r="AD298" s="215"/>
      <c r="AE298" s="215"/>
      <c r="AF298" s="215"/>
      <c r="AG298" s="215"/>
      <c r="AH298" s="215"/>
      <c r="AI298" s="215"/>
      <c r="AJ298" s="215"/>
    </row>
    <row r="299" spans="1:36" x14ac:dyDescent="0.2">
      <c r="A299" s="215"/>
      <c r="B299" s="215"/>
      <c r="C299" s="215"/>
      <c r="D299" s="215"/>
      <c r="E299" s="215"/>
      <c r="F299" s="215"/>
      <c r="G299" s="215"/>
      <c r="H299" s="215"/>
      <c r="I299" s="784"/>
      <c r="J299" s="215"/>
      <c r="K299" s="215"/>
      <c r="L299" s="215"/>
      <c r="M299" s="215"/>
      <c r="N299" s="215"/>
      <c r="O299" s="215"/>
      <c r="P299" s="215"/>
      <c r="R299" s="215"/>
      <c r="S299" s="215"/>
      <c r="T299" s="215"/>
      <c r="U299" s="215"/>
      <c r="V299" s="215"/>
      <c r="W299" s="215"/>
      <c r="X299" s="215"/>
      <c r="Y299" s="215"/>
      <c r="Z299" s="215"/>
      <c r="AA299" s="215"/>
      <c r="AB299" s="215"/>
      <c r="AC299" s="215"/>
      <c r="AD299" s="215"/>
      <c r="AE299" s="215"/>
      <c r="AF299" s="215"/>
      <c r="AG299" s="215"/>
      <c r="AH299" s="215"/>
      <c r="AI299" s="215"/>
      <c r="AJ299" s="215"/>
    </row>
    <row r="300" spans="1:36" x14ac:dyDescent="0.2">
      <c r="A300" s="215"/>
      <c r="B300" s="215"/>
      <c r="C300" s="215"/>
      <c r="D300" s="215"/>
      <c r="E300" s="215"/>
      <c r="F300" s="215"/>
      <c r="G300" s="215"/>
      <c r="H300" s="215"/>
      <c r="I300" s="784"/>
      <c r="J300" s="215"/>
      <c r="K300" s="215"/>
      <c r="L300" s="215"/>
      <c r="M300" s="215"/>
      <c r="N300" s="215"/>
      <c r="O300" s="215"/>
      <c r="P300" s="215"/>
      <c r="R300" s="215"/>
      <c r="S300" s="215"/>
      <c r="T300" s="215"/>
      <c r="U300" s="215"/>
      <c r="V300" s="215"/>
      <c r="W300" s="215"/>
      <c r="X300" s="215"/>
      <c r="Y300" s="215"/>
      <c r="Z300" s="215"/>
      <c r="AA300" s="215"/>
      <c r="AB300" s="215"/>
      <c r="AC300" s="215"/>
      <c r="AD300" s="215"/>
      <c r="AE300" s="215"/>
      <c r="AF300" s="215"/>
      <c r="AG300" s="215"/>
      <c r="AH300" s="215"/>
      <c r="AI300" s="215"/>
      <c r="AJ300" s="215"/>
    </row>
    <row r="301" spans="1:36" x14ac:dyDescent="0.2">
      <c r="A301" s="215"/>
      <c r="B301" s="215"/>
      <c r="C301" s="215"/>
      <c r="D301" s="215"/>
      <c r="E301" s="215"/>
      <c r="F301" s="215"/>
      <c r="G301" s="215"/>
      <c r="H301" s="215"/>
      <c r="I301" s="784"/>
      <c r="J301" s="215"/>
      <c r="K301" s="215"/>
      <c r="L301" s="215"/>
      <c r="M301" s="215"/>
      <c r="N301" s="215"/>
      <c r="O301" s="215"/>
      <c r="P301" s="215"/>
      <c r="R301" s="215"/>
      <c r="S301" s="215"/>
      <c r="T301" s="215"/>
      <c r="U301" s="215"/>
      <c r="V301" s="215"/>
      <c r="W301" s="215"/>
      <c r="X301" s="215"/>
      <c r="Y301" s="215"/>
      <c r="Z301" s="215"/>
      <c r="AA301" s="215"/>
      <c r="AB301" s="215"/>
      <c r="AC301" s="215"/>
      <c r="AD301" s="215"/>
      <c r="AE301" s="215"/>
      <c r="AF301" s="215"/>
      <c r="AG301" s="215"/>
      <c r="AH301" s="215"/>
      <c r="AI301" s="215"/>
      <c r="AJ301" s="215"/>
    </row>
    <row r="302" spans="1:36" x14ac:dyDescent="0.2">
      <c r="A302" s="215"/>
      <c r="B302" s="215"/>
      <c r="C302" s="215"/>
      <c r="D302" s="215"/>
      <c r="E302" s="215"/>
      <c r="F302" s="215"/>
      <c r="G302" s="215"/>
      <c r="H302" s="215"/>
      <c r="I302" s="784"/>
      <c r="J302" s="215"/>
      <c r="K302" s="215"/>
      <c r="L302" s="215"/>
      <c r="M302" s="215"/>
      <c r="N302" s="215"/>
      <c r="O302" s="215"/>
      <c r="P302" s="215"/>
      <c r="R302" s="215"/>
      <c r="S302" s="215"/>
      <c r="T302" s="215"/>
      <c r="U302" s="215"/>
      <c r="V302" s="215"/>
      <c r="W302" s="215"/>
      <c r="X302" s="215"/>
      <c r="Y302" s="215"/>
      <c r="Z302" s="215"/>
      <c r="AA302" s="215"/>
      <c r="AB302" s="215"/>
      <c r="AC302" s="215"/>
      <c r="AD302" s="215"/>
      <c r="AE302" s="215"/>
      <c r="AF302" s="215"/>
      <c r="AG302" s="215"/>
      <c r="AH302" s="215"/>
      <c r="AI302" s="215"/>
      <c r="AJ302" s="215"/>
    </row>
    <row r="303" spans="1:36" x14ac:dyDescent="0.2">
      <c r="A303" s="215"/>
      <c r="B303" s="215"/>
      <c r="C303" s="215"/>
      <c r="D303" s="215"/>
      <c r="E303" s="215"/>
      <c r="F303" s="215"/>
      <c r="G303" s="215"/>
      <c r="H303" s="215"/>
      <c r="I303" s="784"/>
      <c r="J303" s="215"/>
      <c r="K303" s="215"/>
      <c r="L303" s="215"/>
      <c r="M303" s="215"/>
      <c r="N303" s="215"/>
      <c r="O303" s="215"/>
      <c r="P303" s="215"/>
      <c r="R303" s="215"/>
      <c r="S303" s="215"/>
      <c r="T303" s="215"/>
      <c r="U303" s="215"/>
      <c r="V303" s="215"/>
      <c r="W303" s="215"/>
      <c r="X303" s="215"/>
      <c r="Y303" s="215"/>
      <c r="Z303" s="215"/>
      <c r="AA303" s="215"/>
      <c r="AB303" s="215"/>
      <c r="AC303" s="215"/>
      <c r="AD303" s="215"/>
      <c r="AE303" s="215"/>
      <c r="AF303" s="215"/>
      <c r="AG303" s="215"/>
      <c r="AH303" s="215"/>
      <c r="AI303" s="215"/>
      <c r="AJ303" s="215"/>
    </row>
    <row r="304" spans="1:36" x14ac:dyDescent="0.2">
      <c r="A304" s="215"/>
      <c r="B304" s="215"/>
      <c r="C304" s="215"/>
      <c r="D304" s="215"/>
      <c r="E304" s="215"/>
      <c r="F304" s="215"/>
      <c r="G304" s="215"/>
      <c r="H304" s="215"/>
      <c r="I304" s="784"/>
      <c r="J304" s="215"/>
      <c r="K304" s="215"/>
      <c r="L304" s="215"/>
      <c r="M304" s="215"/>
      <c r="N304" s="215"/>
      <c r="O304" s="215"/>
      <c r="P304" s="215"/>
      <c r="R304" s="215"/>
      <c r="S304" s="215"/>
      <c r="T304" s="215"/>
      <c r="U304" s="215"/>
      <c r="V304" s="215"/>
      <c r="W304" s="215"/>
      <c r="X304" s="215"/>
      <c r="Y304" s="215"/>
      <c r="Z304" s="215"/>
      <c r="AA304" s="215"/>
      <c r="AB304" s="215"/>
      <c r="AC304" s="215"/>
      <c r="AD304" s="215"/>
      <c r="AE304" s="215"/>
      <c r="AF304" s="215"/>
      <c r="AG304" s="215"/>
      <c r="AH304" s="215"/>
      <c r="AI304" s="215"/>
      <c r="AJ304" s="215"/>
    </row>
    <row r="305" spans="1:36" x14ac:dyDescent="0.2">
      <c r="A305" s="215"/>
      <c r="B305" s="215"/>
      <c r="C305" s="215"/>
      <c r="D305" s="215"/>
      <c r="E305" s="215"/>
      <c r="F305" s="215"/>
      <c r="G305" s="215"/>
      <c r="H305" s="215"/>
      <c r="I305" s="784"/>
      <c r="J305" s="215"/>
      <c r="K305" s="215"/>
      <c r="L305" s="215"/>
      <c r="M305" s="215"/>
      <c r="N305" s="215"/>
      <c r="O305" s="215"/>
      <c r="P305" s="215"/>
      <c r="R305" s="215"/>
      <c r="S305" s="215"/>
      <c r="T305" s="215"/>
      <c r="U305" s="215"/>
      <c r="V305" s="215"/>
      <c r="W305" s="215"/>
      <c r="X305" s="215"/>
      <c r="Y305" s="215"/>
      <c r="Z305" s="215"/>
      <c r="AA305" s="215"/>
      <c r="AB305" s="215"/>
      <c r="AC305" s="215"/>
      <c r="AD305" s="215"/>
      <c r="AE305" s="215"/>
      <c r="AF305" s="215"/>
      <c r="AG305" s="215"/>
      <c r="AH305" s="215"/>
      <c r="AI305" s="215"/>
      <c r="AJ305" s="215"/>
    </row>
    <row r="306" spans="1:36" x14ac:dyDescent="0.2">
      <c r="A306" s="215"/>
      <c r="B306" s="215"/>
      <c r="C306" s="215"/>
      <c r="D306" s="215"/>
      <c r="E306" s="215"/>
      <c r="F306" s="215"/>
      <c r="G306" s="215"/>
      <c r="H306" s="215"/>
      <c r="I306" s="784"/>
      <c r="J306" s="215"/>
      <c r="K306" s="215"/>
      <c r="L306" s="215"/>
      <c r="M306" s="215"/>
      <c r="N306" s="215"/>
      <c r="O306" s="215"/>
      <c r="P306" s="215"/>
      <c r="R306" s="215"/>
      <c r="S306" s="215"/>
      <c r="T306" s="215"/>
      <c r="U306" s="215"/>
      <c r="V306" s="215"/>
      <c r="W306" s="215"/>
      <c r="X306" s="215"/>
      <c r="Y306" s="215"/>
      <c r="Z306" s="215"/>
      <c r="AA306" s="215"/>
      <c r="AB306" s="215"/>
      <c r="AC306" s="215"/>
      <c r="AD306" s="215"/>
      <c r="AE306" s="215"/>
      <c r="AF306" s="215"/>
      <c r="AG306" s="215"/>
      <c r="AH306" s="215"/>
      <c r="AI306" s="215"/>
      <c r="AJ306" s="215"/>
    </row>
    <row r="307" spans="1:36" x14ac:dyDescent="0.2">
      <c r="B307" s="215"/>
      <c r="C307" s="215"/>
      <c r="D307" s="215"/>
      <c r="E307" s="215"/>
      <c r="F307" s="215"/>
      <c r="G307" s="215"/>
      <c r="H307" s="215"/>
      <c r="I307" s="784"/>
      <c r="J307" s="215"/>
      <c r="K307" s="215"/>
      <c r="L307" s="215"/>
      <c r="M307" s="215"/>
      <c r="N307" s="215"/>
      <c r="O307" s="215"/>
      <c r="P307" s="215"/>
      <c r="R307" s="215"/>
      <c r="S307" s="215"/>
      <c r="T307" s="215"/>
      <c r="U307" s="215"/>
      <c r="V307" s="215"/>
      <c r="W307" s="215"/>
      <c r="X307" s="215"/>
      <c r="Y307" s="215"/>
      <c r="Z307" s="215"/>
      <c r="AA307" s="215"/>
      <c r="AB307" s="215"/>
      <c r="AC307" s="215"/>
      <c r="AD307" s="215"/>
      <c r="AE307" s="215"/>
      <c r="AF307" s="215"/>
      <c r="AG307" s="215"/>
      <c r="AH307" s="215"/>
      <c r="AI307" s="215"/>
      <c r="AJ307" s="215"/>
    </row>
  </sheetData>
  <sheetProtection algorithmName="SHA-512" hashValue="052S5SJ84LYd47uWXCkJ5ydAnHCOmwy87FoMuk3CRbKNGRU06vB4BkmXFGOi1f/FFxzX/U1Re8H+Mct11iDIkw==" saltValue="skr4pNj2pAzCMCnTe9Fltw==" spinCount="100000" sheet="1" objects="1" scenarios="1"/>
  <mergeCells count="39">
    <mergeCell ref="H2:H3"/>
    <mergeCell ref="A9:D9"/>
    <mergeCell ref="G62:O71"/>
    <mergeCell ref="A12:D12"/>
    <mergeCell ref="A13:D13"/>
    <mergeCell ref="A30:D30"/>
    <mergeCell ref="A34:B34"/>
    <mergeCell ref="A26:D26"/>
    <mergeCell ref="B45:D45"/>
    <mergeCell ref="B63:C63"/>
    <mergeCell ref="A35:B35"/>
    <mergeCell ref="M6:O6"/>
    <mergeCell ref="A39:D39"/>
    <mergeCell ref="A10:D10"/>
    <mergeCell ref="A6:D6"/>
    <mergeCell ref="A7:D7"/>
    <mergeCell ref="J18:O24"/>
    <mergeCell ref="A29:C29"/>
    <mergeCell ref="F27:H27"/>
    <mergeCell ref="A48:D48"/>
    <mergeCell ref="B43:E43"/>
    <mergeCell ref="B44:E44"/>
    <mergeCell ref="A27:D27"/>
    <mergeCell ref="A37:B37"/>
    <mergeCell ref="A36:B36"/>
    <mergeCell ref="C34:D34"/>
    <mergeCell ref="C35:D35"/>
    <mergeCell ref="C36:D36"/>
    <mergeCell ref="C37:D37"/>
    <mergeCell ref="G39:G42"/>
    <mergeCell ref="A1:D1"/>
    <mergeCell ref="A2:D2"/>
    <mergeCell ref="A3:D3"/>
    <mergeCell ref="A4:D4"/>
    <mergeCell ref="A41:B41"/>
    <mergeCell ref="A17:B17"/>
    <mergeCell ref="A25:D25"/>
    <mergeCell ref="A8:D8"/>
    <mergeCell ref="A11:D11"/>
  </mergeCells>
  <phoneticPr fontId="0" type="noConversion"/>
  <conditionalFormatting sqref="G34:G37">
    <cfRule type="cellIs" dxfId="211" priority="1" stopIfTrue="1" operator="equal">
      <formula>0</formula>
    </cfRule>
  </conditionalFormatting>
  <hyperlinks>
    <hyperlink ref="A65" r:id="rId1" xr:uid="{73147B40-84B0-4DC5-8182-8F4103EF13EC}"/>
  </hyperlinks>
  <pageMargins left="0.78740157499999996" right="0.78740157499999996" top="0.984251969" bottom="0.984251969" header="0.4921259845" footer="0.4921259845"/>
  <pageSetup paperSize="9" orientation="portrait" horizontalDpi="300" verticalDpi="300" r:id="rId2"/>
  <headerFooter alignWithMargins="0"/>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9"/>
  <sheetViews>
    <sheetView topLeftCell="A3" zoomScale="106" zoomScaleNormal="106" workbookViewId="0">
      <selection activeCell="C8" sqref="C8"/>
    </sheetView>
  </sheetViews>
  <sheetFormatPr baseColWidth="10" defaultColWidth="11.42578125" defaultRowHeight="12.75" x14ac:dyDescent="0.2"/>
  <cols>
    <col min="1" max="1" width="11.7109375" customWidth="1"/>
    <col min="2" max="2" width="9.85546875" customWidth="1"/>
    <col min="3" max="4" width="10.140625" customWidth="1"/>
    <col min="5" max="5" width="8.140625" customWidth="1"/>
    <col min="6" max="7" width="4.85546875" style="70" customWidth="1"/>
    <col min="8" max="8" width="4.28515625" style="70" customWidth="1"/>
    <col min="9" max="9" width="4.85546875" style="70" customWidth="1"/>
    <col min="10" max="12" width="4.85546875" customWidth="1"/>
    <col min="13" max="13" width="7.42578125" customWidth="1"/>
    <col min="14" max="14" width="11.42578125" style="752"/>
    <col min="15" max="15" width="11.42578125" style="752" hidden="1" customWidth="1"/>
    <col min="16" max="16" width="0" style="785" hidden="1" customWidth="1"/>
  </cols>
  <sheetData>
    <row r="1" spans="1:19" x14ac:dyDescent="0.2">
      <c r="I1" s="70" t="s">
        <v>101</v>
      </c>
      <c r="J1" s="70" t="s">
        <v>101</v>
      </c>
      <c r="K1" s="70" t="s">
        <v>101</v>
      </c>
      <c r="L1" s="70" t="s">
        <v>101</v>
      </c>
    </row>
    <row r="2" spans="1:19" s="72" customFormat="1" ht="18" customHeight="1" x14ac:dyDescent="0.2">
      <c r="A2" s="678" t="s">
        <v>68</v>
      </c>
      <c r="B2" s="679" t="s">
        <v>32</v>
      </c>
      <c r="C2" s="679" t="s">
        <v>4</v>
      </c>
      <c r="D2" s="679" t="s">
        <v>33</v>
      </c>
      <c r="E2" s="680" t="s">
        <v>48</v>
      </c>
      <c r="F2" s="681" t="s">
        <v>67</v>
      </c>
      <c r="G2" s="681" t="s">
        <v>102</v>
      </c>
      <c r="H2" s="681" t="s">
        <v>37</v>
      </c>
      <c r="I2" s="698" t="s">
        <v>16</v>
      </c>
      <c r="J2" s="698" t="str">
        <f>Einstellungen!A43</f>
        <v>HO</v>
      </c>
      <c r="K2" s="698" t="str">
        <f>Einstellungen!A44</f>
        <v>y</v>
      </c>
      <c r="L2" s="699" t="s">
        <v>225</v>
      </c>
      <c r="M2" s="700" t="s">
        <v>249</v>
      </c>
      <c r="N2" s="753"/>
      <c r="O2" s="753"/>
      <c r="P2" s="786"/>
    </row>
    <row r="3" spans="1:19" s="72" customFormat="1" ht="18" customHeight="1" x14ac:dyDescent="0.2">
      <c r="A3" s="221" t="s">
        <v>49</v>
      </c>
      <c r="B3" s="86"/>
      <c r="C3" s="86"/>
      <c r="D3" s="12">
        <f>Einstellungen!E26</f>
        <v>0</v>
      </c>
      <c r="E3" s="676"/>
      <c r="F3" s="677"/>
      <c r="G3" s="677"/>
      <c r="H3" s="677"/>
      <c r="I3" s="701"/>
      <c r="J3" s="701"/>
      <c r="K3" s="701"/>
      <c r="L3" s="702"/>
      <c r="M3" s="703"/>
      <c r="N3" s="753"/>
      <c r="O3" s="775">
        <f>Einstellungen!P26</f>
        <v>0</v>
      </c>
      <c r="P3" s="786"/>
      <c r="Q3" s="12"/>
    </row>
    <row r="4" spans="1:19" ht="18" customHeight="1" x14ac:dyDescent="0.2">
      <c r="A4" s="97">
        <f>Jan!$A$1</f>
        <v>46023</v>
      </c>
      <c r="B4" s="98">
        <f>Jan!I37</f>
        <v>168</v>
      </c>
      <c r="C4" s="98">
        <f>Jan!I36</f>
        <v>0</v>
      </c>
      <c r="D4" s="98">
        <f>IF(O4&gt;P4,P4,O4)</f>
        <v>-168</v>
      </c>
      <c r="E4" s="99">
        <f>Jan!B40</f>
        <v>21</v>
      </c>
      <c r="F4" s="704">
        <f>Jan!B37</f>
        <v>0</v>
      </c>
      <c r="G4" s="704">
        <f>Jan!B38</f>
        <v>1</v>
      </c>
      <c r="H4" s="705">
        <f>Jan!$B$39</f>
        <v>0</v>
      </c>
      <c r="I4" s="706">
        <f>Jan!$AT$34</f>
        <v>0</v>
      </c>
      <c r="J4" s="706">
        <f>Jan!$AE$34</f>
        <v>0</v>
      </c>
      <c r="K4" s="706">
        <f>Jan!$AF$34</f>
        <v>0</v>
      </c>
      <c r="L4" s="707">
        <f>Jan!$AD$34</f>
        <v>0</v>
      </c>
      <c r="M4" s="708">
        <f>Jan!I34</f>
        <v>0</v>
      </c>
      <c r="O4" s="776">
        <f>C4-B4</f>
        <v>-168</v>
      </c>
      <c r="P4" s="785">
        <f>IF(Einstellungen!I$39=1,Einstellungen!E$39,O4)</f>
        <v>35</v>
      </c>
      <c r="Q4" s="98"/>
      <c r="S4" s="774"/>
    </row>
    <row r="5" spans="1:19" ht="18" customHeight="1" x14ac:dyDescent="0.2">
      <c r="A5" s="97">
        <f>Febr!$A$1</f>
        <v>46054</v>
      </c>
      <c r="B5" s="98">
        <f>Febr!$I$37</f>
        <v>160</v>
      </c>
      <c r="C5" s="98">
        <f>Febr!$I$36</f>
        <v>0</v>
      </c>
      <c r="D5" s="98">
        <f t="shared" ref="D5:D15" si="0">IF(O5&gt;P5,P5,O5)</f>
        <v>-160</v>
      </c>
      <c r="E5" s="99">
        <f>Febr!$B$40</f>
        <v>20</v>
      </c>
      <c r="F5" s="704">
        <f>Febr!$B$37</f>
        <v>0</v>
      </c>
      <c r="G5" s="704">
        <f>Febr!$B$38</f>
        <v>0</v>
      </c>
      <c r="H5" s="705">
        <f>Febr!$B$39</f>
        <v>0</v>
      </c>
      <c r="I5" s="709">
        <f>Febr!$AT$34</f>
        <v>0</v>
      </c>
      <c r="J5" s="706">
        <f>Febr!$AE$34</f>
        <v>0</v>
      </c>
      <c r="K5" s="706">
        <f>Febr!$AF$34</f>
        <v>0</v>
      </c>
      <c r="L5" s="710">
        <f>Febr!$AD$34</f>
        <v>0</v>
      </c>
      <c r="M5" s="711">
        <f>Febr!$I$34</f>
        <v>0</v>
      </c>
      <c r="O5" s="776">
        <f t="shared" ref="O5:O15" si="1">C5-B5</f>
        <v>-160</v>
      </c>
      <c r="P5" s="785">
        <f>IF(Einstellungen!I$39=1,Einstellungen!E$39,O5)</f>
        <v>35</v>
      </c>
      <c r="Q5" s="98"/>
    </row>
    <row r="6" spans="1:19" ht="18" customHeight="1" x14ac:dyDescent="0.2">
      <c r="A6" s="97">
        <f>März!$A$1</f>
        <v>46082</v>
      </c>
      <c r="B6" s="98">
        <f>März!$I$37</f>
        <v>176</v>
      </c>
      <c r="C6" s="98">
        <f>März!$I$36</f>
        <v>0</v>
      </c>
      <c r="D6" s="98">
        <f t="shared" si="0"/>
        <v>-176</v>
      </c>
      <c r="E6" s="99">
        <f>März!$B$40</f>
        <v>22</v>
      </c>
      <c r="F6" s="704">
        <f>März!$B$37</f>
        <v>0</v>
      </c>
      <c r="G6" s="704">
        <f>März!$B$38</f>
        <v>0</v>
      </c>
      <c r="H6" s="705">
        <f>März!$B$39</f>
        <v>0</v>
      </c>
      <c r="I6" s="709">
        <f>März!$AT$34</f>
        <v>0</v>
      </c>
      <c r="J6" s="706">
        <f>März!$AE$34</f>
        <v>0</v>
      </c>
      <c r="K6" s="706">
        <f>März!$AF$34</f>
        <v>0</v>
      </c>
      <c r="L6" s="710">
        <f>März!$AD$34</f>
        <v>0</v>
      </c>
      <c r="M6" s="711">
        <f>März!$I$34</f>
        <v>0</v>
      </c>
      <c r="O6" s="776">
        <f t="shared" si="1"/>
        <v>-176</v>
      </c>
      <c r="P6" s="785">
        <f>IF(Einstellungen!I$39=1,Einstellungen!E$39,O6)</f>
        <v>35</v>
      </c>
      <c r="Q6" s="98"/>
      <c r="S6" s="752"/>
    </row>
    <row r="7" spans="1:19" ht="18" customHeight="1" x14ac:dyDescent="0.2">
      <c r="A7" s="97">
        <f>April!$A$1</f>
        <v>46113</v>
      </c>
      <c r="B7" s="98">
        <f>April!$I$37</f>
        <v>152</v>
      </c>
      <c r="C7" s="98">
        <f>April!$I$36</f>
        <v>0</v>
      </c>
      <c r="D7" s="98">
        <f t="shared" si="0"/>
        <v>-152</v>
      </c>
      <c r="E7" s="99">
        <f>April!$B$40</f>
        <v>19</v>
      </c>
      <c r="F7" s="704">
        <f>April!$B$37</f>
        <v>0</v>
      </c>
      <c r="G7" s="704">
        <f>April!$B$38</f>
        <v>3</v>
      </c>
      <c r="H7" s="705">
        <f>April!$B$39</f>
        <v>0</v>
      </c>
      <c r="I7" s="709">
        <f>April!$AT$34</f>
        <v>0</v>
      </c>
      <c r="J7" s="706">
        <f>April!$AE$34</f>
        <v>0</v>
      </c>
      <c r="K7" s="706">
        <f>April!$AF$34</f>
        <v>0</v>
      </c>
      <c r="L7" s="710">
        <f>April!$AD$34</f>
        <v>0</v>
      </c>
      <c r="M7" s="711">
        <f>April!$I$34</f>
        <v>0</v>
      </c>
      <c r="O7" s="776">
        <f t="shared" si="1"/>
        <v>-152</v>
      </c>
      <c r="P7" s="785">
        <f>IF(Einstellungen!I$39=1,Einstellungen!E$39,O7)</f>
        <v>35</v>
      </c>
      <c r="Q7" s="98"/>
      <c r="S7" s="774"/>
    </row>
    <row r="8" spans="1:19" ht="18" customHeight="1" x14ac:dyDescent="0.2">
      <c r="A8" s="97">
        <f>Mai!$A$1</f>
        <v>46143</v>
      </c>
      <c r="B8" s="98">
        <f>Mai!$I$37</f>
        <v>144</v>
      </c>
      <c r="C8" s="98">
        <f>Mai!$I$36</f>
        <v>0</v>
      </c>
      <c r="D8" s="98">
        <f t="shared" si="0"/>
        <v>-144</v>
      </c>
      <c r="E8" s="99">
        <f>Mai!$B$40</f>
        <v>18</v>
      </c>
      <c r="F8" s="704">
        <f>Mai!$B$37</f>
        <v>0</v>
      </c>
      <c r="G8" s="704">
        <f>Mai!$B$38</f>
        <v>3</v>
      </c>
      <c r="H8" s="705">
        <f>Mai!$B$39</f>
        <v>0</v>
      </c>
      <c r="I8" s="709">
        <f>Mai!$AT$34</f>
        <v>0</v>
      </c>
      <c r="J8" s="706">
        <f>Mai!$AE$34</f>
        <v>0</v>
      </c>
      <c r="K8" s="706">
        <f>Mai!$AF$34</f>
        <v>0</v>
      </c>
      <c r="L8" s="710">
        <f>Mai!$AD$34</f>
        <v>0</v>
      </c>
      <c r="M8" s="711">
        <f>Mai!$I$34</f>
        <v>0</v>
      </c>
      <c r="O8" s="776">
        <f t="shared" si="1"/>
        <v>-144</v>
      </c>
      <c r="P8" s="785">
        <f>IF(Einstellungen!I$39=1,Einstellungen!E$39,O8)</f>
        <v>35</v>
      </c>
      <c r="Q8" s="98"/>
    </row>
    <row r="9" spans="1:19" ht="18" customHeight="1" x14ac:dyDescent="0.2">
      <c r="A9" s="97">
        <f>Juni!$A$1</f>
        <v>46023</v>
      </c>
      <c r="B9" s="98">
        <f>Juni!$I$37</f>
        <v>176</v>
      </c>
      <c r="C9" s="98">
        <f>Juni!$I$36</f>
        <v>0</v>
      </c>
      <c r="D9" s="98">
        <f t="shared" si="0"/>
        <v>-176</v>
      </c>
      <c r="E9" s="99">
        <f>Juni!$B$40</f>
        <v>22</v>
      </c>
      <c r="F9" s="704">
        <f>Juni!$B$37</f>
        <v>0</v>
      </c>
      <c r="G9" s="704">
        <f>Juni!$B$38</f>
        <v>0</v>
      </c>
      <c r="H9" s="705">
        <f>Juni!$B$39</f>
        <v>0</v>
      </c>
      <c r="I9" s="712">
        <f>Juni!$AT$34</f>
        <v>0</v>
      </c>
      <c r="J9" s="706">
        <f>Juni!$AE$34</f>
        <v>0</v>
      </c>
      <c r="K9" s="706">
        <f>Juni!$AF$34</f>
        <v>0</v>
      </c>
      <c r="L9" s="710">
        <f>Juni!$AD$34</f>
        <v>0</v>
      </c>
      <c r="M9" s="711">
        <f>Juni!$I$34</f>
        <v>0</v>
      </c>
      <c r="O9" s="776">
        <f t="shared" si="1"/>
        <v>-176</v>
      </c>
      <c r="P9" s="785">
        <f>IF(Einstellungen!I$39=1,Einstellungen!E$39,O9)</f>
        <v>35</v>
      </c>
      <c r="Q9" s="98"/>
    </row>
    <row r="10" spans="1:19" ht="18" customHeight="1" x14ac:dyDescent="0.2">
      <c r="A10" s="97">
        <f>Juli!$A$1</f>
        <v>46023</v>
      </c>
      <c r="B10" s="98">
        <f>Juli!$I$37</f>
        <v>176</v>
      </c>
      <c r="C10" s="98">
        <f>Juli!$I$36</f>
        <v>0</v>
      </c>
      <c r="D10" s="98">
        <f t="shared" si="0"/>
        <v>-176</v>
      </c>
      <c r="E10" s="99">
        <f>Juli!$B$40</f>
        <v>22</v>
      </c>
      <c r="F10" s="704">
        <f>Juli!$B$37</f>
        <v>0</v>
      </c>
      <c r="G10" s="704">
        <f>Juli!$B$38</f>
        <v>0</v>
      </c>
      <c r="H10" s="705">
        <f>Juli!$B$39</f>
        <v>0</v>
      </c>
      <c r="I10" s="709">
        <f>Juli!$AT$34</f>
        <v>0</v>
      </c>
      <c r="J10" s="706">
        <f>Juli!$AE$34</f>
        <v>0</v>
      </c>
      <c r="K10" s="706">
        <f>Juli!$AF$34</f>
        <v>0</v>
      </c>
      <c r="L10" s="710">
        <f>Juli!$AD$34</f>
        <v>0</v>
      </c>
      <c r="M10" s="711">
        <f>Juli!$I$34</f>
        <v>0</v>
      </c>
      <c r="O10" s="776">
        <f t="shared" si="1"/>
        <v>-176</v>
      </c>
      <c r="P10" s="785">
        <f>IF(Einstellungen!I$39=1,Einstellungen!E$39,O10)</f>
        <v>35</v>
      </c>
      <c r="Q10" s="98"/>
    </row>
    <row r="11" spans="1:19" ht="18" customHeight="1" x14ac:dyDescent="0.2">
      <c r="A11" s="97">
        <f>Aug!$A$1</f>
        <v>46023</v>
      </c>
      <c r="B11" s="98">
        <f>Aug!$I$37</f>
        <v>176</v>
      </c>
      <c r="C11" s="98">
        <f>Aug!$I$36</f>
        <v>0</v>
      </c>
      <c r="D11" s="98">
        <f t="shared" si="0"/>
        <v>-176</v>
      </c>
      <c r="E11" s="99">
        <f>Aug!$B$40</f>
        <v>22</v>
      </c>
      <c r="F11" s="704">
        <f>Aug!$B$37</f>
        <v>0</v>
      </c>
      <c r="G11" s="704">
        <f>Aug!$B$38</f>
        <v>0</v>
      </c>
      <c r="H11" s="705">
        <f>Aug!$B$39</f>
        <v>0</v>
      </c>
      <c r="I11" s="709">
        <f>Aug!$AT$34</f>
        <v>0</v>
      </c>
      <c r="J11" s="706">
        <f>Aug!$AE$34</f>
        <v>0</v>
      </c>
      <c r="K11" s="706">
        <f>Aug!$AF$34</f>
        <v>0</v>
      </c>
      <c r="L11" s="710">
        <f>Aug!$AD$34</f>
        <v>0</v>
      </c>
      <c r="M11" s="711">
        <f>Aug!$I$34</f>
        <v>0</v>
      </c>
      <c r="O11" s="776">
        <f t="shared" si="1"/>
        <v>-176</v>
      </c>
      <c r="P11" s="785">
        <f>IF(Einstellungen!I$39=1,Einstellungen!E$39,O11)</f>
        <v>35</v>
      </c>
      <c r="Q11" s="98"/>
    </row>
    <row r="12" spans="1:19" ht="18" customHeight="1" x14ac:dyDescent="0.2">
      <c r="A12" s="97">
        <f>Sept!$A$1</f>
        <v>46023</v>
      </c>
      <c r="B12" s="98">
        <f>Sept!$I$37</f>
        <v>176</v>
      </c>
      <c r="C12" s="98">
        <f>Sept!$I$36</f>
        <v>0</v>
      </c>
      <c r="D12" s="98">
        <f t="shared" si="0"/>
        <v>-176</v>
      </c>
      <c r="E12" s="99">
        <f>Sept!$B$40</f>
        <v>22</v>
      </c>
      <c r="F12" s="704">
        <f>Sept!$B$37</f>
        <v>0</v>
      </c>
      <c r="G12" s="704">
        <f>Sept!$B$38</f>
        <v>0</v>
      </c>
      <c r="H12" s="705">
        <f>Sept!$B$39</f>
        <v>0</v>
      </c>
      <c r="I12" s="709">
        <f>Sept!$AT$34</f>
        <v>0</v>
      </c>
      <c r="J12" s="706">
        <f>Sept!$AE$34</f>
        <v>0</v>
      </c>
      <c r="K12" s="706">
        <f>Sept!$AF$34</f>
        <v>0</v>
      </c>
      <c r="L12" s="710">
        <f>Sept!$AD$34</f>
        <v>0</v>
      </c>
      <c r="M12" s="711">
        <f>Sept!$I$34</f>
        <v>0</v>
      </c>
      <c r="O12" s="776">
        <f t="shared" si="1"/>
        <v>-176</v>
      </c>
      <c r="P12" s="785">
        <f>IF(Einstellungen!I$39=1,Einstellungen!E$39,O12)</f>
        <v>35</v>
      </c>
      <c r="Q12" s="98"/>
    </row>
    <row r="13" spans="1:19" ht="18" customHeight="1" x14ac:dyDescent="0.2">
      <c r="A13" s="97">
        <f>Okt!$A$1</f>
        <v>46023</v>
      </c>
      <c r="B13" s="98">
        <f>Okt!$I$37</f>
        <v>176</v>
      </c>
      <c r="C13" s="98">
        <f>Okt!$I$36</f>
        <v>0</v>
      </c>
      <c r="D13" s="98">
        <f t="shared" si="0"/>
        <v>-176</v>
      </c>
      <c r="E13" s="99">
        <f>Okt!$B$40</f>
        <v>22</v>
      </c>
      <c r="F13" s="704">
        <f>Okt!$B$37</f>
        <v>0</v>
      </c>
      <c r="G13" s="704">
        <f>Okt!$B$38</f>
        <v>0</v>
      </c>
      <c r="H13" s="705">
        <f>Okt!$B$39</f>
        <v>0</v>
      </c>
      <c r="I13" s="709">
        <f>Okt!$AT$34</f>
        <v>0</v>
      </c>
      <c r="J13" s="706">
        <f>Okt!$AE$34</f>
        <v>0</v>
      </c>
      <c r="K13" s="706">
        <f>Okt!$AF$34</f>
        <v>0</v>
      </c>
      <c r="L13" s="710">
        <f>Okt!$AD$34</f>
        <v>0</v>
      </c>
      <c r="M13" s="711">
        <f>Okt!$I$34</f>
        <v>0</v>
      </c>
      <c r="O13" s="776">
        <f t="shared" si="1"/>
        <v>-176</v>
      </c>
      <c r="P13" s="785">
        <f>IF(Einstellungen!I$39=1,Einstellungen!E$39,O13)</f>
        <v>35</v>
      </c>
      <c r="Q13" s="98"/>
    </row>
    <row r="14" spans="1:19" ht="18" customHeight="1" x14ac:dyDescent="0.2">
      <c r="A14" s="97">
        <f>Nov!$A$1</f>
        <v>46023</v>
      </c>
      <c r="B14" s="98">
        <f>Nov!$I$37</f>
        <v>176</v>
      </c>
      <c r="C14" s="98">
        <f>Nov!$I$36</f>
        <v>0</v>
      </c>
      <c r="D14" s="98">
        <f t="shared" si="0"/>
        <v>-176</v>
      </c>
      <c r="E14" s="99">
        <f>Nov!$B$40</f>
        <v>22</v>
      </c>
      <c r="F14" s="704">
        <f>Nov!$B$37</f>
        <v>0</v>
      </c>
      <c r="G14" s="704">
        <f>Nov!$B$38</f>
        <v>0</v>
      </c>
      <c r="H14" s="705">
        <f>Nov!$B$39</f>
        <v>0</v>
      </c>
      <c r="I14" s="709">
        <f>Nov!$AT$34</f>
        <v>0</v>
      </c>
      <c r="J14" s="706">
        <f>Nov!$AE$34</f>
        <v>0</v>
      </c>
      <c r="K14" s="706">
        <f>Nov!$AF$34</f>
        <v>0</v>
      </c>
      <c r="L14" s="710">
        <f>Nov!$AD$34</f>
        <v>0</v>
      </c>
      <c r="M14" s="711">
        <f>Nov!$I$34</f>
        <v>0</v>
      </c>
      <c r="O14" s="776">
        <f t="shared" si="1"/>
        <v>-176</v>
      </c>
      <c r="P14" s="785">
        <f>IF(Einstellungen!I$39=1,Einstellungen!E$39,O14)</f>
        <v>35</v>
      </c>
      <c r="Q14" s="98"/>
    </row>
    <row r="15" spans="1:19" ht="18" customHeight="1" x14ac:dyDescent="0.2">
      <c r="A15" s="295">
        <f>Dez!$A$1</f>
        <v>46023</v>
      </c>
      <c r="B15" s="293">
        <f>Dez!$I$37</f>
        <v>168</v>
      </c>
      <c r="C15" s="293">
        <f>Dez!$I$36</f>
        <v>0</v>
      </c>
      <c r="D15" s="98">
        <f t="shared" si="0"/>
        <v>-168</v>
      </c>
      <c r="E15" s="294">
        <f>Dez!$B$40</f>
        <v>21</v>
      </c>
      <c r="F15" s="713">
        <f>Dez!$B$37</f>
        <v>0</v>
      </c>
      <c r="G15" s="713">
        <f>Dez!$B$38</f>
        <v>1</v>
      </c>
      <c r="H15" s="714">
        <f>Dez!$B$39</f>
        <v>0</v>
      </c>
      <c r="I15" s="715">
        <f>Dez!$AT$34</f>
        <v>0</v>
      </c>
      <c r="J15" s="716">
        <f>Dez!$AE$34</f>
        <v>0</v>
      </c>
      <c r="K15" s="716">
        <f>Dez!$AF$34</f>
        <v>0</v>
      </c>
      <c r="L15" s="717">
        <f>Dez!$AD$34</f>
        <v>0</v>
      </c>
      <c r="M15" s="718">
        <f>Dez!$I$34</f>
        <v>0</v>
      </c>
      <c r="O15" s="776">
        <f t="shared" si="1"/>
        <v>-168</v>
      </c>
      <c r="P15" s="785">
        <f>IF(Einstellungen!I$39=1,Einstellungen!E$39,O15)</f>
        <v>35</v>
      </c>
      <c r="Q15" s="98"/>
    </row>
    <row r="16" spans="1:19" ht="18" customHeight="1" x14ac:dyDescent="0.2">
      <c r="A16" s="296" t="s">
        <v>50</v>
      </c>
      <c r="B16" s="297">
        <f t="shared" ref="B16:H16" si="2">SUM(B4:B15)</f>
        <v>2024</v>
      </c>
      <c r="C16" s="297">
        <f t="shared" si="2"/>
        <v>0</v>
      </c>
      <c r="D16" s="297">
        <f>SUM(D3:D15)</f>
        <v>-2024</v>
      </c>
      <c r="E16" s="298">
        <f t="shared" si="2"/>
        <v>253</v>
      </c>
      <c r="F16" s="299">
        <f t="shared" si="2"/>
        <v>0</v>
      </c>
      <c r="G16" s="300">
        <f t="shared" si="2"/>
        <v>8</v>
      </c>
      <c r="H16" s="300">
        <f t="shared" si="2"/>
        <v>0</v>
      </c>
      <c r="I16" s="719">
        <f>SUM(I4:I15)</f>
        <v>0</v>
      </c>
      <c r="J16" s="719">
        <f>SUM(J4:J15)</f>
        <v>0</v>
      </c>
      <c r="K16" s="719">
        <f>SUM(K4:K15)</f>
        <v>0</v>
      </c>
      <c r="L16" s="720">
        <f>SUM(L4:L15)</f>
        <v>0</v>
      </c>
      <c r="M16" s="721">
        <f>SUM(M4:M15)</f>
        <v>0</v>
      </c>
      <c r="O16" s="777">
        <f>SUM(O3:O15)</f>
        <v>-2024</v>
      </c>
    </row>
    <row r="17" spans="1:13" ht="18" customHeight="1" x14ac:dyDescent="0.2">
      <c r="A17" s="288"/>
      <c r="B17" s="289"/>
      <c r="C17" s="289"/>
      <c r="D17" s="290"/>
      <c r="E17" s="291"/>
      <c r="F17" s="292">
        <f>IF(Einstellungen!F31="s",Einstellungen!F32-Zusammen!F16,Einstellungen!E32-Zusammen!F16)</f>
        <v>0</v>
      </c>
      <c r="G17" s="849" t="str">
        <f>IF(Einstellungen!F31="s","Stunden Urlaub verfügbar","Tage Urlaub verfügbar")</f>
        <v>Tage Urlaub verfügbar</v>
      </c>
      <c r="H17" s="849"/>
      <c r="I17" s="849"/>
      <c r="J17" s="849"/>
      <c r="K17" s="850"/>
      <c r="L17" s="850"/>
      <c r="M17" s="850"/>
    </row>
    <row r="18" spans="1:13" ht="18" customHeight="1" x14ac:dyDescent="0.2">
      <c r="A18" s="100" t="s">
        <v>99</v>
      </c>
      <c r="B18" s="101">
        <f>Einstellungen!C36</f>
        <v>0</v>
      </c>
      <c r="C18" s="722" t="s">
        <v>97</v>
      </c>
      <c r="D18" s="722">
        <f>Einstellungen!C34</f>
        <v>0</v>
      </c>
      <c r="E18" s="722" t="s">
        <v>98</v>
      </c>
      <c r="F18" s="723">
        <f>Einstellungen!C35</f>
        <v>0</v>
      </c>
      <c r="G18" s="844" t="s">
        <v>100</v>
      </c>
      <c r="H18" s="844"/>
      <c r="I18" s="845"/>
      <c r="J18" s="845"/>
      <c r="K18" s="845"/>
      <c r="L18">
        <f>Einstellungen!C37</f>
        <v>0</v>
      </c>
    </row>
    <row r="19" spans="1:13" ht="18" customHeight="1" x14ac:dyDescent="0.2">
      <c r="A19" s="846" t="s">
        <v>0</v>
      </c>
      <c r="B19" s="847"/>
      <c r="C19" s="724"/>
      <c r="D19" s="725"/>
      <c r="E19" s="724" t="str">
        <f>Einstellungen!A59</f>
        <v>ich</v>
      </c>
      <c r="F19" s="726"/>
      <c r="G19" s="727"/>
      <c r="H19" s="727"/>
      <c r="I19" s="728"/>
      <c r="J19" s="729"/>
      <c r="K19" s="729"/>
      <c r="L19" s="729"/>
      <c r="M19" s="730"/>
    </row>
    <row r="20" spans="1:13" ht="18" customHeight="1" x14ac:dyDescent="0.2">
      <c r="A20" s="102"/>
      <c r="B20" s="102"/>
      <c r="C20" s="731"/>
      <c r="D20" s="26"/>
      <c r="E20" s="26"/>
      <c r="F20" s="732"/>
      <c r="G20" s="733"/>
      <c r="H20" s="733"/>
      <c r="I20" s="733"/>
    </row>
    <row r="21" spans="1:13" ht="18" customHeight="1" x14ac:dyDescent="0.2">
      <c r="A21" s="103"/>
      <c r="B21" s="103"/>
      <c r="C21" s="734"/>
      <c r="D21" s="735"/>
      <c r="E21" s="735"/>
      <c r="F21" s="736"/>
      <c r="G21" s="737"/>
      <c r="H21" s="737"/>
      <c r="I21" s="737"/>
    </row>
    <row r="22" spans="1:13" ht="18" customHeight="1" x14ac:dyDescent="0.2">
      <c r="A22" s="102"/>
      <c r="B22" s="102"/>
      <c r="C22" s="731"/>
      <c r="F22" s="732"/>
    </row>
    <row r="23" spans="1:13" ht="18" customHeight="1" x14ac:dyDescent="0.2">
      <c r="A23" s="102"/>
      <c r="B23" s="102"/>
      <c r="C23" s="731"/>
      <c r="F23" s="732"/>
    </row>
    <row r="24" spans="1:13" ht="18" customHeight="1" x14ac:dyDescent="0.2">
      <c r="A24" s="102"/>
      <c r="B24" s="102"/>
      <c r="C24" s="731"/>
      <c r="F24" s="732"/>
    </row>
    <row r="25" spans="1:13" ht="18" customHeight="1" x14ac:dyDescent="0.2">
      <c r="A25" s="102"/>
      <c r="B25" s="102"/>
      <c r="C25" s="731"/>
      <c r="F25" s="732"/>
    </row>
    <row r="26" spans="1:13" ht="18" customHeight="1" x14ac:dyDescent="0.2">
      <c r="A26" s="102"/>
      <c r="B26" s="102"/>
      <c r="C26" s="731"/>
      <c r="F26" s="732"/>
    </row>
    <row r="27" spans="1:13" ht="18" customHeight="1" x14ac:dyDescent="0.2">
      <c r="A27" s="102"/>
      <c r="B27" s="102"/>
      <c r="C27" s="731"/>
      <c r="F27" s="732"/>
    </row>
    <row r="28" spans="1:13" ht="18" customHeight="1" x14ac:dyDescent="0.2">
      <c r="A28" s="102"/>
      <c r="B28" s="102"/>
      <c r="C28" s="731"/>
      <c r="F28" s="732"/>
    </row>
    <row r="29" spans="1:13" ht="18" customHeight="1" x14ac:dyDescent="0.2">
      <c r="A29" s="102"/>
      <c r="B29" s="102"/>
      <c r="C29" s="731"/>
      <c r="F29" s="732"/>
    </row>
    <row r="30" spans="1:13" ht="18" customHeight="1" x14ac:dyDescent="0.2">
      <c r="A30" s="102"/>
      <c r="B30" s="102"/>
      <c r="C30" s="731"/>
      <c r="F30" s="732"/>
    </row>
    <row r="31" spans="1:13" ht="18" customHeight="1" x14ac:dyDescent="0.2">
      <c r="A31" s="102"/>
      <c r="B31" s="102"/>
      <c r="C31" s="731"/>
      <c r="F31" s="732"/>
    </row>
    <row r="32" spans="1:13" ht="18" customHeight="1" x14ac:dyDescent="0.2">
      <c r="A32" s="102"/>
      <c r="B32" s="102"/>
      <c r="C32" s="731"/>
      <c r="F32" s="732"/>
    </row>
    <row r="33" spans="1:11" ht="18" customHeight="1" x14ac:dyDescent="0.2">
      <c r="A33" s="102"/>
      <c r="B33" s="102"/>
      <c r="C33" s="731"/>
      <c r="F33" s="732"/>
    </row>
    <row r="34" spans="1:11" ht="14.25" customHeight="1" x14ac:dyDescent="0.2">
      <c r="A34" s="102"/>
      <c r="B34" s="102"/>
      <c r="C34" s="731"/>
      <c r="F34" s="732"/>
    </row>
    <row r="35" spans="1:11" x14ac:dyDescent="0.2">
      <c r="A35" s="72"/>
      <c r="B35" s="738"/>
    </row>
    <row r="36" spans="1:11" x14ac:dyDescent="0.2">
      <c r="A36" s="72"/>
      <c r="B36" s="72"/>
      <c r="C36" s="72"/>
      <c r="D36" s="72"/>
      <c r="F36" s="72"/>
      <c r="G36" s="72"/>
      <c r="H36" s="72"/>
    </row>
    <row r="37" spans="1:11" x14ac:dyDescent="0.2">
      <c r="B37" s="739"/>
      <c r="C37" s="739"/>
      <c r="D37" s="739"/>
      <c r="F37" s="739"/>
      <c r="G37" s="739"/>
      <c r="H37" s="739"/>
    </row>
    <row r="38" spans="1:11" x14ac:dyDescent="0.2">
      <c r="B38" s="739"/>
      <c r="C38" s="739"/>
      <c r="D38" s="739"/>
      <c r="F38" s="739"/>
      <c r="G38" s="739"/>
      <c r="H38" s="739"/>
    </row>
    <row r="39" spans="1:11" x14ac:dyDescent="0.2">
      <c r="B39" s="739"/>
      <c r="C39" s="739"/>
      <c r="D39" s="739"/>
      <c r="F39" s="739"/>
      <c r="G39" s="739"/>
      <c r="H39" s="739"/>
    </row>
    <row r="40" spans="1:11" x14ac:dyDescent="0.2">
      <c r="B40" s="739"/>
      <c r="C40" s="739"/>
      <c r="D40" s="739"/>
      <c r="F40" s="739"/>
      <c r="G40" s="739"/>
      <c r="H40" s="739"/>
      <c r="I40" s="848"/>
      <c r="J40" s="848"/>
      <c r="K40" s="848"/>
    </row>
    <row r="41" spans="1:11" x14ac:dyDescent="0.2">
      <c r="B41" s="739"/>
      <c r="C41" s="739"/>
      <c r="D41" s="739"/>
      <c r="F41" s="739"/>
      <c r="G41" s="739"/>
      <c r="H41" s="739"/>
    </row>
    <row r="42" spans="1:11" x14ac:dyDescent="0.2">
      <c r="B42" s="739"/>
      <c r="C42" s="739"/>
      <c r="D42" s="739"/>
      <c r="F42" s="739"/>
      <c r="G42" s="739"/>
      <c r="H42" s="739"/>
    </row>
    <row r="43" spans="1:11" x14ac:dyDescent="0.2">
      <c r="F43" s="740"/>
      <c r="G43" s="740"/>
      <c r="H43" s="740"/>
    </row>
    <row r="44" spans="1:11" x14ac:dyDescent="0.2">
      <c r="F44" s="739"/>
      <c r="H44" s="739"/>
    </row>
    <row r="45" spans="1:11" x14ac:dyDescent="0.2">
      <c r="A45" s="738"/>
      <c r="B45" s="738"/>
      <c r="C45" s="738"/>
      <c r="D45" s="738"/>
      <c r="E45" s="738"/>
      <c r="F45" s="739"/>
      <c r="H45" s="739"/>
    </row>
    <row r="46" spans="1:11" x14ac:dyDescent="0.2">
      <c r="A46" s="738"/>
      <c r="B46" s="738"/>
      <c r="C46" s="738"/>
      <c r="D46" s="738"/>
      <c r="E46" s="738"/>
      <c r="F46" s="739"/>
      <c r="H46" s="739"/>
    </row>
    <row r="47" spans="1:11" x14ac:dyDescent="0.2">
      <c r="F47" s="741"/>
      <c r="G47" s="741"/>
      <c r="H47" s="741"/>
    </row>
    <row r="48" spans="1:11" x14ac:dyDescent="0.2">
      <c r="F48" s="739"/>
      <c r="H48" s="739"/>
    </row>
    <row r="49" spans="6:6" x14ac:dyDescent="0.2">
      <c r="F49" s="740"/>
    </row>
  </sheetData>
  <sheetProtection algorithmName="SHA-512" hashValue="5P9+uHzPj0UkTI2XKFUV0roVxLZOquQaKOvwtFObU5ojA0PRxy+djzA3GV561fWGf07xSy3kQdUkdFw8iO74vA==" saltValue="+vqWDPxCzWQHe6K2wGadlA==" spinCount="100000" sheet="1" objects="1" scenarios="1"/>
  <mergeCells count="4">
    <mergeCell ref="G18:K18"/>
    <mergeCell ref="A19:B19"/>
    <mergeCell ref="I40:K40"/>
    <mergeCell ref="G17:M17"/>
  </mergeCells>
  <phoneticPr fontId="0" type="noConversion"/>
  <conditionalFormatting sqref="M4:M15 F4:L16">
    <cfRule type="cellIs" dxfId="210" priority="1" stopIfTrue="1" operator="equal">
      <formula>0</formula>
    </cfRule>
  </conditionalFormatting>
  <pageMargins left="0.78740157499999996" right="0.78740157499999996" top="0.984251969" bottom="0.984251969" header="0.4921259845" footer="0.4921259845"/>
  <pageSetup paperSize="9"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S93"/>
  <sheetViews>
    <sheetView showGridLines="0" showOutlineSymbols="0" zoomScaleNormal="75" workbookViewId="0">
      <pane ySplit="2" topLeftCell="A3" activePane="bottomLeft" state="frozen"/>
      <selection pane="bottomLeft" activeCell="D3" sqref="D3"/>
    </sheetView>
  </sheetViews>
  <sheetFormatPr baseColWidth="10" defaultColWidth="11.42578125" defaultRowHeight="12" x14ac:dyDescent="0.2"/>
  <cols>
    <col min="1" max="1" width="11.7109375" style="2" customWidth="1"/>
    <col min="2" max="2" width="9.85546875" style="2" customWidth="1"/>
    <col min="3" max="3" width="3.7109375" style="2" customWidth="1"/>
    <col min="4" max="8" width="8.28515625" style="2" customWidth="1"/>
    <col min="9" max="9" width="7.7109375" style="2" customWidth="1"/>
    <col min="10" max="10" width="3.42578125" style="88" customWidth="1"/>
    <col min="11" max="13" width="3.42578125" style="2" customWidth="1"/>
    <col min="14" max="16" width="2.28515625" style="2" hidden="1" customWidth="1"/>
    <col min="17" max="17" width="2.28515625" style="1" hidden="1" customWidth="1"/>
    <col min="18" max="18" width="7.7109375" style="2" customWidth="1"/>
    <col min="19" max="20" width="9.7109375" style="2" customWidth="1"/>
    <col min="21" max="21" width="8" style="2" customWidth="1"/>
    <col min="22" max="22" width="35.85546875" style="2" customWidth="1"/>
    <col min="23" max="23" width="8.7109375" style="21" customWidth="1"/>
    <col min="24" max="24" width="8.7109375" style="2" customWidth="1"/>
    <col min="25" max="25" width="7.7109375" style="2" customWidth="1"/>
    <col min="26" max="26" width="4.42578125" style="2" hidden="1" customWidth="1"/>
    <col min="27" max="27" width="3.5703125" style="2" hidden="1" customWidth="1"/>
    <col min="28" max="28" width="4.5703125" style="2" hidden="1" customWidth="1"/>
    <col min="29" max="29" width="8" style="2" hidden="1" customWidth="1"/>
    <col min="30" max="30" width="8.5703125" style="2" hidden="1" customWidth="1"/>
    <col min="31" max="31" width="5.140625" style="2" hidden="1" customWidth="1"/>
    <col min="32" max="32" width="4.7109375" style="2" hidden="1" customWidth="1"/>
    <col min="33" max="36" width="8.5703125" style="2" hidden="1" customWidth="1"/>
    <col min="37" max="37" width="10.28515625" style="2" hidden="1" customWidth="1"/>
    <col min="38" max="38" width="5.28515625" style="2" hidden="1" customWidth="1"/>
    <col min="39" max="39" width="10.42578125" style="2" hidden="1" customWidth="1"/>
    <col min="40" max="40" width="10.28515625" style="2" hidden="1" customWidth="1"/>
    <col min="41" max="42" width="10.42578125" style="2" hidden="1" customWidth="1"/>
    <col min="43" max="43" width="13.28515625" style="2" hidden="1" customWidth="1"/>
    <col min="44" max="44" width="19" style="2" hidden="1" customWidth="1"/>
    <col min="45" max="45" width="20.28515625" style="2" hidden="1" customWidth="1"/>
    <col min="46" max="46" width="10.28515625" style="2" hidden="1" customWidth="1"/>
    <col min="47" max="47" width="13.42578125" style="2" hidden="1" customWidth="1"/>
    <col min="48" max="49" width="13.140625" style="2" hidden="1" customWidth="1"/>
    <col min="50" max="50" width="5.28515625" style="2" hidden="1" customWidth="1"/>
    <col min="51" max="51" width="5.42578125" style="2" hidden="1" customWidth="1"/>
    <col min="52" max="52" width="5.28515625" style="2" hidden="1" customWidth="1"/>
    <col min="53" max="53" width="4.5703125" style="2" hidden="1" customWidth="1"/>
    <col min="54" max="54" width="7.7109375" style="2" hidden="1" customWidth="1"/>
    <col min="55" max="55" width="2.28515625" style="2" hidden="1" customWidth="1"/>
    <col min="56" max="56" width="4.5703125" style="2" hidden="1" customWidth="1"/>
    <col min="57" max="57" width="5.42578125" style="2" hidden="1" customWidth="1"/>
    <col min="58" max="59" width="4.5703125" style="2" hidden="1" customWidth="1"/>
    <col min="60" max="60" width="8.5703125" style="2" hidden="1" customWidth="1"/>
    <col min="61" max="61" width="8.140625" style="2" hidden="1" customWidth="1"/>
    <col min="62" max="62" width="8.5703125" style="2" hidden="1" customWidth="1"/>
    <col min="63" max="63" width="8.140625" style="2" hidden="1" customWidth="1"/>
    <col min="64" max="64" width="8.5703125" style="2" hidden="1" customWidth="1"/>
    <col min="65" max="65" width="8.140625" style="2" hidden="1" customWidth="1"/>
    <col min="66" max="66" width="6" style="2" hidden="1" customWidth="1"/>
    <col min="67" max="67" width="5.7109375" style="2" hidden="1" customWidth="1"/>
    <col min="68" max="68" width="7.7109375" style="2" hidden="1" customWidth="1"/>
    <col min="69" max="69" width="6.42578125" style="2" hidden="1" customWidth="1"/>
    <col min="70" max="70" width="5.7109375" style="2" hidden="1" customWidth="1"/>
    <col min="71" max="71" width="7.7109375" style="2" hidden="1" customWidth="1"/>
    <col min="72" max="72" width="5.7109375" style="2" hidden="1" customWidth="1"/>
    <col min="73" max="73" width="4.5703125" style="2" hidden="1" customWidth="1"/>
    <col min="74" max="74" width="6.5703125" style="2" hidden="1" customWidth="1"/>
    <col min="75" max="76" width="6" style="2" hidden="1" customWidth="1"/>
    <col min="77" max="77" width="7.7109375" style="2" hidden="1" customWidth="1"/>
    <col min="78" max="78" width="6.42578125" style="2" hidden="1" customWidth="1"/>
    <col min="79" max="79" width="6" style="2" hidden="1" customWidth="1"/>
    <col min="80" max="80" width="7.7109375" style="2" hidden="1" customWidth="1"/>
    <col min="81" max="81" width="5.7109375" style="2" hidden="1" customWidth="1"/>
    <col min="82" max="82" width="6.5703125" style="2" hidden="1" customWidth="1"/>
    <col min="83" max="84" width="6" style="2" hidden="1" customWidth="1"/>
    <col min="85" max="85" width="7.7109375" style="2" hidden="1" customWidth="1"/>
    <col min="86" max="86" width="8.140625" style="2" hidden="1" customWidth="1"/>
    <col min="87" max="87" width="26" style="2" hidden="1" customWidth="1"/>
    <col min="88" max="88" width="4.5703125" style="2" customWidth="1"/>
    <col min="89" max="89" width="11.42578125" style="2" hidden="1" customWidth="1"/>
    <col min="90" max="90" width="11.42578125" style="770" hidden="1" customWidth="1"/>
    <col min="91" max="16384" width="11.42578125" style="2"/>
  </cols>
  <sheetData>
    <row r="1" spans="1:97" ht="12.75" x14ac:dyDescent="0.2">
      <c r="A1" s="863">
        <f>B3</f>
        <v>46023</v>
      </c>
      <c r="B1" s="864"/>
      <c r="C1" s="377"/>
      <c r="D1" s="377"/>
      <c r="E1" s="306"/>
      <c r="F1" s="866" t="s">
        <v>0</v>
      </c>
      <c r="G1" s="866"/>
      <c r="H1" s="378"/>
      <c r="I1" s="379" t="str">
        <f>IF(Einstellungen!A71="Arbeitszeit",Einstellungen!A59,"nicht registrierte Version")</f>
        <v>nicht registrierte Version</v>
      </c>
      <c r="J1" s="501"/>
      <c r="K1" s="213"/>
      <c r="L1" s="213"/>
      <c r="M1" s="378"/>
      <c r="N1" s="213"/>
      <c r="O1" s="213"/>
      <c r="P1" s="213"/>
      <c r="Q1" s="214"/>
      <c r="R1" s="213"/>
      <c r="S1" s="1"/>
      <c r="T1" s="1"/>
      <c r="U1" s="1"/>
      <c r="V1" s="1"/>
      <c r="W1" s="2"/>
      <c r="AA1" s="3"/>
      <c r="AB1" s="3"/>
      <c r="AE1" s="2" t="s">
        <v>216</v>
      </c>
      <c r="AF1" s="2" t="s">
        <v>217</v>
      </c>
      <c r="AQ1" s="2" t="s">
        <v>178</v>
      </c>
      <c r="AU1" s="206" t="s">
        <v>214</v>
      </c>
      <c r="AX1" s="377" t="s">
        <v>205</v>
      </c>
      <c r="AY1" s="306" t="s">
        <v>206</v>
      </c>
      <c r="AZ1" s="306" t="s">
        <v>207</v>
      </c>
      <c r="BA1" s="306" t="s">
        <v>208</v>
      </c>
      <c r="BB1" s="378" t="s">
        <v>209</v>
      </c>
      <c r="BN1" s="561" t="s">
        <v>243</v>
      </c>
      <c r="BO1" s="561" t="s">
        <v>244</v>
      </c>
      <c r="BP1" s="566"/>
      <c r="BQ1" s="563" t="s">
        <v>246</v>
      </c>
      <c r="BR1" s="561" t="s">
        <v>247</v>
      </c>
      <c r="BS1" s="566"/>
      <c r="BT1" s="562"/>
      <c r="BU1" s="581"/>
      <c r="BV1" s="562"/>
      <c r="BW1" s="571" t="s">
        <v>243</v>
      </c>
      <c r="BX1" s="571" t="s">
        <v>244</v>
      </c>
      <c r="BY1" s="572"/>
      <c r="BZ1" s="573" t="s">
        <v>246</v>
      </c>
      <c r="CA1" s="571" t="s">
        <v>247</v>
      </c>
      <c r="CB1" s="572"/>
      <c r="CC1" s="574"/>
      <c r="CD1" s="574"/>
      <c r="CE1" s="571" t="s">
        <v>243</v>
      </c>
      <c r="CF1" s="571" t="s">
        <v>244</v>
      </c>
      <c r="CG1" s="572"/>
      <c r="CH1" s="586"/>
      <c r="CI1" s="379" t="str">
        <f>IF(Einstellungen!BZ71="Mohnblume",Einstellungen!BZ59,"nicht registrierte Version")</f>
        <v>nicht registrierte Version</v>
      </c>
    </row>
    <row r="2" spans="1:97" ht="12.75" x14ac:dyDescent="0.2">
      <c r="A2" s="58"/>
      <c r="B2" s="59"/>
      <c r="C2" s="51" t="s">
        <v>211</v>
      </c>
      <c r="D2" s="60" t="s">
        <v>1</v>
      </c>
      <c r="E2" s="60" t="s">
        <v>2</v>
      </c>
      <c r="F2" s="61" t="s">
        <v>1</v>
      </c>
      <c r="G2" s="61" t="s">
        <v>2</v>
      </c>
      <c r="H2" s="61" t="s">
        <v>3</v>
      </c>
      <c r="I2" s="224" t="s">
        <v>4</v>
      </c>
      <c r="J2" s="225" t="s">
        <v>5</v>
      </c>
      <c r="K2" s="226" t="s">
        <v>213</v>
      </c>
      <c r="L2" s="337" t="s">
        <v>16</v>
      </c>
      <c r="M2" s="338" t="s">
        <v>223</v>
      </c>
      <c r="N2" s="227" t="e">
        <f>Einstellungen!#REF!</f>
        <v>#REF!</v>
      </c>
      <c r="O2" s="380" t="str">
        <f>Einstellungen!A43</f>
        <v>HO</v>
      </c>
      <c r="P2" s="380" t="str">
        <f>Einstellungen!A44</f>
        <v>y</v>
      </c>
      <c r="Q2" s="502" t="str">
        <f>Einstellungen!A45</f>
        <v>b</v>
      </c>
      <c r="R2" s="558" t="s">
        <v>11</v>
      </c>
      <c r="S2" s="235" t="s">
        <v>9</v>
      </c>
      <c r="T2" s="236" t="s">
        <v>10</v>
      </c>
      <c r="U2" s="236" t="s">
        <v>238</v>
      </c>
      <c r="V2" s="548" t="s">
        <v>12</v>
      </c>
      <c r="W2" s="549" t="s">
        <v>13</v>
      </c>
      <c r="X2" s="550" t="s">
        <v>14</v>
      </c>
      <c r="Y2" s="6" t="s">
        <v>15</v>
      </c>
      <c r="Z2" s="389" t="s">
        <v>16</v>
      </c>
      <c r="AA2" s="389" t="s">
        <v>17</v>
      </c>
      <c r="AB2" s="389" t="s">
        <v>18</v>
      </c>
      <c r="AC2" s="388" t="s">
        <v>259</v>
      </c>
      <c r="AD2" s="388" t="s">
        <v>260</v>
      </c>
      <c r="AE2" s="389" t="s">
        <v>104</v>
      </c>
      <c r="AF2" s="389" t="s">
        <v>18</v>
      </c>
      <c r="AG2" s="207" t="s">
        <v>6</v>
      </c>
      <c r="AH2" s="326" t="s">
        <v>200</v>
      </c>
      <c r="AI2" s="207" t="s">
        <v>7</v>
      </c>
      <c r="AJ2" s="88" t="s">
        <v>8</v>
      </c>
      <c r="AK2" s="88" t="s">
        <v>19</v>
      </c>
      <c r="AL2" s="2" t="s">
        <v>176</v>
      </c>
      <c r="AM2" s="2" t="s">
        <v>20</v>
      </c>
      <c r="AN2" s="8" t="s">
        <v>177</v>
      </c>
      <c r="AO2" s="2" t="s">
        <v>21</v>
      </c>
      <c r="AP2" s="2" t="s">
        <v>258</v>
      </c>
      <c r="AQ2" s="2" t="s">
        <v>180</v>
      </c>
      <c r="AR2" s="2" t="s">
        <v>22</v>
      </c>
      <c r="AS2" s="2" t="s">
        <v>23</v>
      </c>
      <c r="AT2" s="327" t="s">
        <v>179</v>
      </c>
      <c r="AU2" s="2" t="s">
        <v>24</v>
      </c>
      <c r="AV2" s="2" t="s">
        <v>25</v>
      </c>
      <c r="AW2" s="2" t="s">
        <v>181</v>
      </c>
      <c r="AX2" s="60" t="s">
        <v>1</v>
      </c>
      <c r="AY2" s="60" t="s">
        <v>2</v>
      </c>
      <c r="AZ2" s="61" t="s">
        <v>1</v>
      </c>
      <c r="BA2" s="61" t="s">
        <v>2</v>
      </c>
      <c r="BB2" s="61" t="s">
        <v>3</v>
      </c>
      <c r="BD2" s="367"/>
      <c r="BE2" s="367"/>
      <c r="BF2" s="367"/>
      <c r="BG2" s="367"/>
      <c r="BH2" s="2" t="s">
        <v>226</v>
      </c>
      <c r="BI2" s="2" t="s">
        <v>235</v>
      </c>
      <c r="BJ2" s="2" t="s">
        <v>227</v>
      </c>
      <c r="BK2" s="2" t="s">
        <v>235</v>
      </c>
      <c r="BL2" s="2" t="s">
        <v>228</v>
      </c>
      <c r="BM2" s="2" t="s">
        <v>235</v>
      </c>
      <c r="BN2" s="562" t="s">
        <v>226</v>
      </c>
      <c r="BO2" s="562" t="s">
        <v>226</v>
      </c>
      <c r="BP2" s="567" t="s">
        <v>245</v>
      </c>
      <c r="BQ2" s="562" t="s">
        <v>226</v>
      </c>
      <c r="BR2" s="562" t="s">
        <v>226</v>
      </c>
      <c r="BS2" s="567" t="s">
        <v>245</v>
      </c>
      <c r="BT2" s="566" t="s">
        <v>248</v>
      </c>
      <c r="BU2" s="562"/>
      <c r="BV2" s="562" t="s">
        <v>237</v>
      </c>
      <c r="BW2" s="574" t="s">
        <v>227</v>
      </c>
      <c r="BX2" s="574" t="s">
        <v>227</v>
      </c>
      <c r="BY2" s="575" t="s">
        <v>245</v>
      </c>
      <c r="BZ2" s="574" t="s">
        <v>227</v>
      </c>
      <c r="CA2" s="574" t="s">
        <v>227</v>
      </c>
      <c r="CB2" s="575" t="s">
        <v>245</v>
      </c>
      <c r="CC2" s="572" t="s">
        <v>248</v>
      </c>
      <c r="CD2" s="574" t="s">
        <v>237</v>
      </c>
      <c r="CE2" s="571" t="s">
        <v>228</v>
      </c>
      <c r="CF2" s="571" t="s">
        <v>228</v>
      </c>
      <c r="CG2" s="575" t="s">
        <v>245</v>
      </c>
      <c r="CH2" s="587" t="s">
        <v>237</v>
      </c>
      <c r="CI2" s="224"/>
    </row>
    <row r="3" spans="1:97" ht="12.75" x14ac:dyDescent="0.2">
      <c r="A3" s="240">
        <f>WEEKDAY(B3)</f>
        <v>5</v>
      </c>
      <c r="B3" s="241">
        <f>Einstellungen!E29</f>
        <v>46023</v>
      </c>
      <c r="C3" s="600">
        <f>TRUNC((B3-DATE(YEAR(B3-MOD(B3-2,7)+3),1,MOD(B3-2,7)-9))/7)</f>
        <v>1</v>
      </c>
      <c r="D3" s="307"/>
      <c r="E3" s="307"/>
      <c r="F3" s="307"/>
      <c r="G3" s="307"/>
      <c r="H3" s="546">
        <f>IF(AK3=6,Einstellungen!$E$11,IF(AK3=7,Einstellungen!$E$12,IF(AK3=1,Einstellungen!$E$13,IF(AK3=2,Einstellungen!$E$7,IF(AK3=3,Einstellungen!$E$8,IF(AK3=4,Einstellungen!$E$9,IF(AK3=5,Einstellungen!$E$10)))))))</f>
        <v>0</v>
      </c>
      <c r="I3" s="228">
        <f t="shared" ref="I3:I32" si="0">IF(L3="J",$AO3,IF(L3="J/2",$AO3/2+AN3,AN3))</f>
        <v>0</v>
      </c>
      <c r="J3" s="229" t="str">
        <f t="shared" ref="J3:J33" si="1">IF(SUM(K3:M3)&gt;1,1,AS3)</f>
        <v/>
      </c>
      <c r="K3" s="313" t="s">
        <v>208</v>
      </c>
      <c r="L3" s="328"/>
      <c r="M3" s="332"/>
      <c r="N3" s="381"/>
      <c r="O3" s="369"/>
      <c r="P3" s="369"/>
      <c r="Q3" s="369"/>
      <c r="R3" s="233" t="str">
        <f>IF(I$36=0,"",IF(CL3&gt;E$35,E$35+AW3,CL3))</f>
        <v/>
      </c>
      <c r="S3" s="231">
        <f>SUM(AP$3:AP3)</f>
        <v>0</v>
      </c>
      <c r="T3" s="232">
        <f>SUM(I$3:I3)</f>
        <v>0</v>
      </c>
      <c r="U3" s="373" t="str">
        <f t="shared" ref="U3:U33" si="2">IF(H$65="Ja",BV3+CD3+CH3,"")</f>
        <v/>
      </c>
      <c r="V3" s="605" t="s">
        <v>191</v>
      </c>
      <c r="W3" s="606"/>
      <c r="X3" s="607"/>
      <c r="Y3" s="13">
        <f t="shared" ref="Y3:Y33" si="3">B3</f>
        <v>46023</v>
      </c>
      <c r="Z3" s="206" t="b">
        <f t="shared" ref="Z3:Z33" si="4">IF(AS3=1,IF(L3="J",1,IF(L3="J/2",0.5,0)))</f>
        <v>0</v>
      </c>
      <c r="AA3" s="20">
        <f>IF(M3=Einstellungen!A$43,I3,IF(M3=Einstellungen!A$45,I3,0))</f>
        <v>0</v>
      </c>
      <c r="AB3" s="20">
        <f>IF(M3=Einstellungen!A$44,I3,IF(M3=Einstellungen!A$45,I3,0))</f>
        <v>0</v>
      </c>
      <c r="AC3" s="661">
        <f t="shared" ref="AC3:AC21" si="5">IF(K3="gz",AO3,IF(K3="G/F",AO3/2,0))</f>
        <v>0</v>
      </c>
      <c r="AD3" s="2" t="b">
        <f t="shared" ref="AD3:AD33" si="6">IF(AS3=1,IF(K3="gz",1,0))</f>
        <v>0</v>
      </c>
      <c r="AE3" s="2">
        <f>IF(AA3&gt;0,1,0)</f>
        <v>0</v>
      </c>
      <c r="AF3" s="2">
        <f>IF(AB3&gt;0,1,0)</f>
        <v>0</v>
      </c>
      <c r="AG3" s="325">
        <f t="shared" ref="AG3:AG33" si="7">IF(AR3=1,IF(K3="U",1,IF(K3="U/2",0.5,IF(K3="U/F",0.5,0))))</f>
        <v>0</v>
      </c>
      <c r="AH3" s="325">
        <f t="shared" ref="AH3:AH33" si="8">IF(AR3=1,IF(K3="U",AO3,IF(K3="U/2",AO3/2,IF(K3="U/F",AO3/2,0))))</f>
        <v>0</v>
      </c>
      <c r="AI3" s="325">
        <f>IF(AR3=1,IF(K3="f",1,IF(K3="f/2",0.5,IF(K3="U/F",0.5,0))))</f>
        <v>1</v>
      </c>
      <c r="AJ3" s="325">
        <f t="shared" ref="AJ3:AJ33" si="9">IF(AR3=1,IF(K3="k",1,IF(K3="k/2",0.5,0)))</f>
        <v>0</v>
      </c>
      <c r="AK3" s="2">
        <f>A3</f>
        <v>5</v>
      </c>
      <c r="AL3" s="14">
        <f>IF($AY3=$AX3,0,IF($AY3&lt;$AX3,0,IF($BA3&lt;$AZ3,0,($AY3-$AX3)+($BA3-$AZ3))))</f>
        <v>0</v>
      </c>
      <c r="AM3" s="11">
        <f>AL3*24</f>
        <v>0</v>
      </c>
      <c r="AN3" s="11">
        <f t="shared" ref="AN3:AN33" si="10">IF(AM3=0,0,$AM3-($BB3*24))</f>
        <v>0</v>
      </c>
      <c r="AO3" s="11">
        <f>IF(AK3=6,$T$41,IF(AK3=7,$T$42,IF(AK3=1,$T$43,IF(AK3=2,$T$37,IF(AK3=3,$T$38,IF(AK3=4,$T$39,IF(AK3=5,$T$40)))))))</f>
        <v>8</v>
      </c>
      <c r="AP3" s="11">
        <f>IF(K3="U/F",0,AQ3)</f>
        <v>0</v>
      </c>
      <c r="AQ3" s="204">
        <f>IF(L3="J",$AO3,IF(K3="U",0,IF(K3="U/2",$AO3/2,IF(K3="f",0,IF(K3="f/2",AO3/2,IF(K3="k",0,IF(K3="k/2",AO3/2,AO3)))))))</f>
        <v>0</v>
      </c>
      <c r="AR3" s="2">
        <f>IF(AK3=6,$U$41,IF(AK3=7,$U$42,IF(AK3=1,$U$43,IF(AK3=2,$U$37,IF(AK3=3,$U$38,IF(AK3=4,$U$39,IF(AK3=5,$U$40,IF(AK3=5,$U$40))))))))</f>
        <v>1</v>
      </c>
      <c r="AS3" s="80" t="str">
        <f t="shared" ref="AS3:AS33" si="11">IF(K3="f","",IF(K3="f/2",0.5,AR3))</f>
        <v/>
      </c>
      <c r="AT3" s="63" t="str">
        <f t="shared" ref="AT3:AT10" si="12">IF(L3="j",1,IF(L3="J/2",0.5,""))</f>
        <v/>
      </c>
      <c r="AU3" s="11" t="str">
        <f>IF(AR3=1,"",IF(AT3=0.5,0.5,""))</f>
        <v/>
      </c>
      <c r="AV3" s="11">
        <f>IF(AT3=1,Einstellungen!E26,IF(AT3=0.5,(AN3-AP3)/2,AN3-AP3))</f>
        <v>0</v>
      </c>
      <c r="AW3" s="11">
        <f>SUM($AV$3:AV3)</f>
        <v>0</v>
      </c>
      <c r="AX3" s="390">
        <f>(INT(D3/100)+(D3-100*INT(D3/100))/60)/24</f>
        <v>0</v>
      </c>
      <c r="AY3" s="390">
        <f t="shared" ref="AY3:BB18" si="13">(INT(E3/100)+(E3-100*INT(E3/100))/60)/24</f>
        <v>0</v>
      </c>
      <c r="AZ3" s="390">
        <f t="shared" si="13"/>
        <v>0</v>
      </c>
      <c r="BA3" s="390">
        <f t="shared" si="13"/>
        <v>0</v>
      </c>
      <c r="BB3" s="390">
        <f t="shared" si="13"/>
        <v>0</v>
      </c>
      <c r="BC3" s="80" t="str">
        <f>IF(C3&lt;C4,1,"")</f>
        <v/>
      </c>
      <c r="BD3" s="368">
        <f>AX3*24</f>
        <v>0</v>
      </c>
      <c r="BE3" s="368">
        <f>AY3*24</f>
        <v>0</v>
      </c>
      <c r="BF3" s="368">
        <f>AZ3*24</f>
        <v>0</v>
      </c>
      <c r="BG3" s="368">
        <f>BA3*24</f>
        <v>0</v>
      </c>
      <c r="BH3" s="372">
        <f>IF($AK3=6,V$72,IF($AK3=7,V$73,IF($AK3=1,V$74,IF($AK3=2,V$68,IF($AK3=3,V$69,IF($AK3=4,V$70,IF($AK3=5,V$71)))))))</f>
        <v>18</v>
      </c>
      <c r="BI3" s="372">
        <f t="shared" ref="BI3:BI33" si="14">IF($AK3=6,E$72,IF($AK3=7,E$73,IF($AK3=1,E$74,IF($AK3=2,E$68,IF($AK3=3,E$69,IF($AK3=4,E$70,IF($AK3=5,E$71)))))))</f>
        <v>1.5</v>
      </c>
      <c r="BJ3" s="372">
        <f>IF($AK3=6,W$72,IF($AK3=7,W$73,IF($AK3=1,W$74,IF($AK3=2,W$68,IF($AK3=3,W$69,IF($AK3=4,W$70,IF($AK3=5,W$71)))))))</f>
        <v>22</v>
      </c>
      <c r="BK3" s="372">
        <f t="shared" ref="BK3:BK33" si="15">IF($AK3=6,G$72,IF($AK3=7,G$73,IF($AK3=1,G$74,IF($AK3=2,G$68,IF($AK3=3,G$69,IF($AK3=4,G$70,IF($AK3=5,G$71)))))))</f>
        <v>2</v>
      </c>
      <c r="BL3" s="372">
        <f>IF($AK3=6,X$72,IF($AK3=7,X$73,IF($AK3=1,X$74,IF($AK3=2,X$68,IF($AK3=3,X$69,IF($AK3=4,X$70,IF($AK3=5,X$71)))))))</f>
        <v>6</v>
      </c>
      <c r="BM3" s="372">
        <f t="shared" ref="BM3:BM33" si="16">IF($AK3=6,I$72,IF($AK3=7,I$73,IF($AK3=1,I$74,IF($AK3=2,I$68,IF($AK3=3,I$69,IF($AK3=4,I$70,IF($AK3=5,I$71)))))))</f>
        <v>2</v>
      </c>
      <c r="BN3" s="564">
        <f t="shared" ref="BN3:BN34" si="17">IF(BD3&lt;BH3,0,BD3-BH3)</f>
        <v>0</v>
      </c>
      <c r="BO3" s="565">
        <f t="shared" ref="BO3:BO34" si="18">IF(BE3&lt;BH3,0,BE3-BH3)</f>
        <v>0</v>
      </c>
      <c r="BP3" s="570">
        <f t="shared" ref="BP3:BP34" si="19">BO3-BN3</f>
        <v>0</v>
      </c>
      <c r="BQ3" s="564">
        <f t="shared" ref="BQ3:BQ34" si="20">IF(BF3&lt;BH3,0,BF3-BH3)</f>
        <v>0</v>
      </c>
      <c r="BR3" s="565">
        <f t="shared" ref="BR3:BR34" si="21">IF(BG3&lt;BH3,0,BG3-BH3)</f>
        <v>0</v>
      </c>
      <c r="BS3" s="570">
        <f t="shared" ref="BS3:BS34" si="22">BR3-BQ3</f>
        <v>0</v>
      </c>
      <c r="BT3" s="568">
        <f>BS3+BP3</f>
        <v>0</v>
      </c>
      <c r="BU3" s="564">
        <f>IF(CC3=0,BT3,BT3-CC3)</f>
        <v>0</v>
      </c>
      <c r="BV3" s="582">
        <f>BU3*(BI3-1)</f>
        <v>0</v>
      </c>
      <c r="BW3" s="576">
        <f>IF(BD3&lt;BJ3,0,BD3-BJ3)</f>
        <v>0</v>
      </c>
      <c r="BX3" s="577">
        <f>IF(BE3&lt;BJ3,0,BE3-BJ3)</f>
        <v>0</v>
      </c>
      <c r="BY3" s="578">
        <f t="shared" ref="BY3:BY34" si="23">BX3-BW3</f>
        <v>0</v>
      </c>
      <c r="BZ3" s="576">
        <f>IF(BF3&lt;BJ3,0,BF3-BJ3)</f>
        <v>0</v>
      </c>
      <c r="CA3" s="577">
        <f>IF(BG3&lt;BJ3,0,BG3-BJ3)</f>
        <v>0</v>
      </c>
      <c r="CB3" s="578">
        <f t="shared" ref="CB3:CB34" si="24">CA3-BZ3</f>
        <v>0</v>
      </c>
      <c r="CC3" s="579">
        <f>CB3+BY3</f>
        <v>0</v>
      </c>
      <c r="CD3" s="576">
        <f>CC3*(BK3-1)</f>
        <v>0</v>
      </c>
      <c r="CE3" s="560">
        <f>IF(BD3&gt;BL3,0,BD3-BL3)</f>
        <v>-6</v>
      </c>
      <c r="CF3" s="560">
        <f>IF(BE3&gt;BL3,0,BE3-BL3)</f>
        <v>-6</v>
      </c>
      <c r="CG3" s="560">
        <f>IF(CF3-CE3&lt;0,0,CF3-CE3)</f>
        <v>0</v>
      </c>
      <c r="CH3" s="588">
        <f>CG3*(BM3-1)</f>
        <v>0</v>
      </c>
      <c r="CI3" s="228"/>
      <c r="CJ3" s="11">
        <f>IF(BF3&gt;BH3,BJ3-BF3,IF(BG3&lt;BH3,0,IF(BF3=0,0,BG3-BH3)))</f>
        <v>0</v>
      </c>
      <c r="CK3" s="204"/>
      <c r="CL3" s="771" t="str">
        <f>IF(I$36=0,"",SUM(E$46:E$46)+AW3)</f>
        <v/>
      </c>
      <c r="CM3" s="11"/>
      <c r="CN3" s="11"/>
      <c r="CO3" s="11"/>
      <c r="CP3" s="204"/>
      <c r="CQ3" s="11"/>
      <c r="CR3" s="204"/>
      <c r="CS3" s="11"/>
    </row>
    <row r="4" spans="1:97" ht="12.75" x14ac:dyDescent="0.2">
      <c r="A4" s="242">
        <f t="shared" ref="A4:A33" si="25">WEEKDAY(B4)</f>
        <v>6</v>
      </c>
      <c r="B4" s="243">
        <f t="shared" ref="B4:B33" si="26">B3+1</f>
        <v>46024</v>
      </c>
      <c r="C4" s="600">
        <f t="shared" ref="C4:C33" si="27">TRUNC((B4-DATE(YEAR(B4-MOD(B4-2,7)+3),1,MOD(B4-2,7)-9))/7)</f>
        <v>1</v>
      </c>
      <c r="D4" s="307"/>
      <c r="E4" s="307"/>
      <c r="F4" s="307"/>
      <c r="G4" s="307"/>
      <c r="H4" s="546">
        <f>IF(AK4=6,Einstellungen!$E$11,IF(AK4=7,Einstellungen!$E$12,IF(AK4=1,Einstellungen!$E$13,IF(AK4=2,Einstellungen!$E$7,IF(AK4=3,Einstellungen!$E$8,IF(AK4=4,Einstellungen!$E$9,IF(AK4=5,Einstellungen!$E$10)))))))</f>
        <v>0</v>
      </c>
      <c r="I4" s="228">
        <f t="shared" si="0"/>
        <v>0</v>
      </c>
      <c r="J4" s="229">
        <f t="shared" si="1"/>
        <v>1</v>
      </c>
      <c r="K4" s="313"/>
      <c r="L4" s="328"/>
      <c r="M4" s="202"/>
      <c r="N4" s="381"/>
      <c r="O4" s="369"/>
      <c r="P4" s="369"/>
      <c r="Q4" s="369"/>
      <c r="R4" s="233" t="str">
        <f>IF(I$36=0,"",IF(Einstellungen!I$39=1,R3+AV4,CL4))</f>
        <v/>
      </c>
      <c r="S4" s="231">
        <f>SUM(AP$3:AP4)</f>
        <v>8</v>
      </c>
      <c r="T4" s="228">
        <f>SUM(I$3:I4)</f>
        <v>0</v>
      </c>
      <c r="U4" s="373" t="str">
        <f t="shared" si="2"/>
        <v/>
      </c>
      <c r="V4" s="605"/>
      <c r="W4" s="608"/>
      <c r="X4" s="609"/>
      <c r="Y4" s="15">
        <f t="shared" si="3"/>
        <v>46024</v>
      </c>
      <c r="Z4" s="206">
        <f t="shared" si="4"/>
        <v>0</v>
      </c>
      <c r="AA4" s="20">
        <f>IF(M4=Einstellungen!A$43,I4,IF(M4=Einstellungen!A$45,I4,0))</f>
        <v>0</v>
      </c>
      <c r="AB4" s="20">
        <f>IF(M4=Einstellungen!A$44,I4,IF(M4=Einstellungen!A$45,I4,0))</f>
        <v>0</v>
      </c>
      <c r="AC4" s="661">
        <f t="shared" si="5"/>
        <v>0</v>
      </c>
      <c r="AD4" s="2">
        <f t="shared" si="6"/>
        <v>0</v>
      </c>
      <c r="AE4" s="2">
        <f t="shared" ref="AE4:AE33" si="28">IF(AA4&gt;0,1,0)</f>
        <v>0</v>
      </c>
      <c r="AF4" s="2">
        <f t="shared" ref="AF4:AF33" si="29">IF(AB4&gt;0,1,0)</f>
        <v>0</v>
      </c>
      <c r="AG4" s="325">
        <f t="shared" si="7"/>
        <v>0</v>
      </c>
      <c r="AH4" s="325">
        <f t="shared" si="8"/>
        <v>0</v>
      </c>
      <c r="AI4" s="325">
        <f t="shared" ref="AI4:AI33" si="30">IF(AR4=1,IF(K4="f",1,IF(K4="f/2",0.5,IF(K4="U/F",0.5,0))))</f>
        <v>0</v>
      </c>
      <c r="AJ4" s="325">
        <f t="shared" si="9"/>
        <v>0</v>
      </c>
      <c r="AK4" s="2">
        <f t="shared" ref="AK4:AK33" si="31">A4</f>
        <v>6</v>
      </c>
      <c r="AL4" s="14">
        <f t="shared" ref="AL4:AL33" si="32">IF($AY4=$AX4,0,IF($AY4&lt;$AX4,0,IF($BA4&lt;$AZ4,0,($AY4-$AX4)+($BA4-$AZ4))))</f>
        <v>0</v>
      </c>
      <c r="AM4" s="11">
        <f t="shared" ref="AM4:AM33" si="33">AL4*24</f>
        <v>0</v>
      </c>
      <c r="AN4" s="11">
        <f t="shared" si="10"/>
        <v>0</v>
      </c>
      <c r="AO4" s="11">
        <f t="shared" ref="AO4:AO33" si="34">IF(AK4=6,$T$41,IF(AK4=7,$T$42,IF(AK4=1,$T$43,IF(AK4=2,$T$37,IF(AK4=3,$T$38,IF(AK4=4,$T$39,IF(AK4=5,$T$40)))))))</f>
        <v>8</v>
      </c>
      <c r="AP4" s="11">
        <f t="shared" ref="AP4:AP33" si="35">IF(K4="U/F",0,AQ4)</f>
        <v>8</v>
      </c>
      <c r="AQ4" s="204">
        <f t="shared" ref="AQ4:AQ33" si="36">IF(L4="J",$AO4,IF(K4="U",0,IF(K4="U/2",$AO4/2,IF(K4="f",0,IF(K4="f/2",AO4/2,IF(K4="k",0,IF(K4="k/2",AO4/2,AO4)))))))</f>
        <v>8</v>
      </c>
      <c r="AR4" s="2">
        <f t="shared" ref="AR4:AR33" si="37">IF(AK4=6,$U$41,IF(AK4=7,$U$42,IF(AK4=1,$U$43,IF(AK4=2,$U$37,IF(AK4=3,$U$38,IF(AK4=4,$U$39,IF(AK4=5,$U$40)))))))</f>
        <v>1</v>
      </c>
      <c r="AS4" s="80">
        <f t="shared" si="11"/>
        <v>1</v>
      </c>
      <c r="AT4" s="63" t="str">
        <f t="shared" si="12"/>
        <v/>
      </c>
      <c r="AU4" s="11" t="str">
        <f t="shared" ref="AU4:AU19" si="38">IF(AR4=1,"",IF(AT4=0.5,0.5,""))</f>
        <v/>
      </c>
      <c r="AV4" s="11">
        <f>IF(AT4=1,0,IF(AT4=0.5,(AN4-AP4)/2,AN4-AP4))</f>
        <v>-8</v>
      </c>
      <c r="AW4" s="11">
        <f>SUM($AV$3:AV4)</f>
        <v>-8</v>
      </c>
      <c r="AX4" s="390">
        <f t="shared" ref="AX4:AX33" si="39">(INT(D4/100)+(D4-100*INT(D4/100))/60)/24</f>
        <v>0</v>
      </c>
      <c r="AY4" s="390">
        <f t="shared" si="13"/>
        <v>0</v>
      </c>
      <c r="AZ4" s="390">
        <f t="shared" si="13"/>
        <v>0</v>
      </c>
      <c r="BA4" s="390">
        <f t="shared" si="13"/>
        <v>0</v>
      </c>
      <c r="BB4" s="390">
        <f t="shared" si="13"/>
        <v>0</v>
      </c>
      <c r="BC4" s="80" t="str">
        <f t="shared" ref="BC4:BC33" si="40">IF(C4&lt;C5,1,"")</f>
        <v/>
      </c>
      <c r="BD4" s="368">
        <f t="shared" ref="BD4:BD33" si="41">AX4*24</f>
        <v>0</v>
      </c>
      <c r="BE4" s="368">
        <f t="shared" ref="BE4:BE33" si="42">AY4*24</f>
        <v>0</v>
      </c>
      <c r="BF4" s="368">
        <f t="shared" ref="BF4:BF33" si="43">AZ4*24</f>
        <v>0</v>
      </c>
      <c r="BG4" s="368">
        <f t="shared" ref="BG4:BG33" si="44">BA4*24</f>
        <v>0</v>
      </c>
      <c r="BH4" s="372">
        <f t="shared" ref="BH4:BH33" si="45">IF($AK4=6,V$72,IF($AK4=7,V$73,IF($AK4=1,V$74,IF($AK4=2,V$68,IF($AK4=3,V$69,IF($AK4=4,V$70,IF($AK4=5,V$71)))))))</f>
        <v>18</v>
      </c>
      <c r="BI4" s="372">
        <f t="shared" si="14"/>
        <v>1.5</v>
      </c>
      <c r="BJ4" s="372">
        <f t="shared" ref="BJ4:BJ33" si="46">IF($AK4=6,W$72,IF($AK4=7,W$73,IF($AK4=1,W$74,IF($AK4=2,W$68,IF($AK4=3,W$69,IF($AK4=4,W$70,IF($AK4=5,W$71)))))))</f>
        <v>22</v>
      </c>
      <c r="BK4" s="372">
        <f t="shared" si="15"/>
        <v>2</v>
      </c>
      <c r="BL4" s="372">
        <f t="shared" ref="BL4:BL33" si="47">IF($AK4=6,X$72,IF($AK4=7,X$73,IF($AK4=1,X$74,IF($AK4=2,X$68,IF($AK4=3,X$69,IF($AK4=4,X$70,IF($AK4=5,X$71)))))))</f>
        <v>6</v>
      </c>
      <c r="BM4" s="372">
        <f t="shared" si="16"/>
        <v>2</v>
      </c>
      <c r="BN4" s="564">
        <f t="shared" si="17"/>
        <v>0</v>
      </c>
      <c r="BO4" s="565">
        <f t="shared" si="18"/>
        <v>0</v>
      </c>
      <c r="BP4" s="570">
        <f t="shared" si="19"/>
        <v>0</v>
      </c>
      <c r="BQ4" s="564">
        <f t="shared" si="20"/>
        <v>0</v>
      </c>
      <c r="BR4" s="565">
        <f t="shared" si="21"/>
        <v>0</v>
      </c>
      <c r="BS4" s="570">
        <f t="shared" si="22"/>
        <v>0</v>
      </c>
      <c r="BT4" s="568">
        <f t="shared" ref="BT4:BT34" si="48">BS4+BP4</f>
        <v>0</v>
      </c>
      <c r="BU4" s="564">
        <f t="shared" ref="BU4:BU35" si="49">IF(CC4=0,BT4,BT4-CC4)</f>
        <v>0</v>
      </c>
      <c r="BV4" s="582">
        <f t="shared" ref="BV4:BV34" si="50">BU4*(BI4-1)</f>
        <v>0</v>
      </c>
      <c r="BW4" s="576">
        <f t="shared" ref="BW4:BW33" si="51">IF(BD4&lt;BJ4,0,BD4-BJ4)</f>
        <v>0</v>
      </c>
      <c r="BX4" s="577">
        <f t="shared" ref="BX4:BX33" si="52">IF(BE4&lt;BJ4,0,BE4-BJ4)</f>
        <v>0</v>
      </c>
      <c r="BY4" s="578">
        <f t="shared" si="23"/>
        <v>0</v>
      </c>
      <c r="BZ4" s="576">
        <f t="shared" ref="BZ4:BZ26" si="53">IF(BF4&lt;BJ4,0,BF4-BJ4)</f>
        <v>0</v>
      </c>
      <c r="CA4" s="577">
        <f t="shared" ref="CA4:CA26" si="54">IF(BG4&lt;BJ4,0,BG4-BJ4)</f>
        <v>0</v>
      </c>
      <c r="CB4" s="578">
        <f t="shared" si="24"/>
        <v>0</v>
      </c>
      <c r="CC4" s="579">
        <f t="shared" ref="CC4:CC34" si="55">CB4+BY4</f>
        <v>0</v>
      </c>
      <c r="CD4" s="576">
        <f t="shared" ref="CD4:CD34" si="56">CC4*(BK4-1)</f>
        <v>0</v>
      </c>
      <c r="CE4" s="560">
        <f t="shared" ref="CE4:CE35" si="57">IF(BD4&gt;BL4,0,BD4-BL4)</f>
        <v>-6</v>
      </c>
      <c r="CF4" s="560">
        <f t="shared" ref="CF4:CF35" si="58">IF(BE4&gt;BL4,0,BE4-BL4)</f>
        <v>-6</v>
      </c>
      <c r="CG4" s="560">
        <f t="shared" ref="CG4:CG35" si="59">IF(CF4-CE4&lt;0,0,CF4-CE4)</f>
        <v>0</v>
      </c>
      <c r="CH4" s="588">
        <f t="shared" ref="CH4:CH34" si="60">CG4*(BM4-1)</f>
        <v>0</v>
      </c>
      <c r="CI4" s="228"/>
      <c r="CJ4" s="11">
        <f t="shared" ref="CJ4:CJ34" si="61">IF(BF4&gt;BH4,BJ4-BF4,IF(BG4&lt;BH4,0,IF(BF4=0,0,BG4-BH4)))</f>
        <v>0</v>
      </c>
      <c r="CK4" s="204"/>
      <c r="CL4" s="771" t="str">
        <f t="shared" ref="CL4:CL33" si="62">IF(I$36=0,"",SUM(E$46:E$46)+AW4)</f>
        <v/>
      </c>
      <c r="CM4" s="11"/>
      <c r="CN4" s="11"/>
      <c r="CO4" s="11"/>
      <c r="CP4" s="204"/>
      <c r="CQ4" s="11"/>
      <c r="CR4" s="204"/>
      <c r="CS4" s="11"/>
    </row>
    <row r="5" spans="1:97" ht="12.75" x14ac:dyDescent="0.2">
      <c r="A5" s="242">
        <f t="shared" si="25"/>
        <v>7</v>
      </c>
      <c r="B5" s="243">
        <f t="shared" si="26"/>
        <v>46025</v>
      </c>
      <c r="C5" s="600">
        <f t="shared" si="27"/>
        <v>1</v>
      </c>
      <c r="D5" s="307"/>
      <c r="E5" s="307"/>
      <c r="F5" s="307"/>
      <c r="G5" s="307"/>
      <c r="H5" s="546">
        <f>IF(AK5=6,Einstellungen!$E$11,IF(AK5=7,Einstellungen!$E$12,IF(AK5=1,Einstellungen!$E$13,IF(AK5=2,Einstellungen!$E$7,IF(AK5=3,Einstellungen!$E$8,IF(AK5=4,Einstellungen!$E$9,IF(AK5=5,Einstellungen!$E$10)))))))</f>
        <v>0</v>
      </c>
      <c r="I5" s="228">
        <f t="shared" si="0"/>
        <v>0</v>
      </c>
      <c r="J5" s="229" t="str">
        <f t="shared" si="1"/>
        <v/>
      </c>
      <c r="K5" s="313"/>
      <c r="L5" s="328"/>
      <c r="M5" s="202"/>
      <c r="N5" s="381"/>
      <c r="O5" s="369"/>
      <c r="P5" s="369"/>
      <c r="Q5" s="369"/>
      <c r="R5" s="233" t="str">
        <f>IF(I$36=0,"",IF(Einstellungen!I$39=1,R4+AV5,CL5))</f>
        <v/>
      </c>
      <c r="S5" s="231">
        <f>SUM(AP$3:AP5)</f>
        <v>8</v>
      </c>
      <c r="T5" s="228">
        <f>SUM(I$3:I5)</f>
        <v>0</v>
      </c>
      <c r="U5" s="373" t="str">
        <f t="shared" si="2"/>
        <v/>
      </c>
      <c r="V5" s="605"/>
      <c r="W5" s="608"/>
      <c r="X5" s="609"/>
      <c r="Y5" s="15">
        <f t="shared" si="3"/>
        <v>46025</v>
      </c>
      <c r="Z5" s="206" t="b">
        <f t="shared" si="4"/>
        <v>0</v>
      </c>
      <c r="AA5" s="20">
        <f>IF(M5=Einstellungen!A$43,I5,IF(M5=Einstellungen!A$45,I5,0))</f>
        <v>0</v>
      </c>
      <c r="AB5" s="20">
        <f>IF(M5=Einstellungen!A$44,I5,IF(M5=Einstellungen!A$45,I5,0))</f>
        <v>0</v>
      </c>
      <c r="AC5" s="661">
        <f t="shared" si="5"/>
        <v>0</v>
      </c>
      <c r="AD5" s="2" t="b">
        <f t="shared" si="6"/>
        <v>0</v>
      </c>
      <c r="AE5" s="2">
        <f t="shared" si="28"/>
        <v>0</v>
      </c>
      <c r="AF5" s="2">
        <f t="shared" si="29"/>
        <v>0</v>
      </c>
      <c r="AG5" s="325" t="b">
        <f t="shared" si="7"/>
        <v>0</v>
      </c>
      <c r="AH5" s="325" t="b">
        <f t="shared" si="8"/>
        <v>0</v>
      </c>
      <c r="AI5" s="325" t="b">
        <f t="shared" si="30"/>
        <v>0</v>
      </c>
      <c r="AJ5" s="325" t="b">
        <f t="shared" si="9"/>
        <v>0</v>
      </c>
      <c r="AK5" s="2">
        <f t="shared" si="31"/>
        <v>7</v>
      </c>
      <c r="AL5" s="14">
        <f t="shared" si="32"/>
        <v>0</v>
      </c>
      <c r="AM5" s="11">
        <f t="shared" si="33"/>
        <v>0</v>
      </c>
      <c r="AN5" s="11">
        <f t="shared" si="10"/>
        <v>0</v>
      </c>
      <c r="AO5" s="11">
        <f t="shared" si="34"/>
        <v>0</v>
      </c>
      <c r="AP5" s="11">
        <f t="shared" si="35"/>
        <v>0</v>
      </c>
      <c r="AQ5" s="204">
        <f t="shared" si="36"/>
        <v>0</v>
      </c>
      <c r="AR5" s="2" t="str">
        <f t="shared" si="37"/>
        <v/>
      </c>
      <c r="AS5" s="80" t="str">
        <f t="shared" si="11"/>
        <v/>
      </c>
      <c r="AT5" s="63" t="str">
        <f t="shared" si="12"/>
        <v/>
      </c>
      <c r="AU5" s="11" t="str">
        <f t="shared" si="38"/>
        <v/>
      </c>
      <c r="AV5" s="11">
        <f t="shared" ref="AV5:AV33" si="63">IF(AT5=1,0,IF(AT5=0.5,(AN5-AP5)/2,AN5-AP5))</f>
        <v>0</v>
      </c>
      <c r="AW5" s="11">
        <f>SUM($AV$3:AV5)</f>
        <v>-8</v>
      </c>
      <c r="AX5" s="390">
        <f t="shared" si="39"/>
        <v>0</v>
      </c>
      <c r="AY5" s="390">
        <f t="shared" si="13"/>
        <v>0</v>
      </c>
      <c r="AZ5" s="390">
        <f t="shared" si="13"/>
        <v>0</v>
      </c>
      <c r="BA5" s="390">
        <f t="shared" si="13"/>
        <v>0</v>
      </c>
      <c r="BB5" s="390">
        <f t="shared" si="13"/>
        <v>0</v>
      </c>
      <c r="BC5" s="80" t="str">
        <f t="shared" si="40"/>
        <v/>
      </c>
      <c r="BD5" s="368">
        <f t="shared" si="41"/>
        <v>0</v>
      </c>
      <c r="BE5" s="368">
        <f t="shared" si="42"/>
        <v>0</v>
      </c>
      <c r="BF5" s="368">
        <f t="shared" si="43"/>
        <v>0</v>
      </c>
      <c r="BG5" s="368">
        <f t="shared" si="44"/>
        <v>0</v>
      </c>
      <c r="BH5" s="372">
        <f t="shared" si="45"/>
        <v>18</v>
      </c>
      <c r="BI5" s="372">
        <f t="shared" si="14"/>
        <v>1.5</v>
      </c>
      <c r="BJ5" s="372">
        <f t="shared" si="46"/>
        <v>22</v>
      </c>
      <c r="BK5" s="372">
        <f t="shared" si="15"/>
        <v>2</v>
      </c>
      <c r="BL5" s="372">
        <f t="shared" si="47"/>
        <v>6</v>
      </c>
      <c r="BM5" s="372">
        <f t="shared" si="16"/>
        <v>2</v>
      </c>
      <c r="BN5" s="564">
        <f t="shared" si="17"/>
        <v>0</v>
      </c>
      <c r="BO5" s="565">
        <f t="shared" si="18"/>
        <v>0</v>
      </c>
      <c r="BP5" s="570">
        <f t="shared" si="19"/>
        <v>0</v>
      </c>
      <c r="BQ5" s="564">
        <f t="shared" si="20"/>
        <v>0</v>
      </c>
      <c r="BR5" s="565">
        <f t="shared" si="21"/>
        <v>0</v>
      </c>
      <c r="BS5" s="570">
        <f t="shared" si="22"/>
        <v>0</v>
      </c>
      <c r="BT5" s="568">
        <f t="shared" si="48"/>
        <v>0</v>
      </c>
      <c r="BU5" s="564">
        <f t="shared" si="49"/>
        <v>0</v>
      </c>
      <c r="BV5" s="582">
        <f t="shared" si="50"/>
        <v>0</v>
      </c>
      <c r="BW5" s="576">
        <f t="shared" si="51"/>
        <v>0</v>
      </c>
      <c r="BX5" s="577">
        <f t="shared" si="52"/>
        <v>0</v>
      </c>
      <c r="BY5" s="578">
        <f t="shared" si="23"/>
        <v>0</v>
      </c>
      <c r="BZ5" s="576">
        <f t="shared" si="53"/>
        <v>0</v>
      </c>
      <c r="CA5" s="577">
        <f t="shared" si="54"/>
        <v>0</v>
      </c>
      <c r="CB5" s="578">
        <f t="shared" si="24"/>
        <v>0</v>
      </c>
      <c r="CC5" s="579">
        <f t="shared" si="55"/>
        <v>0</v>
      </c>
      <c r="CD5" s="576">
        <f t="shared" si="56"/>
        <v>0</v>
      </c>
      <c r="CE5" s="560">
        <f t="shared" si="57"/>
        <v>-6</v>
      </c>
      <c r="CF5" s="560">
        <f t="shared" si="58"/>
        <v>-6</v>
      </c>
      <c r="CG5" s="560">
        <f t="shared" si="59"/>
        <v>0</v>
      </c>
      <c r="CH5" s="588">
        <f t="shared" si="60"/>
        <v>0</v>
      </c>
      <c r="CI5" s="228"/>
      <c r="CJ5" s="11">
        <f t="shared" si="61"/>
        <v>0</v>
      </c>
      <c r="CK5" s="204"/>
      <c r="CL5" s="771" t="str">
        <f t="shared" si="62"/>
        <v/>
      </c>
      <c r="CM5" s="11"/>
      <c r="CN5" s="11"/>
      <c r="CO5" s="11"/>
      <c r="CP5" s="204"/>
      <c r="CQ5" s="11"/>
      <c r="CR5" s="204"/>
      <c r="CS5" s="11"/>
    </row>
    <row r="6" spans="1:97" ht="12.75" x14ac:dyDescent="0.2">
      <c r="A6" s="242">
        <f t="shared" si="25"/>
        <v>1</v>
      </c>
      <c r="B6" s="243">
        <f>B5+1</f>
        <v>46026</v>
      </c>
      <c r="C6" s="600">
        <f t="shared" si="27"/>
        <v>1</v>
      </c>
      <c r="D6" s="307"/>
      <c r="E6" s="307"/>
      <c r="F6" s="307"/>
      <c r="G6" s="307"/>
      <c r="H6" s="546">
        <f>IF(AK6=6,Einstellungen!$E$11,IF(AK6=7,Einstellungen!$E$12,IF(AK6=1,Einstellungen!$E$13,IF(AK6=2,Einstellungen!$E$7,IF(AK6=3,Einstellungen!$E$8,IF(AK6=4,Einstellungen!$E$9,IF(AK6=5,Einstellungen!$E$10)))))))</f>
        <v>0</v>
      </c>
      <c r="I6" s="228">
        <f t="shared" si="0"/>
        <v>0</v>
      </c>
      <c r="J6" s="229" t="str">
        <f t="shared" si="1"/>
        <v/>
      </c>
      <c r="K6" s="313"/>
      <c r="L6" s="328"/>
      <c r="M6" s="202"/>
      <c r="N6" s="381"/>
      <c r="O6" s="369"/>
      <c r="P6" s="369"/>
      <c r="Q6" s="369"/>
      <c r="R6" s="233" t="str">
        <f>IF(I$36=0,"",IF(Einstellungen!I$39=1,R5+AV6,CL6))</f>
        <v/>
      </c>
      <c r="S6" s="231">
        <f>SUM(AP$3:AP6)</f>
        <v>8</v>
      </c>
      <c r="T6" s="228">
        <f>SUM(I$3:I6)</f>
        <v>0</v>
      </c>
      <c r="U6" s="373" t="str">
        <f t="shared" si="2"/>
        <v/>
      </c>
      <c r="V6" s="605"/>
      <c r="W6" s="608"/>
      <c r="X6" s="609"/>
      <c r="Y6" s="15">
        <f t="shared" si="3"/>
        <v>46026</v>
      </c>
      <c r="Z6" s="206" t="b">
        <f t="shared" si="4"/>
        <v>0</v>
      </c>
      <c r="AA6" s="20">
        <f>IF(M6=Einstellungen!A$43,I6,IF(M6=Einstellungen!A$45,I6,0))</f>
        <v>0</v>
      </c>
      <c r="AB6" s="20">
        <f>IF(M6=Einstellungen!A$44,I6,IF(M6=Einstellungen!A$45,I6,0))</f>
        <v>0</v>
      </c>
      <c r="AC6" s="661">
        <f t="shared" si="5"/>
        <v>0</v>
      </c>
      <c r="AD6" s="2" t="b">
        <f t="shared" si="6"/>
        <v>0</v>
      </c>
      <c r="AE6" s="2">
        <f t="shared" si="28"/>
        <v>0</v>
      </c>
      <c r="AF6" s="2">
        <f t="shared" si="29"/>
        <v>0</v>
      </c>
      <c r="AG6" s="325" t="b">
        <f t="shared" si="7"/>
        <v>0</v>
      </c>
      <c r="AH6" s="325" t="b">
        <f t="shared" si="8"/>
        <v>0</v>
      </c>
      <c r="AI6" s="325" t="b">
        <f t="shared" si="30"/>
        <v>0</v>
      </c>
      <c r="AJ6" s="325" t="b">
        <f t="shared" si="9"/>
        <v>0</v>
      </c>
      <c r="AK6" s="2">
        <f t="shared" si="31"/>
        <v>1</v>
      </c>
      <c r="AL6" s="14">
        <f t="shared" si="32"/>
        <v>0</v>
      </c>
      <c r="AM6" s="11">
        <f t="shared" si="33"/>
        <v>0</v>
      </c>
      <c r="AN6" s="11">
        <f t="shared" si="10"/>
        <v>0</v>
      </c>
      <c r="AO6" s="11">
        <f t="shared" si="34"/>
        <v>0</v>
      </c>
      <c r="AP6" s="11">
        <f t="shared" si="35"/>
        <v>0</v>
      </c>
      <c r="AQ6" s="204">
        <f t="shared" si="36"/>
        <v>0</v>
      </c>
      <c r="AR6" s="2" t="str">
        <f t="shared" si="37"/>
        <v/>
      </c>
      <c r="AS6" s="80" t="str">
        <f t="shared" si="11"/>
        <v/>
      </c>
      <c r="AT6" s="63" t="str">
        <f t="shared" si="12"/>
        <v/>
      </c>
      <c r="AU6" s="11" t="str">
        <f t="shared" si="38"/>
        <v/>
      </c>
      <c r="AV6" s="11">
        <f t="shared" si="63"/>
        <v>0</v>
      </c>
      <c r="AW6" s="11">
        <f>SUM($AV$3:AV6)</f>
        <v>-8</v>
      </c>
      <c r="AX6" s="390">
        <f t="shared" si="39"/>
        <v>0</v>
      </c>
      <c r="AY6" s="390">
        <f t="shared" si="13"/>
        <v>0</v>
      </c>
      <c r="AZ6" s="390">
        <f t="shared" si="13"/>
        <v>0</v>
      </c>
      <c r="BA6" s="390">
        <f t="shared" si="13"/>
        <v>0</v>
      </c>
      <c r="BB6" s="390">
        <f t="shared" si="13"/>
        <v>0</v>
      </c>
      <c r="BC6" s="80">
        <f t="shared" si="40"/>
        <v>1</v>
      </c>
      <c r="BD6" s="368">
        <f t="shared" si="41"/>
        <v>0</v>
      </c>
      <c r="BE6" s="368">
        <f t="shared" si="42"/>
        <v>0</v>
      </c>
      <c r="BF6" s="368">
        <f t="shared" si="43"/>
        <v>0</v>
      </c>
      <c r="BG6" s="368">
        <f t="shared" si="44"/>
        <v>0</v>
      </c>
      <c r="BH6" s="372">
        <f t="shared" si="45"/>
        <v>8</v>
      </c>
      <c r="BI6" s="372">
        <f t="shared" si="14"/>
        <v>2</v>
      </c>
      <c r="BJ6" s="372">
        <f t="shared" si="46"/>
        <v>22</v>
      </c>
      <c r="BK6" s="372">
        <f t="shared" si="15"/>
        <v>3</v>
      </c>
      <c r="BL6" s="372">
        <f t="shared" si="47"/>
        <v>6</v>
      </c>
      <c r="BM6" s="372">
        <f t="shared" si="16"/>
        <v>3</v>
      </c>
      <c r="BN6" s="564">
        <f t="shared" si="17"/>
        <v>0</v>
      </c>
      <c r="BO6" s="565">
        <f t="shared" si="18"/>
        <v>0</v>
      </c>
      <c r="BP6" s="570">
        <f t="shared" si="19"/>
        <v>0</v>
      </c>
      <c r="BQ6" s="564">
        <f t="shared" si="20"/>
        <v>0</v>
      </c>
      <c r="BR6" s="565">
        <f t="shared" si="21"/>
        <v>0</v>
      </c>
      <c r="BS6" s="570">
        <f t="shared" si="22"/>
        <v>0</v>
      </c>
      <c r="BT6" s="568">
        <f t="shared" si="48"/>
        <v>0</v>
      </c>
      <c r="BU6" s="564">
        <f t="shared" si="49"/>
        <v>0</v>
      </c>
      <c r="BV6" s="582">
        <f t="shared" si="50"/>
        <v>0</v>
      </c>
      <c r="BW6" s="576">
        <f t="shared" si="51"/>
        <v>0</v>
      </c>
      <c r="BX6" s="577">
        <f t="shared" si="52"/>
        <v>0</v>
      </c>
      <c r="BY6" s="578">
        <f t="shared" si="23"/>
        <v>0</v>
      </c>
      <c r="BZ6" s="576">
        <f t="shared" si="53"/>
        <v>0</v>
      </c>
      <c r="CA6" s="577">
        <f t="shared" si="54"/>
        <v>0</v>
      </c>
      <c r="CB6" s="578">
        <f t="shared" si="24"/>
        <v>0</v>
      </c>
      <c r="CC6" s="579">
        <f t="shared" si="55"/>
        <v>0</v>
      </c>
      <c r="CD6" s="576">
        <f t="shared" si="56"/>
        <v>0</v>
      </c>
      <c r="CE6" s="560">
        <f t="shared" si="57"/>
        <v>-6</v>
      </c>
      <c r="CF6" s="560">
        <f t="shared" si="58"/>
        <v>-6</v>
      </c>
      <c r="CG6" s="560">
        <f t="shared" si="59"/>
        <v>0</v>
      </c>
      <c r="CH6" s="588">
        <f t="shared" si="60"/>
        <v>0</v>
      </c>
      <c r="CI6" s="228"/>
      <c r="CJ6" s="11">
        <f t="shared" si="61"/>
        <v>0</v>
      </c>
      <c r="CK6" s="204"/>
      <c r="CL6" s="771" t="str">
        <f t="shared" si="62"/>
        <v/>
      </c>
      <c r="CM6" s="11"/>
      <c r="CN6" s="11"/>
      <c r="CO6" s="11"/>
      <c r="CP6" s="204"/>
      <c r="CQ6" s="11"/>
      <c r="CR6" s="204"/>
      <c r="CS6" s="11"/>
    </row>
    <row r="7" spans="1:97" ht="12.75" x14ac:dyDescent="0.2">
      <c r="A7" s="242">
        <f t="shared" si="25"/>
        <v>2</v>
      </c>
      <c r="B7" s="243">
        <f t="shared" si="26"/>
        <v>46027</v>
      </c>
      <c r="C7" s="600">
        <f t="shared" si="27"/>
        <v>2</v>
      </c>
      <c r="D7" s="307"/>
      <c r="E7" s="307"/>
      <c r="F7" s="307"/>
      <c r="G7" s="307"/>
      <c r="H7" s="546">
        <f>IF(AK7=6,Einstellungen!$E$11,IF(AK7=7,Einstellungen!$E$12,IF(AK7=1,Einstellungen!$E$13,IF(AK7=2,Einstellungen!$E$7,IF(AK7=3,Einstellungen!$E$8,IF(AK7=4,Einstellungen!$E$9,IF(AK7=5,Einstellungen!$E$10)))))))</f>
        <v>0</v>
      </c>
      <c r="I7" s="228">
        <f t="shared" si="0"/>
        <v>0</v>
      </c>
      <c r="J7" s="229">
        <f t="shared" si="1"/>
        <v>1</v>
      </c>
      <c r="K7" s="313"/>
      <c r="L7" s="328"/>
      <c r="M7" s="202"/>
      <c r="N7" s="381"/>
      <c r="O7" s="369"/>
      <c r="P7" s="369"/>
      <c r="Q7" s="369"/>
      <c r="R7" s="233" t="str">
        <f>IF(I$36=0,"",IF(Einstellungen!I$39=1,R6+AV7,CL7))</f>
        <v/>
      </c>
      <c r="S7" s="231">
        <f>SUM(AP$3:AP7)</f>
        <v>16</v>
      </c>
      <c r="T7" s="228">
        <f>SUM(I$3:I7)</f>
        <v>0</v>
      </c>
      <c r="U7" s="373" t="str">
        <f t="shared" si="2"/>
        <v/>
      </c>
      <c r="V7" s="605"/>
      <c r="W7" s="608"/>
      <c r="X7" s="609"/>
      <c r="Y7" s="15">
        <f t="shared" si="3"/>
        <v>46027</v>
      </c>
      <c r="Z7" s="206">
        <f t="shared" si="4"/>
        <v>0</v>
      </c>
      <c r="AA7" s="20">
        <f>IF(M7=Einstellungen!A$43,I7,IF(M7=Einstellungen!A$45,I7,0))</f>
        <v>0</v>
      </c>
      <c r="AB7" s="20">
        <f>IF(M7=Einstellungen!A$44,I7,IF(M7=Einstellungen!A$45,I7,0))</f>
        <v>0</v>
      </c>
      <c r="AC7" s="661">
        <f t="shared" si="5"/>
        <v>0</v>
      </c>
      <c r="AD7" s="2">
        <f t="shared" si="6"/>
        <v>0</v>
      </c>
      <c r="AE7" s="2">
        <f t="shared" si="28"/>
        <v>0</v>
      </c>
      <c r="AF7" s="2">
        <f t="shared" si="29"/>
        <v>0</v>
      </c>
      <c r="AG7" s="325">
        <f t="shared" si="7"/>
        <v>0</v>
      </c>
      <c r="AH7" s="325">
        <f t="shared" si="8"/>
        <v>0</v>
      </c>
      <c r="AI7" s="325">
        <f t="shared" si="30"/>
        <v>0</v>
      </c>
      <c r="AJ7" s="325">
        <f t="shared" si="9"/>
        <v>0</v>
      </c>
      <c r="AK7" s="2">
        <f t="shared" si="31"/>
        <v>2</v>
      </c>
      <c r="AL7" s="14">
        <f t="shared" si="32"/>
        <v>0</v>
      </c>
      <c r="AM7" s="11">
        <f t="shared" si="33"/>
        <v>0</v>
      </c>
      <c r="AN7" s="11">
        <f t="shared" si="10"/>
        <v>0</v>
      </c>
      <c r="AO7" s="11">
        <f t="shared" si="34"/>
        <v>8</v>
      </c>
      <c r="AP7" s="11">
        <f t="shared" si="35"/>
        <v>8</v>
      </c>
      <c r="AQ7" s="204">
        <f t="shared" si="36"/>
        <v>8</v>
      </c>
      <c r="AR7" s="2">
        <f t="shared" si="37"/>
        <v>1</v>
      </c>
      <c r="AS7" s="80">
        <f t="shared" si="11"/>
        <v>1</v>
      </c>
      <c r="AT7" s="63" t="str">
        <f t="shared" si="12"/>
        <v/>
      </c>
      <c r="AU7" s="11" t="str">
        <f t="shared" si="38"/>
        <v/>
      </c>
      <c r="AV7" s="11">
        <f t="shared" si="63"/>
        <v>-8</v>
      </c>
      <c r="AW7" s="11">
        <f>SUM($AV$3:AV7)</f>
        <v>-16</v>
      </c>
      <c r="AX7" s="390">
        <f t="shared" si="39"/>
        <v>0</v>
      </c>
      <c r="AY7" s="390">
        <f t="shared" si="13"/>
        <v>0</v>
      </c>
      <c r="AZ7" s="390">
        <f t="shared" si="13"/>
        <v>0</v>
      </c>
      <c r="BA7" s="390">
        <f t="shared" si="13"/>
        <v>0</v>
      </c>
      <c r="BB7" s="390">
        <f t="shared" si="13"/>
        <v>0</v>
      </c>
      <c r="BC7" s="80" t="str">
        <f t="shared" si="40"/>
        <v/>
      </c>
      <c r="BD7" s="368">
        <f t="shared" si="41"/>
        <v>0</v>
      </c>
      <c r="BE7" s="368">
        <f t="shared" si="42"/>
        <v>0</v>
      </c>
      <c r="BF7" s="368">
        <f t="shared" si="43"/>
        <v>0</v>
      </c>
      <c r="BG7" s="368">
        <f t="shared" si="44"/>
        <v>0</v>
      </c>
      <c r="BH7" s="372">
        <f t="shared" si="45"/>
        <v>18</v>
      </c>
      <c r="BI7" s="372">
        <f t="shared" si="14"/>
        <v>1.5</v>
      </c>
      <c r="BJ7" s="372">
        <f t="shared" si="46"/>
        <v>22</v>
      </c>
      <c r="BK7" s="372">
        <f t="shared" si="15"/>
        <v>2</v>
      </c>
      <c r="BL7" s="372">
        <f t="shared" si="47"/>
        <v>6</v>
      </c>
      <c r="BM7" s="372">
        <f t="shared" si="16"/>
        <v>2</v>
      </c>
      <c r="BN7" s="564">
        <f t="shared" si="17"/>
        <v>0</v>
      </c>
      <c r="BO7" s="565">
        <f t="shared" si="18"/>
        <v>0</v>
      </c>
      <c r="BP7" s="570">
        <f t="shared" si="19"/>
        <v>0</v>
      </c>
      <c r="BQ7" s="564">
        <f t="shared" si="20"/>
        <v>0</v>
      </c>
      <c r="BR7" s="565">
        <f t="shared" si="21"/>
        <v>0</v>
      </c>
      <c r="BS7" s="570">
        <f t="shared" si="22"/>
        <v>0</v>
      </c>
      <c r="BT7" s="568">
        <f t="shared" si="48"/>
        <v>0</v>
      </c>
      <c r="BU7" s="564">
        <f t="shared" si="49"/>
        <v>0</v>
      </c>
      <c r="BV7" s="582">
        <f t="shared" si="50"/>
        <v>0</v>
      </c>
      <c r="BW7" s="576">
        <f t="shared" si="51"/>
        <v>0</v>
      </c>
      <c r="BX7" s="577">
        <f t="shared" si="52"/>
        <v>0</v>
      </c>
      <c r="BY7" s="578">
        <f t="shared" si="23"/>
        <v>0</v>
      </c>
      <c r="BZ7" s="576">
        <f t="shared" si="53"/>
        <v>0</v>
      </c>
      <c r="CA7" s="577">
        <f t="shared" si="54"/>
        <v>0</v>
      </c>
      <c r="CB7" s="578">
        <f t="shared" si="24"/>
        <v>0</v>
      </c>
      <c r="CC7" s="579">
        <f t="shared" si="55"/>
        <v>0</v>
      </c>
      <c r="CD7" s="576">
        <f t="shared" si="56"/>
        <v>0</v>
      </c>
      <c r="CE7" s="560">
        <f t="shared" si="57"/>
        <v>-6</v>
      </c>
      <c r="CF7" s="560">
        <f t="shared" si="58"/>
        <v>-6</v>
      </c>
      <c r="CG7" s="560">
        <f t="shared" si="59"/>
        <v>0</v>
      </c>
      <c r="CH7" s="588">
        <f t="shared" si="60"/>
        <v>0</v>
      </c>
      <c r="CI7" s="228"/>
      <c r="CJ7" s="11">
        <f t="shared" si="61"/>
        <v>0</v>
      </c>
      <c r="CK7" s="204"/>
      <c r="CL7" s="771" t="str">
        <f t="shared" si="62"/>
        <v/>
      </c>
      <c r="CM7" s="11"/>
      <c r="CN7" s="11"/>
      <c r="CO7" s="11"/>
      <c r="CP7" s="204"/>
      <c r="CQ7" s="11"/>
      <c r="CR7" s="204"/>
      <c r="CS7" s="11"/>
    </row>
    <row r="8" spans="1:97" ht="12.75" x14ac:dyDescent="0.2">
      <c r="A8" s="242">
        <f t="shared" si="25"/>
        <v>3</v>
      </c>
      <c r="B8" s="243">
        <f t="shared" si="26"/>
        <v>46028</v>
      </c>
      <c r="C8" s="600">
        <f t="shared" si="27"/>
        <v>2</v>
      </c>
      <c r="D8" s="307"/>
      <c r="E8" s="307"/>
      <c r="F8" s="307"/>
      <c r="G8" s="307"/>
      <c r="H8" s="546">
        <f>IF(AK8=6,Einstellungen!$E$11,IF(AK8=7,Einstellungen!$E$12,IF(AK8=1,Einstellungen!$E$13,IF(AK8=2,Einstellungen!$E$7,IF(AK8=3,Einstellungen!$E$8,IF(AK8=4,Einstellungen!$E$9,IF(AK8=5,Einstellungen!$E$10)))))))</f>
        <v>0</v>
      </c>
      <c r="I8" s="228">
        <f t="shared" si="0"/>
        <v>0</v>
      </c>
      <c r="J8" s="229">
        <f t="shared" si="1"/>
        <v>1</v>
      </c>
      <c r="K8" s="313"/>
      <c r="L8" s="328"/>
      <c r="M8" s="202"/>
      <c r="N8" s="381"/>
      <c r="O8" s="369"/>
      <c r="P8" s="369"/>
      <c r="Q8" s="369"/>
      <c r="R8" s="233" t="str">
        <f>IF(I$36=0,"",IF(Einstellungen!I$39=1,R7+AV8,CL8))</f>
        <v/>
      </c>
      <c r="S8" s="231">
        <f>SUM(AP$3:AP8)</f>
        <v>24</v>
      </c>
      <c r="T8" s="228">
        <f>SUM(I$3:I8)</f>
        <v>0</v>
      </c>
      <c r="U8" s="373" t="str">
        <f t="shared" si="2"/>
        <v/>
      </c>
      <c r="V8" s="605" t="s">
        <v>270</v>
      </c>
      <c r="W8" s="608"/>
      <c r="X8" s="609"/>
      <c r="Y8" s="15">
        <f t="shared" si="3"/>
        <v>46028</v>
      </c>
      <c r="Z8" s="206">
        <f t="shared" si="4"/>
        <v>0</v>
      </c>
      <c r="AA8" s="20">
        <f>IF(M8=Einstellungen!A$43,I8,IF(M8=Einstellungen!A$45,I8,0))</f>
        <v>0</v>
      </c>
      <c r="AB8" s="20">
        <f>IF(M8=Einstellungen!A$44,I8,IF(M8=Einstellungen!A$45,I8,0))</f>
        <v>0</v>
      </c>
      <c r="AC8" s="661">
        <f t="shared" si="5"/>
        <v>0</v>
      </c>
      <c r="AD8" s="2">
        <f t="shared" si="6"/>
        <v>0</v>
      </c>
      <c r="AE8" s="2">
        <f t="shared" si="28"/>
        <v>0</v>
      </c>
      <c r="AF8" s="2">
        <f t="shared" si="29"/>
        <v>0</v>
      </c>
      <c r="AG8" s="325">
        <f t="shared" si="7"/>
        <v>0</v>
      </c>
      <c r="AH8" s="325">
        <f t="shared" si="8"/>
        <v>0</v>
      </c>
      <c r="AI8" s="325">
        <f t="shared" si="30"/>
        <v>0</v>
      </c>
      <c r="AJ8" s="325">
        <f t="shared" si="9"/>
        <v>0</v>
      </c>
      <c r="AK8" s="2">
        <f t="shared" si="31"/>
        <v>3</v>
      </c>
      <c r="AL8" s="14">
        <f t="shared" si="32"/>
        <v>0</v>
      </c>
      <c r="AM8" s="11">
        <f t="shared" si="33"/>
        <v>0</v>
      </c>
      <c r="AN8" s="11">
        <f t="shared" si="10"/>
        <v>0</v>
      </c>
      <c r="AO8" s="11">
        <f t="shared" si="34"/>
        <v>8</v>
      </c>
      <c r="AP8" s="11">
        <f t="shared" si="35"/>
        <v>8</v>
      </c>
      <c r="AQ8" s="204">
        <f t="shared" si="36"/>
        <v>8</v>
      </c>
      <c r="AR8" s="2">
        <f t="shared" si="37"/>
        <v>1</v>
      </c>
      <c r="AS8" s="80">
        <f t="shared" si="11"/>
        <v>1</v>
      </c>
      <c r="AT8" s="63" t="str">
        <f t="shared" si="12"/>
        <v/>
      </c>
      <c r="AU8" s="11" t="str">
        <f t="shared" si="38"/>
        <v/>
      </c>
      <c r="AV8" s="11">
        <f t="shared" si="63"/>
        <v>-8</v>
      </c>
      <c r="AW8" s="11">
        <f>SUM($AV$3:AV8)</f>
        <v>-24</v>
      </c>
      <c r="AX8" s="390">
        <f t="shared" si="39"/>
        <v>0</v>
      </c>
      <c r="AY8" s="390">
        <f t="shared" si="13"/>
        <v>0</v>
      </c>
      <c r="AZ8" s="390">
        <f t="shared" si="13"/>
        <v>0</v>
      </c>
      <c r="BA8" s="390">
        <f t="shared" si="13"/>
        <v>0</v>
      </c>
      <c r="BB8" s="390">
        <f t="shared" si="13"/>
        <v>0</v>
      </c>
      <c r="BC8" s="80" t="str">
        <f t="shared" si="40"/>
        <v/>
      </c>
      <c r="BD8" s="368">
        <f t="shared" si="41"/>
        <v>0</v>
      </c>
      <c r="BE8" s="368">
        <f t="shared" si="42"/>
        <v>0</v>
      </c>
      <c r="BF8" s="368">
        <f t="shared" si="43"/>
        <v>0</v>
      </c>
      <c r="BG8" s="368">
        <f t="shared" si="44"/>
        <v>0</v>
      </c>
      <c r="BH8" s="372">
        <f t="shared" si="45"/>
        <v>18</v>
      </c>
      <c r="BI8" s="372">
        <f t="shared" si="14"/>
        <v>1.5</v>
      </c>
      <c r="BJ8" s="372">
        <f t="shared" si="46"/>
        <v>22</v>
      </c>
      <c r="BK8" s="372">
        <f t="shared" si="15"/>
        <v>2</v>
      </c>
      <c r="BL8" s="372">
        <f t="shared" si="47"/>
        <v>6</v>
      </c>
      <c r="BM8" s="372">
        <f t="shared" si="16"/>
        <v>2</v>
      </c>
      <c r="BN8" s="564">
        <f t="shared" si="17"/>
        <v>0</v>
      </c>
      <c r="BO8" s="565">
        <f t="shared" si="18"/>
        <v>0</v>
      </c>
      <c r="BP8" s="570">
        <f t="shared" si="19"/>
        <v>0</v>
      </c>
      <c r="BQ8" s="564">
        <f t="shared" si="20"/>
        <v>0</v>
      </c>
      <c r="BR8" s="565">
        <f t="shared" si="21"/>
        <v>0</v>
      </c>
      <c r="BS8" s="570">
        <f t="shared" si="22"/>
        <v>0</v>
      </c>
      <c r="BT8" s="568">
        <f t="shared" si="48"/>
        <v>0</v>
      </c>
      <c r="BU8" s="564">
        <f t="shared" si="49"/>
        <v>0</v>
      </c>
      <c r="BV8" s="582">
        <f t="shared" si="50"/>
        <v>0</v>
      </c>
      <c r="BW8" s="576">
        <f t="shared" si="51"/>
        <v>0</v>
      </c>
      <c r="BX8" s="577">
        <f t="shared" si="52"/>
        <v>0</v>
      </c>
      <c r="BY8" s="578">
        <f t="shared" si="23"/>
        <v>0</v>
      </c>
      <c r="BZ8" s="576">
        <f t="shared" si="53"/>
        <v>0</v>
      </c>
      <c r="CA8" s="577">
        <f t="shared" si="54"/>
        <v>0</v>
      </c>
      <c r="CB8" s="578">
        <f t="shared" si="24"/>
        <v>0</v>
      </c>
      <c r="CC8" s="579">
        <f t="shared" si="55"/>
        <v>0</v>
      </c>
      <c r="CD8" s="576">
        <f t="shared" si="56"/>
        <v>0</v>
      </c>
      <c r="CE8" s="560">
        <f t="shared" si="57"/>
        <v>-6</v>
      </c>
      <c r="CF8" s="560">
        <f t="shared" si="58"/>
        <v>-6</v>
      </c>
      <c r="CG8" s="560">
        <f t="shared" si="59"/>
        <v>0</v>
      </c>
      <c r="CH8" s="588">
        <f t="shared" si="60"/>
        <v>0</v>
      </c>
      <c r="CI8" s="228"/>
      <c r="CJ8" s="11">
        <f t="shared" si="61"/>
        <v>0</v>
      </c>
      <c r="CK8" s="204"/>
      <c r="CL8" s="771" t="str">
        <f t="shared" si="62"/>
        <v/>
      </c>
      <c r="CM8" s="11"/>
      <c r="CN8" s="11"/>
      <c r="CO8" s="11"/>
      <c r="CP8" s="204"/>
      <c r="CQ8" s="11"/>
      <c r="CR8" s="204"/>
      <c r="CS8" s="11"/>
    </row>
    <row r="9" spans="1:97" ht="12.75" x14ac:dyDescent="0.2">
      <c r="A9" s="242">
        <f t="shared" si="25"/>
        <v>4</v>
      </c>
      <c r="B9" s="243">
        <f t="shared" si="26"/>
        <v>46029</v>
      </c>
      <c r="C9" s="600">
        <f t="shared" si="27"/>
        <v>2</v>
      </c>
      <c r="D9" s="307"/>
      <c r="E9" s="307"/>
      <c r="F9" s="307"/>
      <c r="G9" s="307"/>
      <c r="H9" s="546">
        <f>IF(AK9=6,Einstellungen!$E$11,IF(AK9=7,Einstellungen!$E$12,IF(AK9=1,Einstellungen!$E$13,IF(AK9=2,Einstellungen!$E$7,IF(AK9=3,Einstellungen!$E$8,IF(AK9=4,Einstellungen!$E$9,IF(AK9=5,Einstellungen!$E$10)))))))</f>
        <v>0</v>
      </c>
      <c r="I9" s="228">
        <f t="shared" si="0"/>
        <v>0</v>
      </c>
      <c r="J9" s="229">
        <f t="shared" si="1"/>
        <v>1</v>
      </c>
      <c r="K9" s="313"/>
      <c r="L9" s="328"/>
      <c r="M9" s="202"/>
      <c r="N9" s="381"/>
      <c r="O9" s="369"/>
      <c r="P9" s="369"/>
      <c r="Q9" s="369"/>
      <c r="R9" s="233" t="str">
        <f>IF(I$36=0,"",IF(Einstellungen!I$39=1,R8+AV9,CL9))</f>
        <v/>
      </c>
      <c r="S9" s="231">
        <f>SUM(AP$3:AP9)</f>
        <v>32</v>
      </c>
      <c r="T9" s="228">
        <f>SUM(I$3:I9)</f>
        <v>0</v>
      </c>
      <c r="U9" s="373" t="str">
        <f t="shared" si="2"/>
        <v/>
      </c>
      <c r="V9" s="615"/>
      <c r="W9" s="608"/>
      <c r="X9" s="609"/>
      <c r="Y9" s="15">
        <f t="shared" si="3"/>
        <v>46029</v>
      </c>
      <c r="Z9" s="206">
        <f t="shared" si="4"/>
        <v>0</v>
      </c>
      <c r="AA9" s="20">
        <f>IF(M9=Einstellungen!A$43,I9,IF(M9=Einstellungen!A$45,I9,0))</f>
        <v>0</v>
      </c>
      <c r="AB9" s="20">
        <f>IF(M9=Einstellungen!A$44,I9,IF(M9=Einstellungen!A$45,I9,0))</f>
        <v>0</v>
      </c>
      <c r="AC9" s="661">
        <f t="shared" si="5"/>
        <v>0</v>
      </c>
      <c r="AD9" s="2">
        <f t="shared" si="6"/>
        <v>0</v>
      </c>
      <c r="AE9" s="2">
        <f t="shared" si="28"/>
        <v>0</v>
      </c>
      <c r="AF9" s="2">
        <f t="shared" si="29"/>
        <v>0</v>
      </c>
      <c r="AG9" s="325">
        <f t="shared" si="7"/>
        <v>0</v>
      </c>
      <c r="AH9" s="325">
        <f t="shared" si="8"/>
        <v>0</v>
      </c>
      <c r="AI9" s="325">
        <f t="shared" si="30"/>
        <v>0</v>
      </c>
      <c r="AJ9" s="325">
        <f t="shared" si="9"/>
        <v>0</v>
      </c>
      <c r="AK9" s="2">
        <f t="shared" si="31"/>
        <v>4</v>
      </c>
      <c r="AL9" s="14">
        <f t="shared" si="32"/>
        <v>0</v>
      </c>
      <c r="AM9" s="11">
        <f t="shared" si="33"/>
        <v>0</v>
      </c>
      <c r="AN9" s="11">
        <f t="shared" si="10"/>
        <v>0</v>
      </c>
      <c r="AO9" s="11">
        <f t="shared" si="34"/>
        <v>8</v>
      </c>
      <c r="AP9" s="11">
        <f t="shared" si="35"/>
        <v>8</v>
      </c>
      <c r="AQ9" s="204">
        <f t="shared" si="36"/>
        <v>8</v>
      </c>
      <c r="AR9" s="2">
        <f t="shared" si="37"/>
        <v>1</v>
      </c>
      <c r="AS9" s="80">
        <f t="shared" si="11"/>
        <v>1</v>
      </c>
      <c r="AT9" s="63" t="str">
        <f t="shared" si="12"/>
        <v/>
      </c>
      <c r="AU9" s="11" t="str">
        <f t="shared" si="38"/>
        <v/>
      </c>
      <c r="AV9" s="11">
        <f t="shared" si="63"/>
        <v>-8</v>
      </c>
      <c r="AW9" s="11">
        <f>SUM($AV$3:AV9)</f>
        <v>-32</v>
      </c>
      <c r="AX9" s="390">
        <f t="shared" si="39"/>
        <v>0</v>
      </c>
      <c r="AY9" s="390">
        <f t="shared" si="13"/>
        <v>0</v>
      </c>
      <c r="AZ9" s="390">
        <f t="shared" si="13"/>
        <v>0</v>
      </c>
      <c r="BA9" s="390">
        <f t="shared" si="13"/>
        <v>0</v>
      </c>
      <c r="BB9" s="390">
        <f t="shared" si="13"/>
        <v>0</v>
      </c>
      <c r="BC9" s="80" t="str">
        <f t="shared" si="40"/>
        <v/>
      </c>
      <c r="BD9" s="368">
        <f t="shared" si="41"/>
        <v>0</v>
      </c>
      <c r="BE9" s="368">
        <f t="shared" si="42"/>
        <v>0</v>
      </c>
      <c r="BF9" s="368">
        <f t="shared" si="43"/>
        <v>0</v>
      </c>
      <c r="BG9" s="368">
        <f t="shared" si="44"/>
        <v>0</v>
      </c>
      <c r="BH9" s="372">
        <f t="shared" si="45"/>
        <v>18</v>
      </c>
      <c r="BI9" s="372">
        <f t="shared" si="14"/>
        <v>1.5</v>
      </c>
      <c r="BJ9" s="372">
        <f t="shared" si="46"/>
        <v>22</v>
      </c>
      <c r="BK9" s="372">
        <f t="shared" si="15"/>
        <v>2</v>
      </c>
      <c r="BL9" s="372">
        <f t="shared" si="47"/>
        <v>6</v>
      </c>
      <c r="BM9" s="372">
        <f t="shared" si="16"/>
        <v>2</v>
      </c>
      <c r="BN9" s="564">
        <f t="shared" si="17"/>
        <v>0</v>
      </c>
      <c r="BO9" s="565">
        <f t="shared" si="18"/>
        <v>0</v>
      </c>
      <c r="BP9" s="570">
        <f t="shared" si="19"/>
        <v>0</v>
      </c>
      <c r="BQ9" s="564">
        <f t="shared" si="20"/>
        <v>0</v>
      </c>
      <c r="BR9" s="565">
        <f t="shared" si="21"/>
        <v>0</v>
      </c>
      <c r="BS9" s="570">
        <f t="shared" si="22"/>
        <v>0</v>
      </c>
      <c r="BT9" s="568">
        <f t="shared" si="48"/>
        <v>0</v>
      </c>
      <c r="BU9" s="564">
        <f t="shared" si="49"/>
        <v>0</v>
      </c>
      <c r="BV9" s="582">
        <f t="shared" si="50"/>
        <v>0</v>
      </c>
      <c r="BW9" s="576">
        <f t="shared" si="51"/>
        <v>0</v>
      </c>
      <c r="BX9" s="577">
        <f t="shared" si="52"/>
        <v>0</v>
      </c>
      <c r="BY9" s="578">
        <f t="shared" si="23"/>
        <v>0</v>
      </c>
      <c r="BZ9" s="576">
        <f t="shared" si="53"/>
        <v>0</v>
      </c>
      <c r="CA9" s="577">
        <f t="shared" si="54"/>
        <v>0</v>
      </c>
      <c r="CB9" s="578">
        <f t="shared" si="24"/>
        <v>0</v>
      </c>
      <c r="CC9" s="579">
        <f t="shared" si="55"/>
        <v>0</v>
      </c>
      <c r="CD9" s="576">
        <f t="shared" si="56"/>
        <v>0</v>
      </c>
      <c r="CE9" s="560">
        <f t="shared" si="57"/>
        <v>-6</v>
      </c>
      <c r="CF9" s="560">
        <f t="shared" si="58"/>
        <v>-6</v>
      </c>
      <c r="CG9" s="560">
        <f t="shared" si="59"/>
        <v>0</v>
      </c>
      <c r="CH9" s="588">
        <f t="shared" si="60"/>
        <v>0</v>
      </c>
      <c r="CI9" s="228"/>
      <c r="CJ9" s="11">
        <f t="shared" si="61"/>
        <v>0</v>
      </c>
      <c r="CK9" s="204"/>
      <c r="CL9" s="771" t="str">
        <f t="shared" si="62"/>
        <v/>
      </c>
      <c r="CM9" s="11"/>
      <c r="CN9" s="11"/>
      <c r="CO9" s="11"/>
      <c r="CP9" s="204"/>
      <c r="CQ9" s="11"/>
      <c r="CR9" s="204"/>
      <c r="CS9" s="11"/>
    </row>
    <row r="10" spans="1:97" ht="12.75" x14ac:dyDescent="0.2">
      <c r="A10" s="242">
        <f t="shared" si="25"/>
        <v>5</v>
      </c>
      <c r="B10" s="243">
        <f t="shared" si="26"/>
        <v>46030</v>
      </c>
      <c r="C10" s="600">
        <f t="shared" si="27"/>
        <v>2</v>
      </c>
      <c r="D10" s="307"/>
      <c r="E10" s="307"/>
      <c r="F10" s="307"/>
      <c r="G10" s="307"/>
      <c r="H10" s="546">
        <f>IF(AK10=6,Einstellungen!$E$11,IF(AK10=7,Einstellungen!$E$12,IF(AK10=1,Einstellungen!$E$13,IF(AK10=2,Einstellungen!$E$7,IF(AK10=3,Einstellungen!$E$8,IF(AK10=4,Einstellungen!$E$9,IF(AK10=5,Einstellungen!$E$10)))))))</f>
        <v>0</v>
      </c>
      <c r="I10" s="228">
        <f t="shared" si="0"/>
        <v>0</v>
      </c>
      <c r="J10" s="229">
        <f t="shared" si="1"/>
        <v>1</v>
      </c>
      <c r="K10" s="313"/>
      <c r="L10" s="328"/>
      <c r="M10" s="202"/>
      <c r="N10" s="381"/>
      <c r="O10" s="369"/>
      <c r="P10" s="369"/>
      <c r="Q10" s="369"/>
      <c r="R10" s="233" t="str">
        <f>IF(I$36=0,"",IF(Einstellungen!I$39=1,R9+AV10,CL10))</f>
        <v/>
      </c>
      <c r="S10" s="231">
        <f>SUM(AP$3:AP10)</f>
        <v>40</v>
      </c>
      <c r="T10" s="228">
        <f>SUM(I$3:I10)</f>
        <v>0</v>
      </c>
      <c r="U10" s="373" t="str">
        <f t="shared" si="2"/>
        <v/>
      </c>
      <c r="V10" s="605"/>
      <c r="W10" s="608"/>
      <c r="X10" s="609"/>
      <c r="Y10" s="15">
        <f t="shared" si="3"/>
        <v>46030</v>
      </c>
      <c r="Z10" s="206">
        <f t="shared" si="4"/>
        <v>0</v>
      </c>
      <c r="AA10" s="20">
        <f>IF(M10=Einstellungen!A$43,I10,IF(M10=Einstellungen!A$45,I10,0))</f>
        <v>0</v>
      </c>
      <c r="AB10" s="20">
        <f>IF(M10=Einstellungen!A$44,I10,IF(M10=Einstellungen!A$45,I10,0))</f>
        <v>0</v>
      </c>
      <c r="AC10" s="661">
        <f t="shared" si="5"/>
        <v>0</v>
      </c>
      <c r="AD10" s="2">
        <f t="shared" si="6"/>
        <v>0</v>
      </c>
      <c r="AE10" s="2">
        <f t="shared" si="28"/>
        <v>0</v>
      </c>
      <c r="AF10" s="2">
        <f t="shared" si="29"/>
        <v>0</v>
      </c>
      <c r="AG10" s="325">
        <f t="shared" si="7"/>
        <v>0</v>
      </c>
      <c r="AH10" s="325">
        <f t="shared" si="8"/>
        <v>0</v>
      </c>
      <c r="AI10" s="325">
        <f t="shared" si="30"/>
        <v>0</v>
      </c>
      <c r="AJ10" s="325">
        <f t="shared" si="9"/>
        <v>0</v>
      </c>
      <c r="AK10" s="2">
        <f t="shared" si="31"/>
        <v>5</v>
      </c>
      <c r="AL10" s="14">
        <f t="shared" si="32"/>
        <v>0</v>
      </c>
      <c r="AM10" s="11">
        <f t="shared" si="33"/>
        <v>0</v>
      </c>
      <c r="AN10" s="11">
        <f t="shared" si="10"/>
        <v>0</v>
      </c>
      <c r="AO10" s="11">
        <f t="shared" si="34"/>
        <v>8</v>
      </c>
      <c r="AP10" s="11">
        <f t="shared" si="35"/>
        <v>8</v>
      </c>
      <c r="AQ10" s="204">
        <f t="shared" si="36"/>
        <v>8</v>
      </c>
      <c r="AR10" s="2">
        <f t="shared" si="37"/>
        <v>1</v>
      </c>
      <c r="AS10" s="80">
        <f t="shared" si="11"/>
        <v>1</v>
      </c>
      <c r="AT10" s="63" t="str">
        <f t="shared" si="12"/>
        <v/>
      </c>
      <c r="AU10" s="11" t="str">
        <f t="shared" si="38"/>
        <v/>
      </c>
      <c r="AV10" s="11">
        <f t="shared" si="63"/>
        <v>-8</v>
      </c>
      <c r="AW10" s="11">
        <f>SUM($AV$3:AV10)</f>
        <v>-40</v>
      </c>
      <c r="AX10" s="390">
        <f t="shared" si="39"/>
        <v>0</v>
      </c>
      <c r="AY10" s="390">
        <f t="shared" si="13"/>
        <v>0</v>
      </c>
      <c r="AZ10" s="390">
        <f t="shared" si="13"/>
        <v>0</v>
      </c>
      <c r="BA10" s="390">
        <f t="shared" si="13"/>
        <v>0</v>
      </c>
      <c r="BB10" s="390">
        <f t="shared" si="13"/>
        <v>0</v>
      </c>
      <c r="BC10" s="80" t="str">
        <f t="shared" si="40"/>
        <v/>
      </c>
      <c r="BD10" s="368">
        <f t="shared" si="41"/>
        <v>0</v>
      </c>
      <c r="BE10" s="368">
        <f t="shared" si="42"/>
        <v>0</v>
      </c>
      <c r="BF10" s="368">
        <f t="shared" si="43"/>
        <v>0</v>
      </c>
      <c r="BG10" s="368">
        <f t="shared" si="44"/>
        <v>0</v>
      </c>
      <c r="BH10" s="372">
        <f t="shared" si="45"/>
        <v>18</v>
      </c>
      <c r="BI10" s="372">
        <f t="shared" si="14"/>
        <v>1.5</v>
      </c>
      <c r="BJ10" s="372">
        <f t="shared" si="46"/>
        <v>22</v>
      </c>
      <c r="BK10" s="372">
        <f t="shared" si="15"/>
        <v>2</v>
      </c>
      <c r="BL10" s="372">
        <f t="shared" si="47"/>
        <v>6</v>
      </c>
      <c r="BM10" s="372">
        <f t="shared" si="16"/>
        <v>2</v>
      </c>
      <c r="BN10" s="564">
        <f t="shared" si="17"/>
        <v>0</v>
      </c>
      <c r="BO10" s="565">
        <f t="shared" si="18"/>
        <v>0</v>
      </c>
      <c r="BP10" s="570">
        <f t="shared" si="19"/>
        <v>0</v>
      </c>
      <c r="BQ10" s="564">
        <f t="shared" si="20"/>
        <v>0</v>
      </c>
      <c r="BR10" s="565">
        <f t="shared" si="21"/>
        <v>0</v>
      </c>
      <c r="BS10" s="570">
        <f t="shared" si="22"/>
        <v>0</v>
      </c>
      <c r="BT10" s="568">
        <f t="shared" si="48"/>
        <v>0</v>
      </c>
      <c r="BU10" s="564">
        <f t="shared" si="49"/>
        <v>0</v>
      </c>
      <c r="BV10" s="582">
        <f t="shared" si="50"/>
        <v>0</v>
      </c>
      <c r="BW10" s="576">
        <f t="shared" si="51"/>
        <v>0</v>
      </c>
      <c r="BX10" s="577">
        <f t="shared" si="52"/>
        <v>0</v>
      </c>
      <c r="BY10" s="578">
        <f t="shared" si="23"/>
        <v>0</v>
      </c>
      <c r="BZ10" s="576">
        <f t="shared" si="53"/>
        <v>0</v>
      </c>
      <c r="CA10" s="577">
        <f t="shared" si="54"/>
        <v>0</v>
      </c>
      <c r="CB10" s="578">
        <f t="shared" si="24"/>
        <v>0</v>
      </c>
      <c r="CC10" s="579">
        <f t="shared" si="55"/>
        <v>0</v>
      </c>
      <c r="CD10" s="576">
        <f t="shared" si="56"/>
        <v>0</v>
      </c>
      <c r="CE10" s="560">
        <f t="shared" si="57"/>
        <v>-6</v>
      </c>
      <c r="CF10" s="560">
        <f t="shared" si="58"/>
        <v>-6</v>
      </c>
      <c r="CG10" s="560">
        <f t="shared" si="59"/>
        <v>0</v>
      </c>
      <c r="CH10" s="588">
        <f t="shared" si="60"/>
        <v>0</v>
      </c>
      <c r="CI10" s="228"/>
      <c r="CJ10" s="11">
        <f t="shared" si="61"/>
        <v>0</v>
      </c>
      <c r="CK10" s="204"/>
      <c r="CL10" s="771" t="str">
        <f t="shared" si="62"/>
        <v/>
      </c>
      <c r="CM10" s="11"/>
      <c r="CN10" s="11"/>
      <c r="CO10" s="11"/>
      <c r="CP10" s="204"/>
      <c r="CQ10" s="11"/>
      <c r="CR10" s="204"/>
      <c r="CS10" s="11"/>
    </row>
    <row r="11" spans="1:97" ht="12.75" x14ac:dyDescent="0.2">
      <c r="A11" s="242">
        <f t="shared" si="25"/>
        <v>6</v>
      </c>
      <c r="B11" s="243">
        <f t="shared" si="26"/>
        <v>46031</v>
      </c>
      <c r="C11" s="600">
        <f t="shared" si="27"/>
        <v>2</v>
      </c>
      <c r="D11" s="307"/>
      <c r="E11" s="307"/>
      <c r="F11" s="307"/>
      <c r="G11" s="307"/>
      <c r="H11" s="546">
        <f>IF(AK11=6,Einstellungen!$E$11,IF(AK11=7,Einstellungen!$E$12,IF(AK11=1,Einstellungen!$E$13,IF(AK11=2,Einstellungen!$E$7,IF(AK11=3,Einstellungen!$E$8,IF(AK11=4,Einstellungen!$E$9,IF(AK11=5,Einstellungen!$E$10)))))))</f>
        <v>0</v>
      </c>
      <c r="I11" s="228">
        <f t="shared" si="0"/>
        <v>0</v>
      </c>
      <c r="J11" s="229">
        <f t="shared" si="1"/>
        <v>1</v>
      </c>
      <c r="K11" s="313"/>
      <c r="L11" s="328"/>
      <c r="M11" s="202"/>
      <c r="N11" s="381"/>
      <c r="O11" s="369"/>
      <c r="P11" s="369"/>
      <c r="Q11" s="369"/>
      <c r="R11" s="233" t="str">
        <f>IF(I$36=0,"",IF(Einstellungen!I$39=1,R10+AV11,CL11))</f>
        <v/>
      </c>
      <c r="S11" s="231">
        <f>SUM(AP$3:AP11)</f>
        <v>48</v>
      </c>
      <c r="T11" s="228">
        <f>SUM(I$3:I11)</f>
        <v>0</v>
      </c>
      <c r="U11" s="373" t="str">
        <f t="shared" si="2"/>
        <v/>
      </c>
      <c r="V11" s="610"/>
      <c r="W11" s="608"/>
      <c r="X11" s="609"/>
      <c r="Y11" s="15">
        <f t="shared" si="3"/>
        <v>46031</v>
      </c>
      <c r="Z11" s="206">
        <f t="shared" si="4"/>
        <v>0</v>
      </c>
      <c r="AA11" s="20">
        <f>IF(M11=Einstellungen!A$43,I11,IF(M11=Einstellungen!A$45,I11,0))</f>
        <v>0</v>
      </c>
      <c r="AB11" s="20">
        <f>IF(M11=Einstellungen!A$44,I11,IF(M11=Einstellungen!A$45,I11,0))</f>
        <v>0</v>
      </c>
      <c r="AC11" s="661">
        <f t="shared" si="5"/>
        <v>0</v>
      </c>
      <c r="AD11" s="2">
        <f t="shared" si="6"/>
        <v>0</v>
      </c>
      <c r="AE11" s="2">
        <f t="shared" si="28"/>
        <v>0</v>
      </c>
      <c r="AF11" s="2">
        <f t="shared" si="29"/>
        <v>0</v>
      </c>
      <c r="AG11" s="325">
        <f t="shared" si="7"/>
        <v>0</v>
      </c>
      <c r="AH11" s="325">
        <f t="shared" si="8"/>
        <v>0</v>
      </c>
      <c r="AI11" s="325">
        <f t="shared" si="30"/>
        <v>0</v>
      </c>
      <c r="AJ11" s="325">
        <f t="shared" si="9"/>
        <v>0</v>
      </c>
      <c r="AK11" s="2">
        <f t="shared" si="31"/>
        <v>6</v>
      </c>
      <c r="AL11" s="14">
        <f t="shared" si="32"/>
        <v>0</v>
      </c>
      <c r="AM11" s="11">
        <f t="shared" si="33"/>
        <v>0</v>
      </c>
      <c r="AN11" s="11">
        <f t="shared" si="10"/>
        <v>0</v>
      </c>
      <c r="AO11" s="11">
        <f t="shared" si="34"/>
        <v>8</v>
      </c>
      <c r="AP11" s="11">
        <f t="shared" si="35"/>
        <v>8</v>
      </c>
      <c r="AQ11" s="204">
        <f t="shared" si="36"/>
        <v>8</v>
      </c>
      <c r="AR11" s="2">
        <f t="shared" si="37"/>
        <v>1</v>
      </c>
      <c r="AS11" s="80">
        <f t="shared" si="11"/>
        <v>1</v>
      </c>
      <c r="AT11" s="63" t="str">
        <f t="shared" ref="AT11:AT33" si="64">IF(L11="j",1,IF(L11="J/2",0.5,""))</f>
        <v/>
      </c>
      <c r="AU11" s="11" t="str">
        <f t="shared" si="38"/>
        <v/>
      </c>
      <c r="AV11" s="11">
        <f t="shared" si="63"/>
        <v>-8</v>
      </c>
      <c r="AW11" s="11">
        <f>SUM($AV$3:AV11)</f>
        <v>-48</v>
      </c>
      <c r="AX11" s="390">
        <f t="shared" si="39"/>
        <v>0</v>
      </c>
      <c r="AY11" s="390">
        <f t="shared" si="13"/>
        <v>0</v>
      </c>
      <c r="AZ11" s="390">
        <f t="shared" si="13"/>
        <v>0</v>
      </c>
      <c r="BA11" s="390">
        <f t="shared" si="13"/>
        <v>0</v>
      </c>
      <c r="BB11" s="390">
        <f t="shared" si="13"/>
        <v>0</v>
      </c>
      <c r="BC11" s="80" t="str">
        <f t="shared" si="40"/>
        <v/>
      </c>
      <c r="BD11" s="368">
        <f t="shared" si="41"/>
        <v>0</v>
      </c>
      <c r="BE11" s="368">
        <f t="shared" si="42"/>
        <v>0</v>
      </c>
      <c r="BF11" s="368">
        <f t="shared" si="43"/>
        <v>0</v>
      </c>
      <c r="BG11" s="368">
        <f t="shared" si="44"/>
        <v>0</v>
      </c>
      <c r="BH11" s="372">
        <f t="shared" si="45"/>
        <v>18</v>
      </c>
      <c r="BI11" s="372">
        <f t="shared" si="14"/>
        <v>1.5</v>
      </c>
      <c r="BJ11" s="372">
        <f t="shared" si="46"/>
        <v>22</v>
      </c>
      <c r="BK11" s="372">
        <f t="shared" si="15"/>
        <v>2</v>
      </c>
      <c r="BL11" s="372">
        <f t="shared" si="47"/>
        <v>6</v>
      </c>
      <c r="BM11" s="372">
        <f t="shared" si="16"/>
        <v>2</v>
      </c>
      <c r="BN11" s="564">
        <f t="shared" si="17"/>
        <v>0</v>
      </c>
      <c r="BO11" s="565">
        <f t="shared" si="18"/>
        <v>0</v>
      </c>
      <c r="BP11" s="570">
        <f t="shared" si="19"/>
        <v>0</v>
      </c>
      <c r="BQ11" s="564">
        <f t="shared" si="20"/>
        <v>0</v>
      </c>
      <c r="BR11" s="565">
        <f t="shared" si="21"/>
        <v>0</v>
      </c>
      <c r="BS11" s="570">
        <f t="shared" si="22"/>
        <v>0</v>
      </c>
      <c r="BT11" s="568">
        <f t="shared" si="48"/>
        <v>0</v>
      </c>
      <c r="BU11" s="564">
        <f t="shared" si="49"/>
        <v>0</v>
      </c>
      <c r="BV11" s="582">
        <f t="shared" si="50"/>
        <v>0</v>
      </c>
      <c r="BW11" s="576">
        <f t="shared" si="51"/>
        <v>0</v>
      </c>
      <c r="BX11" s="577">
        <f t="shared" si="52"/>
        <v>0</v>
      </c>
      <c r="BY11" s="578">
        <f t="shared" si="23"/>
        <v>0</v>
      </c>
      <c r="BZ11" s="576">
        <f t="shared" si="53"/>
        <v>0</v>
      </c>
      <c r="CA11" s="577">
        <f t="shared" si="54"/>
        <v>0</v>
      </c>
      <c r="CB11" s="578">
        <f t="shared" si="24"/>
        <v>0</v>
      </c>
      <c r="CC11" s="579">
        <f t="shared" si="55"/>
        <v>0</v>
      </c>
      <c r="CD11" s="576">
        <f t="shared" si="56"/>
        <v>0</v>
      </c>
      <c r="CE11" s="560">
        <f t="shared" si="57"/>
        <v>-6</v>
      </c>
      <c r="CF11" s="560">
        <f t="shared" si="58"/>
        <v>-6</v>
      </c>
      <c r="CG11" s="560">
        <f t="shared" si="59"/>
        <v>0</v>
      </c>
      <c r="CH11" s="588">
        <f t="shared" si="60"/>
        <v>0</v>
      </c>
      <c r="CI11" s="228"/>
      <c r="CJ11" s="11">
        <f t="shared" si="61"/>
        <v>0</v>
      </c>
      <c r="CK11" s="204"/>
      <c r="CL11" s="771" t="str">
        <f t="shared" si="62"/>
        <v/>
      </c>
      <c r="CM11" s="11"/>
      <c r="CN11" s="11"/>
      <c r="CO11" s="11"/>
      <c r="CP11" s="204"/>
      <c r="CQ11" s="11"/>
      <c r="CR11" s="204"/>
      <c r="CS11" s="11"/>
    </row>
    <row r="12" spans="1:97" ht="12.75" x14ac:dyDescent="0.2">
      <c r="A12" s="242">
        <f t="shared" si="25"/>
        <v>7</v>
      </c>
      <c r="B12" s="243">
        <f t="shared" si="26"/>
        <v>46032</v>
      </c>
      <c r="C12" s="600">
        <f t="shared" si="27"/>
        <v>2</v>
      </c>
      <c r="D12" s="307"/>
      <c r="E12" s="307"/>
      <c r="F12" s="307"/>
      <c r="G12" s="307"/>
      <c r="H12" s="546">
        <f>IF(AK12=6,Einstellungen!$E$11,IF(AK12=7,Einstellungen!$E$12,IF(AK12=1,Einstellungen!$E$13,IF(AK12=2,Einstellungen!$E$7,IF(AK12=3,Einstellungen!$E$8,IF(AK12=4,Einstellungen!$E$9,IF(AK12=5,Einstellungen!$E$10)))))))</f>
        <v>0</v>
      </c>
      <c r="I12" s="228">
        <f t="shared" si="0"/>
        <v>0</v>
      </c>
      <c r="J12" s="229" t="str">
        <f t="shared" si="1"/>
        <v/>
      </c>
      <c r="K12" s="313"/>
      <c r="L12" s="328"/>
      <c r="M12" s="202"/>
      <c r="N12" s="381"/>
      <c r="O12" s="369"/>
      <c r="P12" s="369"/>
      <c r="Q12" s="369"/>
      <c r="R12" s="233" t="str">
        <f>IF(I$36=0,"",IF(Einstellungen!I$39=1,R11+AV12,CL12))</f>
        <v/>
      </c>
      <c r="S12" s="231">
        <f>SUM(AP$3:AP12)</f>
        <v>48</v>
      </c>
      <c r="T12" s="228">
        <f>SUM(I$3:I12)</f>
        <v>0</v>
      </c>
      <c r="U12" s="373" t="str">
        <f t="shared" si="2"/>
        <v/>
      </c>
      <c r="V12" s="605"/>
      <c r="W12" s="608"/>
      <c r="X12" s="609"/>
      <c r="Y12" s="15">
        <f t="shared" si="3"/>
        <v>46032</v>
      </c>
      <c r="Z12" s="206" t="b">
        <f t="shared" si="4"/>
        <v>0</v>
      </c>
      <c r="AA12" s="20">
        <f>IF(M12=Einstellungen!A$43,I12,IF(M12=Einstellungen!A$45,I12,0))</f>
        <v>0</v>
      </c>
      <c r="AB12" s="20">
        <f>IF(M12=Einstellungen!A$44,I12,IF(M12=Einstellungen!A$45,I12,0))</f>
        <v>0</v>
      </c>
      <c r="AC12" s="661">
        <f t="shared" si="5"/>
        <v>0</v>
      </c>
      <c r="AD12" s="2" t="b">
        <f t="shared" si="6"/>
        <v>0</v>
      </c>
      <c r="AE12" s="2">
        <f t="shared" si="28"/>
        <v>0</v>
      </c>
      <c r="AF12" s="2">
        <f t="shared" si="29"/>
        <v>0</v>
      </c>
      <c r="AG12" s="325" t="b">
        <f t="shared" si="7"/>
        <v>0</v>
      </c>
      <c r="AH12" s="325" t="b">
        <f t="shared" si="8"/>
        <v>0</v>
      </c>
      <c r="AI12" s="325" t="b">
        <f t="shared" si="30"/>
        <v>0</v>
      </c>
      <c r="AJ12" s="325" t="b">
        <f t="shared" si="9"/>
        <v>0</v>
      </c>
      <c r="AK12" s="2">
        <f t="shared" si="31"/>
        <v>7</v>
      </c>
      <c r="AL12" s="14">
        <f t="shared" si="32"/>
        <v>0</v>
      </c>
      <c r="AM12" s="11">
        <f t="shared" si="33"/>
        <v>0</v>
      </c>
      <c r="AN12" s="11">
        <f t="shared" si="10"/>
        <v>0</v>
      </c>
      <c r="AO12" s="11">
        <f t="shared" si="34"/>
        <v>0</v>
      </c>
      <c r="AP12" s="11">
        <f t="shared" si="35"/>
        <v>0</v>
      </c>
      <c r="AQ12" s="204">
        <f t="shared" si="36"/>
        <v>0</v>
      </c>
      <c r="AR12" s="2" t="str">
        <f t="shared" si="37"/>
        <v/>
      </c>
      <c r="AS12" s="80" t="str">
        <f t="shared" si="11"/>
        <v/>
      </c>
      <c r="AT12" s="63" t="str">
        <f t="shared" si="64"/>
        <v/>
      </c>
      <c r="AU12" s="11" t="str">
        <f t="shared" si="38"/>
        <v/>
      </c>
      <c r="AV12" s="11">
        <f t="shared" si="63"/>
        <v>0</v>
      </c>
      <c r="AW12" s="11">
        <f>SUM($AV$3:AV12)</f>
        <v>-48</v>
      </c>
      <c r="AX12" s="390">
        <f t="shared" si="39"/>
        <v>0</v>
      </c>
      <c r="AY12" s="390">
        <f t="shared" si="13"/>
        <v>0</v>
      </c>
      <c r="AZ12" s="390">
        <f t="shared" si="13"/>
        <v>0</v>
      </c>
      <c r="BA12" s="390">
        <f t="shared" si="13"/>
        <v>0</v>
      </c>
      <c r="BB12" s="390">
        <f t="shared" si="13"/>
        <v>0</v>
      </c>
      <c r="BC12" s="80" t="str">
        <f t="shared" si="40"/>
        <v/>
      </c>
      <c r="BD12" s="368">
        <f t="shared" si="41"/>
        <v>0</v>
      </c>
      <c r="BE12" s="368">
        <f t="shared" si="42"/>
        <v>0</v>
      </c>
      <c r="BF12" s="368">
        <f t="shared" si="43"/>
        <v>0</v>
      </c>
      <c r="BG12" s="368">
        <f t="shared" si="44"/>
        <v>0</v>
      </c>
      <c r="BH12" s="372">
        <f t="shared" si="45"/>
        <v>18</v>
      </c>
      <c r="BI12" s="372">
        <f t="shared" si="14"/>
        <v>1.5</v>
      </c>
      <c r="BJ12" s="372">
        <f t="shared" si="46"/>
        <v>22</v>
      </c>
      <c r="BK12" s="372">
        <f t="shared" si="15"/>
        <v>2</v>
      </c>
      <c r="BL12" s="372">
        <f t="shared" si="47"/>
        <v>6</v>
      </c>
      <c r="BM12" s="372">
        <f t="shared" si="16"/>
        <v>2</v>
      </c>
      <c r="BN12" s="564">
        <f t="shared" si="17"/>
        <v>0</v>
      </c>
      <c r="BO12" s="565">
        <f t="shared" si="18"/>
        <v>0</v>
      </c>
      <c r="BP12" s="570">
        <f t="shared" si="19"/>
        <v>0</v>
      </c>
      <c r="BQ12" s="564">
        <f t="shared" si="20"/>
        <v>0</v>
      </c>
      <c r="BR12" s="565">
        <f t="shared" si="21"/>
        <v>0</v>
      </c>
      <c r="BS12" s="570">
        <f t="shared" si="22"/>
        <v>0</v>
      </c>
      <c r="BT12" s="568">
        <f t="shared" si="48"/>
        <v>0</v>
      </c>
      <c r="BU12" s="564">
        <f t="shared" si="49"/>
        <v>0</v>
      </c>
      <c r="BV12" s="582">
        <f t="shared" si="50"/>
        <v>0</v>
      </c>
      <c r="BW12" s="576">
        <f t="shared" si="51"/>
        <v>0</v>
      </c>
      <c r="BX12" s="577">
        <f t="shared" si="52"/>
        <v>0</v>
      </c>
      <c r="BY12" s="578">
        <f t="shared" si="23"/>
        <v>0</v>
      </c>
      <c r="BZ12" s="576">
        <f t="shared" si="53"/>
        <v>0</v>
      </c>
      <c r="CA12" s="577">
        <f t="shared" si="54"/>
        <v>0</v>
      </c>
      <c r="CB12" s="578">
        <f t="shared" si="24"/>
        <v>0</v>
      </c>
      <c r="CC12" s="579">
        <f t="shared" si="55"/>
        <v>0</v>
      </c>
      <c r="CD12" s="576">
        <f t="shared" si="56"/>
        <v>0</v>
      </c>
      <c r="CE12" s="560">
        <f t="shared" si="57"/>
        <v>-6</v>
      </c>
      <c r="CF12" s="560">
        <f t="shared" si="58"/>
        <v>-6</v>
      </c>
      <c r="CG12" s="560">
        <f t="shared" si="59"/>
        <v>0</v>
      </c>
      <c r="CH12" s="588">
        <f t="shared" si="60"/>
        <v>0</v>
      </c>
      <c r="CI12" s="228"/>
      <c r="CJ12" s="11">
        <f t="shared" si="61"/>
        <v>0</v>
      </c>
      <c r="CK12" s="204"/>
      <c r="CL12" s="771" t="str">
        <f t="shared" si="62"/>
        <v/>
      </c>
      <c r="CM12" s="11"/>
      <c r="CN12" s="11"/>
      <c r="CO12" s="11"/>
      <c r="CP12" s="204"/>
      <c r="CQ12" s="11"/>
      <c r="CR12" s="204"/>
      <c r="CS12" s="11"/>
    </row>
    <row r="13" spans="1:97" ht="12.75" x14ac:dyDescent="0.2">
      <c r="A13" s="242">
        <f t="shared" si="25"/>
        <v>1</v>
      </c>
      <c r="B13" s="243">
        <f t="shared" si="26"/>
        <v>46033</v>
      </c>
      <c r="C13" s="600">
        <f t="shared" si="27"/>
        <v>2</v>
      </c>
      <c r="D13" s="307"/>
      <c r="E13" s="307"/>
      <c r="F13" s="307"/>
      <c r="G13" s="307"/>
      <c r="H13" s="546">
        <f>IF(AK13=6,Einstellungen!$E$11,IF(AK13=7,Einstellungen!$E$12,IF(AK13=1,Einstellungen!$E$13,IF(AK13=2,Einstellungen!$E$7,IF(AK13=3,Einstellungen!$E$8,IF(AK13=4,Einstellungen!$E$9,IF(AK13=5,Einstellungen!$E$10)))))))</f>
        <v>0</v>
      </c>
      <c r="I13" s="228">
        <f t="shared" si="0"/>
        <v>0</v>
      </c>
      <c r="J13" s="229" t="str">
        <f t="shared" si="1"/>
        <v/>
      </c>
      <c r="K13" s="313"/>
      <c r="L13" s="328"/>
      <c r="M13" s="202"/>
      <c r="N13" s="381"/>
      <c r="O13" s="369"/>
      <c r="P13" s="369"/>
      <c r="Q13" s="369"/>
      <c r="R13" s="233" t="str">
        <f>IF(I$36=0,"",IF(Einstellungen!I$39=1,R12+AV13,CL13))</f>
        <v/>
      </c>
      <c r="S13" s="231">
        <f>SUM(AP$3:AP13)</f>
        <v>48</v>
      </c>
      <c r="T13" s="228">
        <f>SUM(I$3:I13)</f>
        <v>0</v>
      </c>
      <c r="U13" s="373" t="str">
        <f t="shared" si="2"/>
        <v/>
      </c>
      <c r="V13" s="610"/>
      <c r="W13" s="608"/>
      <c r="X13" s="609"/>
      <c r="Y13" s="15">
        <f t="shared" si="3"/>
        <v>46033</v>
      </c>
      <c r="Z13" s="206" t="b">
        <f t="shared" si="4"/>
        <v>0</v>
      </c>
      <c r="AA13" s="20">
        <f>IF(M13=Einstellungen!A$43,I13,IF(M13=Einstellungen!A$45,I13,0))</f>
        <v>0</v>
      </c>
      <c r="AB13" s="20">
        <f>IF(M13=Einstellungen!A$44,I13,IF(M13=Einstellungen!A$45,I13,0))</f>
        <v>0</v>
      </c>
      <c r="AC13" s="661">
        <f t="shared" si="5"/>
        <v>0</v>
      </c>
      <c r="AD13" s="2" t="b">
        <f t="shared" si="6"/>
        <v>0</v>
      </c>
      <c r="AE13" s="2">
        <f t="shared" si="28"/>
        <v>0</v>
      </c>
      <c r="AF13" s="2">
        <f t="shared" si="29"/>
        <v>0</v>
      </c>
      <c r="AG13" s="325" t="b">
        <f t="shared" si="7"/>
        <v>0</v>
      </c>
      <c r="AH13" s="325" t="b">
        <f t="shared" si="8"/>
        <v>0</v>
      </c>
      <c r="AI13" s="325" t="b">
        <f t="shared" si="30"/>
        <v>0</v>
      </c>
      <c r="AJ13" s="325" t="b">
        <f t="shared" si="9"/>
        <v>0</v>
      </c>
      <c r="AK13" s="2">
        <f t="shared" si="31"/>
        <v>1</v>
      </c>
      <c r="AL13" s="14">
        <f t="shared" si="32"/>
        <v>0</v>
      </c>
      <c r="AM13" s="11">
        <f t="shared" si="33"/>
        <v>0</v>
      </c>
      <c r="AN13" s="11">
        <f t="shared" si="10"/>
        <v>0</v>
      </c>
      <c r="AO13" s="11">
        <f t="shared" si="34"/>
        <v>0</v>
      </c>
      <c r="AP13" s="11">
        <f t="shared" si="35"/>
        <v>0</v>
      </c>
      <c r="AQ13" s="204">
        <f t="shared" si="36"/>
        <v>0</v>
      </c>
      <c r="AR13" s="2" t="str">
        <f t="shared" si="37"/>
        <v/>
      </c>
      <c r="AS13" s="80" t="str">
        <f t="shared" si="11"/>
        <v/>
      </c>
      <c r="AT13" s="63" t="str">
        <f t="shared" si="64"/>
        <v/>
      </c>
      <c r="AU13" s="11" t="str">
        <f t="shared" si="38"/>
        <v/>
      </c>
      <c r="AV13" s="11">
        <f t="shared" si="63"/>
        <v>0</v>
      </c>
      <c r="AW13" s="11">
        <f>SUM($AV$3:AV13)</f>
        <v>-48</v>
      </c>
      <c r="AX13" s="390">
        <f t="shared" si="39"/>
        <v>0</v>
      </c>
      <c r="AY13" s="390">
        <f t="shared" si="13"/>
        <v>0</v>
      </c>
      <c r="AZ13" s="390">
        <f t="shared" si="13"/>
        <v>0</v>
      </c>
      <c r="BA13" s="390">
        <f t="shared" si="13"/>
        <v>0</v>
      </c>
      <c r="BB13" s="390">
        <f t="shared" si="13"/>
        <v>0</v>
      </c>
      <c r="BC13" s="80">
        <f t="shared" si="40"/>
        <v>1</v>
      </c>
      <c r="BD13" s="368">
        <f t="shared" si="41"/>
        <v>0</v>
      </c>
      <c r="BE13" s="368">
        <f t="shared" si="42"/>
        <v>0</v>
      </c>
      <c r="BF13" s="368">
        <f t="shared" si="43"/>
        <v>0</v>
      </c>
      <c r="BG13" s="368">
        <f t="shared" si="44"/>
        <v>0</v>
      </c>
      <c r="BH13" s="372">
        <f t="shared" si="45"/>
        <v>8</v>
      </c>
      <c r="BI13" s="372">
        <f t="shared" si="14"/>
        <v>2</v>
      </c>
      <c r="BJ13" s="372">
        <f t="shared" si="46"/>
        <v>22</v>
      </c>
      <c r="BK13" s="372">
        <f t="shared" si="15"/>
        <v>3</v>
      </c>
      <c r="BL13" s="372">
        <f t="shared" si="47"/>
        <v>6</v>
      </c>
      <c r="BM13" s="372">
        <f t="shared" si="16"/>
        <v>3</v>
      </c>
      <c r="BN13" s="564">
        <f t="shared" si="17"/>
        <v>0</v>
      </c>
      <c r="BO13" s="565">
        <f t="shared" si="18"/>
        <v>0</v>
      </c>
      <c r="BP13" s="570">
        <f t="shared" si="19"/>
        <v>0</v>
      </c>
      <c r="BQ13" s="564">
        <f t="shared" si="20"/>
        <v>0</v>
      </c>
      <c r="BR13" s="565">
        <f t="shared" si="21"/>
        <v>0</v>
      </c>
      <c r="BS13" s="570">
        <f t="shared" si="22"/>
        <v>0</v>
      </c>
      <c r="BT13" s="568">
        <f t="shared" si="48"/>
        <v>0</v>
      </c>
      <c r="BU13" s="564">
        <f t="shared" si="49"/>
        <v>0</v>
      </c>
      <c r="BV13" s="582">
        <f t="shared" si="50"/>
        <v>0</v>
      </c>
      <c r="BW13" s="576">
        <f t="shared" si="51"/>
        <v>0</v>
      </c>
      <c r="BX13" s="577">
        <f t="shared" si="52"/>
        <v>0</v>
      </c>
      <c r="BY13" s="578">
        <f t="shared" si="23"/>
        <v>0</v>
      </c>
      <c r="BZ13" s="576">
        <f t="shared" si="53"/>
        <v>0</v>
      </c>
      <c r="CA13" s="577">
        <f t="shared" si="54"/>
        <v>0</v>
      </c>
      <c r="CB13" s="578">
        <f t="shared" si="24"/>
        <v>0</v>
      </c>
      <c r="CC13" s="579">
        <f t="shared" si="55"/>
        <v>0</v>
      </c>
      <c r="CD13" s="576">
        <f t="shared" si="56"/>
        <v>0</v>
      </c>
      <c r="CE13" s="560">
        <f t="shared" si="57"/>
        <v>-6</v>
      </c>
      <c r="CF13" s="560">
        <f t="shared" si="58"/>
        <v>-6</v>
      </c>
      <c r="CG13" s="560">
        <f t="shared" si="59"/>
        <v>0</v>
      </c>
      <c r="CH13" s="588">
        <f t="shared" si="60"/>
        <v>0</v>
      </c>
      <c r="CI13" s="228"/>
      <c r="CJ13" s="11">
        <f t="shared" si="61"/>
        <v>0</v>
      </c>
      <c r="CK13" s="204"/>
      <c r="CL13" s="771" t="str">
        <f t="shared" si="62"/>
        <v/>
      </c>
      <c r="CM13" s="11"/>
      <c r="CN13" s="11"/>
      <c r="CO13" s="11"/>
      <c r="CP13" s="204"/>
      <c r="CQ13" s="11"/>
      <c r="CR13" s="204"/>
      <c r="CS13" s="11"/>
    </row>
    <row r="14" spans="1:97" ht="12.75" x14ac:dyDescent="0.2">
      <c r="A14" s="242">
        <f t="shared" si="25"/>
        <v>2</v>
      </c>
      <c r="B14" s="243">
        <f t="shared" si="26"/>
        <v>46034</v>
      </c>
      <c r="C14" s="600">
        <f t="shared" si="27"/>
        <v>3</v>
      </c>
      <c r="D14" s="307"/>
      <c r="E14" s="307"/>
      <c r="F14" s="307"/>
      <c r="G14" s="307"/>
      <c r="H14" s="546">
        <f>IF(AK14=6,Einstellungen!$E$11,IF(AK14=7,Einstellungen!$E$12,IF(AK14=1,Einstellungen!$E$13,IF(AK14=2,Einstellungen!$E$7,IF(AK14=3,Einstellungen!$E$8,IF(AK14=4,Einstellungen!$E$9,IF(AK14=5,Einstellungen!$E$10)))))))</f>
        <v>0</v>
      </c>
      <c r="I14" s="228">
        <f t="shared" si="0"/>
        <v>0</v>
      </c>
      <c r="J14" s="229">
        <f t="shared" si="1"/>
        <v>1</v>
      </c>
      <c r="K14" s="313"/>
      <c r="L14" s="328"/>
      <c r="M14" s="202"/>
      <c r="N14" s="381"/>
      <c r="O14" s="369"/>
      <c r="P14" s="369"/>
      <c r="Q14" s="369"/>
      <c r="R14" s="233" t="str">
        <f>IF(I$36=0,"",IF(Einstellungen!I$39=1,R13+AV14,CL14))</f>
        <v/>
      </c>
      <c r="S14" s="231">
        <f>SUM(AP$3:AP14)</f>
        <v>56</v>
      </c>
      <c r="T14" s="228">
        <f>SUM(I$3:I14)</f>
        <v>0</v>
      </c>
      <c r="U14" s="373" t="str">
        <f t="shared" si="2"/>
        <v/>
      </c>
      <c r="V14" s="605"/>
      <c r="W14" s="608"/>
      <c r="X14" s="609"/>
      <c r="Y14" s="15">
        <f t="shared" si="3"/>
        <v>46034</v>
      </c>
      <c r="Z14" s="206">
        <f t="shared" si="4"/>
        <v>0</v>
      </c>
      <c r="AA14" s="20">
        <f>IF(M14=Einstellungen!A$43,I14,IF(M14=Einstellungen!A$45,I14,0))</f>
        <v>0</v>
      </c>
      <c r="AB14" s="20">
        <f>IF(M14=Einstellungen!A$44,I14,IF(M14=Einstellungen!A$45,I14,0))</f>
        <v>0</v>
      </c>
      <c r="AC14" s="661">
        <f t="shared" si="5"/>
        <v>0</v>
      </c>
      <c r="AD14" s="2">
        <f t="shared" si="6"/>
        <v>0</v>
      </c>
      <c r="AE14" s="2">
        <f t="shared" si="28"/>
        <v>0</v>
      </c>
      <c r="AF14" s="2">
        <f t="shared" si="29"/>
        <v>0</v>
      </c>
      <c r="AG14" s="325">
        <f t="shared" si="7"/>
        <v>0</v>
      </c>
      <c r="AH14" s="325">
        <f t="shared" si="8"/>
        <v>0</v>
      </c>
      <c r="AI14" s="325">
        <f t="shared" si="30"/>
        <v>0</v>
      </c>
      <c r="AJ14" s="325">
        <f t="shared" si="9"/>
        <v>0</v>
      </c>
      <c r="AK14" s="2">
        <f t="shared" si="31"/>
        <v>2</v>
      </c>
      <c r="AL14" s="14">
        <f t="shared" si="32"/>
        <v>0</v>
      </c>
      <c r="AM14" s="11">
        <f t="shared" si="33"/>
        <v>0</v>
      </c>
      <c r="AN14" s="11">
        <f t="shared" si="10"/>
        <v>0</v>
      </c>
      <c r="AO14" s="11">
        <f t="shared" si="34"/>
        <v>8</v>
      </c>
      <c r="AP14" s="11">
        <f t="shared" si="35"/>
        <v>8</v>
      </c>
      <c r="AQ14" s="204">
        <f t="shared" si="36"/>
        <v>8</v>
      </c>
      <c r="AR14" s="2">
        <f t="shared" si="37"/>
        <v>1</v>
      </c>
      <c r="AS14" s="80">
        <f t="shared" si="11"/>
        <v>1</v>
      </c>
      <c r="AT14" s="63" t="str">
        <f t="shared" si="64"/>
        <v/>
      </c>
      <c r="AU14" s="11" t="str">
        <f t="shared" si="38"/>
        <v/>
      </c>
      <c r="AV14" s="11">
        <f t="shared" si="63"/>
        <v>-8</v>
      </c>
      <c r="AW14" s="11">
        <f>SUM($AV$3:AV14)</f>
        <v>-56</v>
      </c>
      <c r="AX14" s="390">
        <f t="shared" si="39"/>
        <v>0</v>
      </c>
      <c r="AY14" s="390">
        <f t="shared" si="13"/>
        <v>0</v>
      </c>
      <c r="AZ14" s="390">
        <f t="shared" si="13"/>
        <v>0</v>
      </c>
      <c r="BA14" s="390">
        <f t="shared" si="13"/>
        <v>0</v>
      </c>
      <c r="BB14" s="390">
        <f t="shared" si="13"/>
        <v>0</v>
      </c>
      <c r="BC14" s="80" t="str">
        <f t="shared" si="40"/>
        <v/>
      </c>
      <c r="BD14" s="368">
        <f t="shared" si="41"/>
        <v>0</v>
      </c>
      <c r="BE14" s="368">
        <f t="shared" si="42"/>
        <v>0</v>
      </c>
      <c r="BF14" s="368">
        <f t="shared" si="43"/>
        <v>0</v>
      </c>
      <c r="BG14" s="368">
        <f t="shared" si="44"/>
        <v>0</v>
      </c>
      <c r="BH14" s="372">
        <f t="shared" si="45"/>
        <v>18</v>
      </c>
      <c r="BI14" s="372">
        <f t="shared" si="14"/>
        <v>1.5</v>
      </c>
      <c r="BJ14" s="372">
        <f t="shared" si="46"/>
        <v>22</v>
      </c>
      <c r="BK14" s="372">
        <f t="shared" si="15"/>
        <v>2</v>
      </c>
      <c r="BL14" s="372">
        <f t="shared" si="47"/>
        <v>6</v>
      </c>
      <c r="BM14" s="372">
        <f t="shared" si="16"/>
        <v>2</v>
      </c>
      <c r="BN14" s="564">
        <f t="shared" si="17"/>
        <v>0</v>
      </c>
      <c r="BO14" s="565">
        <f t="shared" si="18"/>
        <v>0</v>
      </c>
      <c r="BP14" s="570">
        <f t="shared" si="19"/>
        <v>0</v>
      </c>
      <c r="BQ14" s="564">
        <f t="shared" si="20"/>
        <v>0</v>
      </c>
      <c r="BR14" s="565">
        <f t="shared" si="21"/>
        <v>0</v>
      </c>
      <c r="BS14" s="570">
        <f t="shared" si="22"/>
        <v>0</v>
      </c>
      <c r="BT14" s="568">
        <f t="shared" si="48"/>
        <v>0</v>
      </c>
      <c r="BU14" s="564">
        <f t="shared" si="49"/>
        <v>0</v>
      </c>
      <c r="BV14" s="582">
        <f t="shared" si="50"/>
        <v>0</v>
      </c>
      <c r="BW14" s="576">
        <f t="shared" si="51"/>
        <v>0</v>
      </c>
      <c r="BX14" s="577">
        <f t="shared" si="52"/>
        <v>0</v>
      </c>
      <c r="BY14" s="578">
        <f t="shared" si="23"/>
        <v>0</v>
      </c>
      <c r="BZ14" s="576">
        <f t="shared" si="53"/>
        <v>0</v>
      </c>
      <c r="CA14" s="577">
        <f t="shared" si="54"/>
        <v>0</v>
      </c>
      <c r="CB14" s="578">
        <f t="shared" si="24"/>
        <v>0</v>
      </c>
      <c r="CC14" s="579">
        <f t="shared" si="55"/>
        <v>0</v>
      </c>
      <c r="CD14" s="576">
        <f t="shared" si="56"/>
        <v>0</v>
      </c>
      <c r="CE14" s="560">
        <f t="shared" si="57"/>
        <v>-6</v>
      </c>
      <c r="CF14" s="560">
        <f t="shared" si="58"/>
        <v>-6</v>
      </c>
      <c r="CG14" s="560">
        <f t="shared" si="59"/>
        <v>0</v>
      </c>
      <c r="CH14" s="588">
        <f t="shared" si="60"/>
        <v>0</v>
      </c>
      <c r="CI14" s="228"/>
      <c r="CJ14" s="11">
        <f t="shared" si="61"/>
        <v>0</v>
      </c>
      <c r="CK14" s="204"/>
      <c r="CL14" s="771" t="str">
        <f t="shared" si="62"/>
        <v/>
      </c>
      <c r="CM14" s="11"/>
      <c r="CN14" s="11"/>
      <c r="CO14" s="11"/>
      <c r="CP14" s="204"/>
      <c r="CQ14" s="11"/>
      <c r="CR14" s="204"/>
      <c r="CS14" s="11"/>
    </row>
    <row r="15" spans="1:97" ht="12.75" x14ac:dyDescent="0.2">
      <c r="A15" s="242">
        <f t="shared" si="25"/>
        <v>3</v>
      </c>
      <c r="B15" s="243">
        <f t="shared" si="26"/>
        <v>46035</v>
      </c>
      <c r="C15" s="600">
        <f t="shared" si="27"/>
        <v>3</v>
      </c>
      <c r="D15" s="307"/>
      <c r="E15" s="307"/>
      <c r="F15" s="307"/>
      <c r="G15" s="307"/>
      <c r="H15" s="546">
        <f>IF(AK15=6,Einstellungen!$E$11,IF(AK15=7,Einstellungen!$E$12,IF(AK15=1,Einstellungen!$E$13,IF(AK15=2,Einstellungen!$E$7,IF(AK15=3,Einstellungen!$E$8,IF(AK15=4,Einstellungen!$E$9,IF(AK15=5,Einstellungen!$E$10)))))))</f>
        <v>0</v>
      </c>
      <c r="I15" s="228">
        <f t="shared" si="0"/>
        <v>0</v>
      </c>
      <c r="J15" s="229">
        <f t="shared" si="1"/>
        <v>1</v>
      </c>
      <c r="K15" s="313"/>
      <c r="L15" s="328"/>
      <c r="M15" s="202"/>
      <c r="N15" s="381"/>
      <c r="O15" s="369"/>
      <c r="P15" s="369"/>
      <c r="Q15" s="369"/>
      <c r="R15" s="233" t="str">
        <f>IF(I$36=0,"",IF(Einstellungen!I$39=1,R14+AV15,CL15))</f>
        <v/>
      </c>
      <c r="S15" s="231">
        <f>SUM(AP$3:AP15)</f>
        <v>64</v>
      </c>
      <c r="T15" s="228">
        <f>SUM(I$3:I15)</f>
        <v>0</v>
      </c>
      <c r="U15" s="373" t="str">
        <f t="shared" si="2"/>
        <v/>
      </c>
      <c r="V15" s="605"/>
      <c r="W15" s="608"/>
      <c r="X15" s="609"/>
      <c r="Y15" s="15">
        <f t="shared" si="3"/>
        <v>46035</v>
      </c>
      <c r="Z15" s="206">
        <f t="shared" si="4"/>
        <v>0</v>
      </c>
      <c r="AA15" s="20">
        <f>IF(M15=Einstellungen!A$43,I15,IF(M15=Einstellungen!A$45,I15,0))</f>
        <v>0</v>
      </c>
      <c r="AB15" s="20">
        <f>IF(M15=Einstellungen!A$44,I15,IF(M15=Einstellungen!A$45,I15,0))</f>
        <v>0</v>
      </c>
      <c r="AC15" s="661">
        <f t="shared" si="5"/>
        <v>0</v>
      </c>
      <c r="AD15" s="2">
        <f t="shared" si="6"/>
        <v>0</v>
      </c>
      <c r="AE15" s="2">
        <f t="shared" si="28"/>
        <v>0</v>
      </c>
      <c r="AF15" s="2">
        <f t="shared" si="29"/>
        <v>0</v>
      </c>
      <c r="AG15" s="325">
        <f t="shared" si="7"/>
        <v>0</v>
      </c>
      <c r="AH15" s="325">
        <f t="shared" si="8"/>
        <v>0</v>
      </c>
      <c r="AI15" s="325">
        <f t="shared" si="30"/>
        <v>0</v>
      </c>
      <c r="AJ15" s="325">
        <f t="shared" si="9"/>
        <v>0</v>
      </c>
      <c r="AK15" s="2">
        <f t="shared" si="31"/>
        <v>3</v>
      </c>
      <c r="AL15" s="14">
        <f t="shared" si="32"/>
        <v>0</v>
      </c>
      <c r="AM15" s="11">
        <f t="shared" si="33"/>
        <v>0</v>
      </c>
      <c r="AN15" s="11">
        <f t="shared" si="10"/>
        <v>0</v>
      </c>
      <c r="AO15" s="11">
        <f t="shared" si="34"/>
        <v>8</v>
      </c>
      <c r="AP15" s="11">
        <f t="shared" si="35"/>
        <v>8</v>
      </c>
      <c r="AQ15" s="204">
        <f t="shared" si="36"/>
        <v>8</v>
      </c>
      <c r="AR15" s="2">
        <f t="shared" si="37"/>
        <v>1</v>
      </c>
      <c r="AS15" s="80">
        <f t="shared" si="11"/>
        <v>1</v>
      </c>
      <c r="AT15" s="63" t="str">
        <f t="shared" si="64"/>
        <v/>
      </c>
      <c r="AU15" s="11" t="str">
        <f t="shared" si="38"/>
        <v/>
      </c>
      <c r="AV15" s="11">
        <f t="shared" si="63"/>
        <v>-8</v>
      </c>
      <c r="AW15" s="11">
        <f>SUM($AV$3:AV15)</f>
        <v>-64</v>
      </c>
      <c r="AX15" s="390">
        <f t="shared" si="39"/>
        <v>0</v>
      </c>
      <c r="AY15" s="390">
        <f t="shared" si="13"/>
        <v>0</v>
      </c>
      <c r="AZ15" s="390">
        <f t="shared" si="13"/>
        <v>0</v>
      </c>
      <c r="BA15" s="390">
        <f t="shared" si="13"/>
        <v>0</v>
      </c>
      <c r="BB15" s="390">
        <f t="shared" si="13"/>
        <v>0</v>
      </c>
      <c r="BC15" s="80" t="str">
        <f t="shared" si="40"/>
        <v/>
      </c>
      <c r="BD15" s="368">
        <f t="shared" si="41"/>
        <v>0</v>
      </c>
      <c r="BE15" s="368">
        <f t="shared" si="42"/>
        <v>0</v>
      </c>
      <c r="BF15" s="368">
        <f t="shared" si="43"/>
        <v>0</v>
      </c>
      <c r="BG15" s="368">
        <f t="shared" si="44"/>
        <v>0</v>
      </c>
      <c r="BH15" s="372">
        <f t="shared" si="45"/>
        <v>18</v>
      </c>
      <c r="BI15" s="372">
        <f t="shared" si="14"/>
        <v>1.5</v>
      </c>
      <c r="BJ15" s="372">
        <f t="shared" si="46"/>
        <v>22</v>
      </c>
      <c r="BK15" s="372">
        <f t="shared" si="15"/>
        <v>2</v>
      </c>
      <c r="BL15" s="372">
        <f t="shared" si="47"/>
        <v>6</v>
      </c>
      <c r="BM15" s="372">
        <f t="shared" si="16"/>
        <v>2</v>
      </c>
      <c r="BN15" s="564">
        <f t="shared" si="17"/>
        <v>0</v>
      </c>
      <c r="BO15" s="565">
        <f t="shared" si="18"/>
        <v>0</v>
      </c>
      <c r="BP15" s="570">
        <f t="shared" si="19"/>
        <v>0</v>
      </c>
      <c r="BQ15" s="564">
        <f t="shared" si="20"/>
        <v>0</v>
      </c>
      <c r="BR15" s="565">
        <f t="shared" si="21"/>
        <v>0</v>
      </c>
      <c r="BS15" s="570">
        <f t="shared" si="22"/>
        <v>0</v>
      </c>
      <c r="BT15" s="568">
        <f t="shared" si="48"/>
        <v>0</v>
      </c>
      <c r="BU15" s="564">
        <f t="shared" si="49"/>
        <v>0</v>
      </c>
      <c r="BV15" s="582">
        <f t="shared" si="50"/>
        <v>0</v>
      </c>
      <c r="BW15" s="576">
        <f t="shared" si="51"/>
        <v>0</v>
      </c>
      <c r="BX15" s="577">
        <f t="shared" si="52"/>
        <v>0</v>
      </c>
      <c r="BY15" s="578">
        <f t="shared" si="23"/>
        <v>0</v>
      </c>
      <c r="BZ15" s="576">
        <f t="shared" si="53"/>
        <v>0</v>
      </c>
      <c r="CA15" s="577">
        <f t="shared" si="54"/>
        <v>0</v>
      </c>
      <c r="CB15" s="578">
        <f t="shared" si="24"/>
        <v>0</v>
      </c>
      <c r="CC15" s="579">
        <f t="shared" si="55"/>
        <v>0</v>
      </c>
      <c r="CD15" s="576">
        <f t="shared" si="56"/>
        <v>0</v>
      </c>
      <c r="CE15" s="560">
        <f t="shared" si="57"/>
        <v>-6</v>
      </c>
      <c r="CF15" s="560">
        <f t="shared" si="58"/>
        <v>-6</v>
      </c>
      <c r="CG15" s="560">
        <f t="shared" si="59"/>
        <v>0</v>
      </c>
      <c r="CH15" s="588">
        <f t="shared" si="60"/>
        <v>0</v>
      </c>
      <c r="CI15" s="228"/>
      <c r="CJ15" s="11">
        <f t="shared" si="61"/>
        <v>0</v>
      </c>
      <c r="CK15" s="204"/>
      <c r="CL15" s="771" t="str">
        <f t="shared" si="62"/>
        <v/>
      </c>
      <c r="CM15" s="11"/>
      <c r="CN15" s="11"/>
      <c r="CO15" s="11"/>
      <c r="CP15" s="204"/>
      <c r="CQ15" s="11"/>
      <c r="CR15" s="204"/>
      <c r="CS15" s="11"/>
    </row>
    <row r="16" spans="1:97" ht="12.75" x14ac:dyDescent="0.2">
      <c r="A16" s="242">
        <f t="shared" si="25"/>
        <v>4</v>
      </c>
      <c r="B16" s="243">
        <f t="shared" si="26"/>
        <v>46036</v>
      </c>
      <c r="C16" s="600">
        <f t="shared" si="27"/>
        <v>3</v>
      </c>
      <c r="D16" s="307"/>
      <c r="E16" s="307"/>
      <c r="F16" s="307"/>
      <c r="G16" s="307"/>
      <c r="H16" s="546">
        <f>IF(AK16=6,Einstellungen!$E$11,IF(AK16=7,Einstellungen!$E$12,IF(AK16=1,Einstellungen!$E$13,IF(AK16=2,Einstellungen!$E$7,IF(AK16=3,Einstellungen!$E$8,IF(AK16=4,Einstellungen!$E$9,IF(AK16=5,Einstellungen!$E$10)))))))</f>
        <v>0</v>
      </c>
      <c r="I16" s="228">
        <f t="shared" si="0"/>
        <v>0</v>
      </c>
      <c r="J16" s="229">
        <f t="shared" si="1"/>
        <v>1</v>
      </c>
      <c r="K16" s="313"/>
      <c r="L16" s="328"/>
      <c r="M16" s="202"/>
      <c r="N16" s="381"/>
      <c r="O16" s="369"/>
      <c r="P16" s="369"/>
      <c r="Q16" s="369"/>
      <c r="R16" s="233" t="str">
        <f>IF(I$36=0,"",IF(Einstellungen!I$39=1,R15+AV16,CL16))</f>
        <v/>
      </c>
      <c r="S16" s="231">
        <f>SUM(AP$3:AP16)</f>
        <v>72</v>
      </c>
      <c r="T16" s="228">
        <f>SUM(I$3:I16)</f>
        <v>0</v>
      </c>
      <c r="U16" s="373" t="str">
        <f t="shared" si="2"/>
        <v/>
      </c>
      <c r="V16" s="605"/>
      <c r="W16" s="608"/>
      <c r="X16" s="609"/>
      <c r="Y16" s="15">
        <f t="shared" si="3"/>
        <v>46036</v>
      </c>
      <c r="Z16" s="206">
        <f t="shared" si="4"/>
        <v>0</v>
      </c>
      <c r="AA16" s="20">
        <f>IF(M16=Einstellungen!A$43,I16,IF(M16=Einstellungen!A$45,I16,0))</f>
        <v>0</v>
      </c>
      <c r="AB16" s="20">
        <f>IF(M16=Einstellungen!A$44,I16,IF(M16=Einstellungen!A$45,I16,0))</f>
        <v>0</v>
      </c>
      <c r="AC16" s="661">
        <f t="shared" si="5"/>
        <v>0</v>
      </c>
      <c r="AD16" s="2">
        <f t="shared" si="6"/>
        <v>0</v>
      </c>
      <c r="AE16" s="2">
        <f t="shared" si="28"/>
        <v>0</v>
      </c>
      <c r="AF16" s="2">
        <f t="shared" si="29"/>
        <v>0</v>
      </c>
      <c r="AG16" s="325">
        <f t="shared" si="7"/>
        <v>0</v>
      </c>
      <c r="AH16" s="325">
        <f t="shared" si="8"/>
        <v>0</v>
      </c>
      <c r="AI16" s="325">
        <f t="shared" si="30"/>
        <v>0</v>
      </c>
      <c r="AJ16" s="325">
        <f t="shared" si="9"/>
        <v>0</v>
      </c>
      <c r="AK16" s="2">
        <f t="shared" si="31"/>
        <v>4</v>
      </c>
      <c r="AL16" s="14">
        <f t="shared" si="32"/>
        <v>0</v>
      </c>
      <c r="AM16" s="11">
        <f t="shared" si="33"/>
        <v>0</v>
      </c>
      <c r="AN16" s="11">
        <f t="shared" si="10"/>
        <v>0</v>
      </c>
      <c r="AO16" s="11">
        <f t="shared" si="34"/>
        <v>8</v>
      </c>
      <c r="AP16" s="11">
        <f t="shared" si="35"/>
        <v>8</v>
      </c>
      <c r="AQ16" s="204">
        <f t="shared" si="36"/>
        <v>8</v>
      </c>
      <c r="AR16" s="2">
        <f t="shared" si="37"/>
        <v>1</v>
      </c>
      <c r="AS16" s="80">
        <f t="shared" si="11"/>
        <v>1</v>
      </c>
      <c r="AT16" s="63" t="str">
        <f t="shared" si="64"/>
        <v/>
      </c>
      <c r="AU16" s="11" t="str">
        <f t="shared" si="38"/>
        <v/>
      </c>
      <c r="AV16" s="11">
        <f t="shared" si="63"/>
        <v>-8</v>
      </c>
      <c r="AW16" s="11">
        <f>SUM($AV$3:AV16)</f>
        <v>-72</v>
      </c>
      <c r="AX16" s="390">
        <f t="shared" si="39"/>
        <v>0</v>
      </c>
      <c r="AY16" s="390">
        <f t="shared" si="13"/>
        <v>0</v>
      </c>
      <c r="AZ16" s="390">
        <f t="shared" si="13"/>
        <v>0</v>
      </c>
      <c r="BA16" s="390">
        <f t="shared" si="13"/>
        <v>0</v>
      </c>
      <c r="BB16" s="390">
        <f t="shared" si="13"/>
        <v>0</v>
      </c>
      <c r="BC16" s="80" t="str">
        <f t="shared" si="40"/>
        <v/>
      </c>
      <c r="BD16" s="368">
        <f t="shared" si="41"/>
        <v>0</v>
      </c>
      <c r="BE16" s="368">
        <f t="shared" si="42"/>
        <v>0</v>
      </c>
      <c r="BF16" s="368">
        <f t="shared" si="43"/>
        <v>0</v>
      </c>
      <c r="BG16" s="368">
        <f t="shared" si="44"/>
        <v>0</v>
      </c>
      <c r="BH16" s="372">
        <f t="shared" si="45"/>
        <v>18</v>
      </c>
      <c r="BI16" s="372">
        <f t="shared" si="14"/>
        <v>1.5</v>
      </c>
      <c r="BJ16" s="372">
        <f t="shared" si="46"/>
        <v>22</v>
      </c>
      <c r="BK16" s="372">
        <f t="shared" si="15"/>
        <v>2</v>
      </c>
      <c r="BL16" s="372">
        <f t="shared" si="47"/>
        <v>6</v>
      </c>
      <c r="BM16" s="372">
        <f t="shared" si="16"/>
        <v>2</v>
      </c>
      <c r="BN16" s="564">
        <f t="shared" si="17"/>
        <v>0</v>
      </c>
      <c r="BO16" s="565">
        <f t="shared" si="18"/>
        <v>0</v>
      </c>
      <c r="BP16" s="570">
        <f t="shared" si="19"/>
        <v>0</v>
      </c>
      <c r="BQ16" s="564">
        <f t="shared" si="20"/>
        <v>0</v>
      </c>
      <c r="BR16" s="565">
        <f t="shared" si="21"/>
        <v>0</v>
      </c>
      <c r="BS16" s="570">
        <f t="shared" si="22"/>
        <v>0</v>
      </c>
      <c r="BT16" s="568">
        <f t="shared" si="48"/>
        <v>0</v>
      </c>
      <c r="BU16" s="564">
        <f t="shared" si="49"/>
        <v>0</v>
      </c>
      <c r="BV16" s="582">
        <f t="shared" si="50"/>
        <v>0</v>
      </c>
      <c r="BW16" s="576">
        <f t="shared" si="51"/>
        <v>0</v>
      </c>
      <c r="BX16" s="577">
        <f t="shared" si="52"/>
        <v>0</v>
      </c>
      <c r="BY16" s="578">
        <f t="shared" si="23"/>
        <v>0</v>
      </c>
      <c r="BZ16" s="576">
        <f t="shared" si="53"/>
        <v>0</v>
      </c>
      <c r="CA16" s="577">
        <f t="shared" si="54"/>
        <v>0</v>
      </c>
      <c r="CB16" s="578">
        <f t="shared" si="24"/>
        <v>0</v>
      </c>
      <c r="CC16" s="579">
        <f t="shared" si="55"/>
        <v>0</v>
      </c>
      <c r="CD16" s="576">
        <f t="shared" si="56"/>
        <v>0</v>
      </c>
      <c r="CE16" s="560">
        <f t="shared" si="57"/>
        <v>-6</v>
      </c>
      <c r="CF16" s="560">
        <f t="shared" si="58"/>
        <v>-6</v>
      </c>
      <c r="CG16" s="560">
        <f t="shared" si="59"/>
        <v>0</v>
      </c>
      <c r="CH16" s="588">
        <f t="shared" si="60"/>
        <v>0</v>
      </c>
      <c r="CI16" s="228"/>
      <c r="CJ16" s="11">
        <f t="shared" si="61"/>
        <v>0</v>
      </c>
      <c r="CK16" s="204"/>
      <c r="CL16" s="771" t="str">
        <f t="shared" si="62"/>
        <v/>
      </c>
      <c r="CM16" s="11"/>
      <c r="CN16" s="11"/>
      <c r="CO16" s="11"/>
      <c r="CP16" s="204"/>
      <c r="CQ16" s="11"/>
      <c r="CR16" s="204"/>
      <c r="CS16" s="11"/>
    </row>
    <row r="17" spans="1:97" ht="12.75" x14ac:dyDescent="0.2">
      <c r="A17" s="242">
        <f t="shared" si="25"/>
        <v>5</v>
      </c>
      <c r="B17" s="243">
        <f t="shared" si="26"/>
        <v>46037</v>
      </c>
      <c r="C17" s="600">
        <f t="shared" si="27"/>
        <v>3</v>
      </c>
      <c r="D17" s="307"/>
      <c r="E17" s="307"/>
      <c r="F17" s="307"/>
      <c r="G17" s="307"/>
      <c r="H17" s="546">
        <f>IF(AK17=6,Einstellungen!$E$11,IF(AK17=7,Einstellungen!$E$12,IF(AK17=1,Einstellungen!$E$13,IF(AK17=2,Einstellungen!$E$7,IF(AK17=3,Einstellungen!$E$8,IF(AK17=4,Einstellungen!$E$9,IF(AK17=5,Einstellungen!$E$10)))))))</f>
        <v>0</v>
      </c>
      <c r="I17" s="228">
        <f t="shared" si="0"/>
        <v>0</v>
      </c>
      <c r="J17" s="229">
        <f t="shared" si="1"/>
        <v>1</v>
      </c>
      <c r="K17" s="313"/>
      <c r="L17" s="328"/>
      <c r="M17" s="202"/>
      <c r="N17" s="381"/>
      <c r="O17" s="369"/>
      <c r="P17" s="369"/>
      <c r="Q17" s="369"/>
      <c r="R17" s="233" t="str">
        <f>IF(I$36=0,"",IF(Einstellungen!I$39=1,R16+AV17,CL17))</f>
        <v/>
      </c>
      <c r="S17" s="231">
        <f>SUM(AP$3:AP17)</f>
        <v>80</v>
      </c>
      <c r="T17" s="228">
        <f>SUM(I$3:I17)</f>
        <v>0</v>
      </c>
      <c r="U17" s="373" t="str">
        <f t="shared" si="2"/>
        <v/>
      </c>
      <c r="V17" s="605"/>
      <c r="W17" s="608"/>
      <c r="X17" s="609"/>
      <c r="Y17" s="15">
        <f t="shared" si="3"/>
        <v>46037</v>
      </c>
      <c r="Z17" s="206">
        <f t="shared" si="4"/>
        <v>0</v>
      </c>
      <c r="AA17" s="20">
        <f>IF(M17=Einstellungen!A$43,I17,IF(M17=Einstellungen!A$45,I17,0))</f>
        <v>0</v>
      </c>
      <c r="AB17" s="20">
        <f>IF(M17=Einstellungen!A$44,I17,IF(M17=Einstellungen!A$45,I17,0))</f>
        <v>0</v>
      </c>
      <c r="AC17" s="661">
        <f t="shared" si="5"/>
        <v>0</v>
      </c>
      <c r="AD17" s="2">
        <f t="shared" si="6"/>
        <v>0</v>
      </c>
      <c r="AE17" s="2">
        <f t="shared" si="28"/>
        <v>0</v>
      </c>
      <c r="AF17" s="2">
        <f t="shared" si="29"/>
        <v>0</v>
      </c>
      <c r="AG17" s="325">
        <f t="shared" si="7"/>
        <v>0</v>
      </c>
      <c r="AH17" s="325">
        <f t="shared" si="8"/>
        <v>0</v>
      </c>
      <c r="AI17" s="325">
        <f t="shared" si="30"/>
        <v>0</v>
      </c>
      <c r="AJ17" s="325">
        <f t="shared" si="9"/>
        <v>0</v>
      </c>
      <c r="AK17" s="2">
        <f t="shared" si="31"/>
        <v>5</v>
      </c>
      <c r="AL17" s="14">
        <f t="shared" si="32"/>
        <v>0</v>
      </c>
      <c r="AM17" s="11">
        <f t="shared" si="33"/>
        <v>0</v>
      </c>
      <c r="AN17" s="11">
        <f t="shared" si="10"/>
        <v>0</v>
      </c>
      <c r="AO17" s="11">
        <f t="shared" si="34"/>
        <v>8</v>
      </c>
      <c r="AP17" s="11">
        <f t="shared" si="35"/>
        <v>8</v>
      </c>
      <c r="AQ17" s="204">
        <f t="shared" si="36"/>
        <v>8</v>
      </c>
      <c r="AR17" s="2">
        <f t="shared" si="37"/>
        <v>1</v>
      </c>
      <c r="AS17" s="80">
        <f t="shared" si="11"/>
        <v>1</v>
      </c>
      <c r="AT17" s="63" t="str">
        <f t="shared" si="64"/>
        <v/>
      </c>
      <c r="AU17" s="11" t="str">
        <f t="shared" si="38"/>
        <v/>
      </c>
      <c r="AV17" s="11">
        <f t="shared" si="63"/>
        <v>-8</v>
      </c>
      <c r="AW17" s="11">
        <f>SUM($AV$3:AV17)</f>
        <v>-80</v>
      </c>
      <c r="AX17" s="390">
        <f t="shared" si="39"/>
        <v>0</v>
      </c>
      <c r="AY17" s="390">
        <f t="shared" si="13"/>
        <v>0</v>
      </c>
      <c r="AZ17" s="390">
        <f t="shared" si="13"/>
        <v>0</v>
      </c>
      <c r="BA17" s="390">
        <f t="shared" si="13"/>
        <v>0</v>
      </c>
      <c r="BB17" s="390">
        <f t="shared" si="13"/>
        <v>0</v>
      </c>
      <c r="BC17" s="80" t="str">
        <f t="shared" si="40"/>
        <v/>
      </c>
      <c r="BD17" s="368">
        <f t="shared" si="41"/>
        <v>0</v>
      </c>
      <c r="BE17" s="368">
        <f t="shared" si="42"/>
        <v>0</v>
      </c>
      <c r="BF17" s="368">
        <f t="shared" si="43"/>
        <v>0</v>
      </c>
      <c r="BG17" s="368">
        <f t="shared" si="44"/>
        <v>0</v>
      </c>
      <c r="BH17" s="372">
        <f t="shared" si="45"/>
        <v>18</v>
      </c>
      <c r="BI17" s="372">
        <f t="shared" si="14"/>
        <v>1.5</v>
      </c>
      <c r="BJ17" s="372">
        <f t="shared" si="46"/>
        <v>22</v>
      </c>
      <c r="BK17" s="372">
        <f t="shared" si="15"/>
        <v>2</v>
      </c>
      <c r="BL17" s="372">
        <f t="shared" si="47"/>
        <v>6</v>
      </c>
      <c r="BM17" s="372">
        <f t="shared" si="16"/>
        <v>2</v>
      </c>
      <c r="BN17" s="564">
        <f t="shared" si="17"/>
        <v>0</v>
      </c>
      <c r="BO17" s="565">
        <f t="shared" si="18"/>
        <v>0</v>
      </c>
      <c r="BP17" s="570">
        <f t="shared" si="19"/>
        <v>0</v>
      </c>
      <c r="BQ17" s="564">
        <f t="shared" si="20"/>
        <v>0</v>
      </c>
      <c r="BR17" s="565">
        <f t="shared" si="21"/>
        <v>0</v>
      </c>
      <c r="BS17" s="570">
        <f t="shared" si="22"/>
        <v>0</v>
      </c>
      <c r="BT17" s="568">
        <f t="shared" si="48"/>
        <v>0</v>
      </c>
      <c r="BU17" s="564">
        <f t="shared" si="49"/>
        <v>0</v>
      </c>
      <c r="BV17" s="582">
        <f t="shared" si="50"/>
        <v>0</v>
      </c>
      <c r="BW17" s="576">
        <f t="shared" si="51"/>
        <v>0</v>
      </c>
      <c r="BX17" s="577">
        <f t="shared" si="52"/>
        <v>0</v>
      </c>
      <c r="BY17" s="578">
        <f t="shared" si="23"/>
        <v>0</v>
      </c>
      <c r="BZ17" s="576">
        <f t="shared" si="53"/>
        <v>0</v>
      </c>
      <c r="CA17" s="577">
        <f t="shared" si="54"/>
        <v>0</v>
      </c>
      <c r="CB17" s="578">
        <f t="shared" si="24"/>
        <v>0</v>
      </c>
      <c r="CC17" s="579">
        <f t="shared" si="55"/>
        <v>0</v>
      </c>
      <c r="CD17" s="576">
        <f t="shared" si="56"/>
        <v>0</v>
      </c>
      <c r="CE17" s="560">
        <f t="shared" si="57"/>
        <v>-6</v>
      </c>
      <c r="CF17" s="560">
        <f t="shared" si="58"/>
        <v>-6</v>
      </c>
      <c r="CG17" s="560">
        <f t="shared" si="59"/>
        <v>0</v>
      </c>
      <c r="CH17" s="588">
        <f t="shared" si="60"/>
        <v>0</v>
      </c>
      <c r="CI17" s="228"/>
      <c r="CJ17" s="11">
        <f t="shared" si="61"/>
        <v>0</v>
      </c>
      <c r="CK17" s="204"/>
      <c r="CL17" s="771" t="str">
        <f t="shared" si="62"/>
        <v/>
      </c>
      <c r="CM17" s="11"/>
      <c r="CN17" s="11"/>
      <c r="CO17" s="11"/>
      <c r="CP17" s="204"/>
      <c r="CQ17" s="11"/>
      <c r="CR17" s="204"/>
      <c r="CS17" s="11"/>
    </row>
    <row r="18" spans="1:97" ht="12.75" x14ac:dyDescent="0.2">
      <c r="A18" s="242">
        <f t="shared" si="25"/>
        <v>6</v>
      </c>
      <c r="B18" s="243">
        <f t="shared" si="26"/>
        <v>46038</v>
      </c>
      <c r="C18" s="600">
        <f t="shared" si="27"/>
        <v>3</v>
      </c>
      <c r="D18" s="307"/>
      <c r="E18" s="307"/>
      <c r="F18" s="307"/>
      <c r="G18" s="307"/>
      <c r="H18" s="546">
        <f>IF(AK18=6,Einstellungen!$E$11,IF(AK18=7,Einstellungen!$E$12,IF(AK18=1,Einstellungen!$E$13,IF(AK18=2,Einstellungen!$E$7,IF(AK18=3,Einstellungen!$E$8,IF(AK18=4,Einstellungen!$E$9,IF(AK18=5,Einstellungen!$E$10)))))))</f>
        <v>0</v>
      </c>
      <c r="I18" s="228">
        <f t="shared" si="0"/>
        <v>0</v>
      </c>
      <c r="J18" s="229">
        <f t="shared" si="1"/>
        <v>1</v>
      </c>
      <c r="K18" s="313"/>
      <c r="L18" s="328"/>
      <c r="M18" s="202"/>
      <c r="N18" s="381"/>
      <c r="O18" s="369"/>
      <c r="P18" s="369"/>
      <c r="Q18" s="369"/>
      <c r="R18" s="233" t="str">
        <f>IF(I$36=0,"",IF(Einstellungen!I$39=1,R17+AV18,CL18))</f>
        <v/>
      </c>
      <c r="S18" s="231">
        <f>SUM(AP$3:AP18)</f>
        <v>88</v>
      </c>
      <c r="T18" s="228">
        <f>SUM(I$3:I18)</f>
        <v>0</v>
      </c>
      <c r="U18" s="373" t="str">
        <f t="shared" si="2"/>
        <v/>
      </c>
      <c r="V18" s="605"/>
      <c r="W18" s="608"/>
      <c r="X18" s="609"/>
      <c r="Y18" s="15">
        <f t="shared" si="3"/>
        <v>46038</v>
      </c>
      <c r="Z18" s="206">
        <f t="shared" si="4"/>
        <v>0</v>
      </c>
      <c r="AA18" s="20">
        <f>IF(M18=Einstellungen!A$43,I18,IF(M18=Einstellungen!A$45,I18,0))</f>
        <v>0</v>
      </c>
      <c r="AB18" s="20">
        <f>IF(M18=Einstellungen!A$44,I18,IF(M18=Einstellungen!A$45,I18,0))</f>
        <v>0</v>
      </c>
      <c r="AC18" s="661">
        <f t="shared" si="5"/>
        <v>0</v>
      </c>
      <c r="AD18" s="2">
        <f t="shared" si="6"/>
        <v>0</v>
      </c>
      <c r="AE18" s="2">
        <f t="shared" si="28"/>
        <v>0</v>
      </c>
      <c r="AF18" s="2">
        <f t="shared" si="29"/>
        <v>0</v>
      </c>
      <c r="AG18" s="325">
        <f t="shared" si="7"/>
        <v>0</v>
      </c>
      <c r="AH18" s="325">
        <f t="shared" si="8"/>
        <v>0</v>
      </c>
      <c r="AI18" s="325">
        <f t="shared" si="30"/>
        <v>0</v>
      </c>
      <c r="AJ18" s="325">
        <f t="shared" si="9"/>
        <v>0</v>
      </c>
      <c r="AK18" s="2">
        <f t="shared" si="31"/>
        <v>6</v>
      </c>
      <c r="AL18" s="14">
        <f t="shared" si="32"/>
        <v>0</v>
      </c>
      <c r="AM18" s="11">
        <f t="shared" si="33"/>
        <v>0</v>
      </c>
      <c r="AN18" s="11">
        <f t="shared" si="10"/>
        <v>0</v>
      </c>
      <c r="AO18" s="11">
        <f t="shared" si="34"/>
        <v>8</v>
      </c>
      <c r="AP18" s="11">
        <f t="shared" si="35"/>
        <v>8</v>
      </c>
      <c r="AQ18" s="204">
        <f t="shared" si="36"/>
        <v>8</v>
      </c>
      <c r="AR18" s="2">
        <f t="shared" si="37"/>
        <v>1</v>
      </c>
      <c r="AS18" s="80">
        <f t="shared" si="11"/>
        <v>1</v>
      </c>
      <c r="AT18" s="63" t="str">
        <f t="shared" si="64"/>
        <v/>
      </c>
      <c r="AU18" s="11" t="str">
        <f t="shared" si="38"/>
        <v/>
      </c>
      <c r="AV18" s="11">
        <f t="shared" si="63"/>
        <v>-8</v>
      </c>
      <c r="AW18" s="11">
        <f>SUM($AV$3:AV18)</f>
        <v>-88</v>
      </c>
      <c r="AX18" s="390">
        <f t="shared" si="39"/>
        <v>0</v>
      </c>
      <c r="AY18" s="390">
        <f t="shared" si="13"/>
        <v>0</v>
      </c>
      <c r="AZ18" s="390">
        <f t="shared" si="13"/>
        <v>0</v>
      </c>
      <c r="BA18" s="390">
        <f t="shared" si="13"/>
        <v>0</v>
      </c>
      <c r="BB18" s="390">
        <f t="shared" si="13"/>
        <v>0</v>
      </c>
      <c r="BC18" s="80" t="str">
        <f t="shared" si="40"/>
        <v/>
      </c>
      <c r="BD18" s="368">
        <f t="shared" si="41"/>
        <v>0</v>
      </c>
      <c r="BE18" s="368">
        <f t="shared" si="42"/>
        <v>0</v>
      </c>
      <c r="BF18" s="368">
        <f t="shared" si="43"/>
        <v>0</v>
      </c>
      <c r="BG18" s="368">
        <f t="shared" si="44"/>
        <v>0</v>
      </c>
      <c r="BH18" s="372">
        <f t="shared" si="45"/>
        <v>18</v>
      </c>
      <c r="BI18" s="372">
        <f t="shared" si="14"/>
        <v>1.5</v>
      </c>
      <c r="BJ18" s="372">
        <f t="shared" si="46"/>
        <v>22</v>
      </c>
      <c r="BK18" s="372">
        <f t="shared" si="15"/>
        <v>2</v>
      </c>
      <c r="BL18" s="372">
        <f t="shared" si="47"/>
        <v>6</v>
      </c>
      <c r="BM18" s="372">
        <f t="shared" si="16"/>
        <v>2</v>
      </c>
      <c r="BN18" s="564">
        <f t="shared" si="17"/>
        <v>0</v>
      </c>
      <c r="BO18" s="565">
        <f t="shared" si="18"/>
        <v>0</v>
      </c>
      <c r="BP18" s="570">
        <f t="shared" si="19"/>
        <v>0</v>
      </c>
      <c r="BQ18" s="564">
        <f t="shared" si="20"/>
        <v>0</v>
      </c>
      <c r="BR18" s="565">
        <f t="shared" si="21"/>
        <v>0</v>
      </c>
      <c r="BS18" s="570">
        <f t="shared" si="22"/>
        <v>0</v>
      </c>
      <c r="BT18" s="568">
        <f t="shared" si="48"/>
        <v>0</v>
      </c>
      <c r="BU18" s="564">
        <f t="shared" si="49"/>
        <v>0</v>
      </c>
      <c r="BV18" s="582">
        <f t="shared" si="50"/>
        <v>0</v>
      </c>
      <c r="BW18" s="576">
        <f t="shared" si="51"/>
        <v>0</v>
      </c>
      <c r="BX18" s="577">
        <f t="shared" si="52"/>
        <v>0</v>
      </c>
      <c r="BY18" s="578">
        <f t="shared" si="23"/>
        <v>0</v>
      </c>
      <c r="BZ18" s="576">
        <f t="shared" si="53"/>
        <v>0</v>
      </c>
      <c r="CA18" s="577">
        <f t="shared" si="54"/>
        <v>0</v>
      </c>
      <c r="CB18" s="578">
        <f t="shared" si="24"/>
        <v>0</v>
      </c>
      <c r="CC18" s="579">
        <f t="shared" si="55"/>
        <v>0</v>
      </c>
      <c r="CD18" s="576">
        <f t="shared" si="56"/>
        <v>0</v>
      </c>
      <c r="CE18" s="560">
        <f t="shared" si="57"/>
        <v>-6</v>
      </c>
      <c r="CF18" s="560">
        <f t="shared" si="58"/>
        <v>-6</v>
      </c>
      <c r="CG18" s="560">
        <f t="shared" si="59"/>
        <v>0</v>
      </c>
      <c r="CH18" s="588">
        <f t="shared" si="60"/>
        <v>0</v>
      </c>
      <c r="CI18" s="228"/>
      <c r="CJ18" s="11">
        <f t="shared" si="61"/>
        <v>0</v>
      </c>
      <c r="CK18" s="204"/>
      <c r="CL18" s="771" t="str">
        <f t="shared" si="62"/>
        <v/>
      </c>
      <c r="CM18" s="11"/>
      <c r="CN18" s="11"/>
      <c r="CO18" s="11"/>
      <c r="CP18" s="204"/>
      <c r="CQ18" s="11"/>
      <c r="CR18" s="204"/>
      <c r="CS18" s="11"/>
    </row>
    <row r="19" spans="1:97" ht="12.75" x14ac:dyDescent="0.2">
      <c r="A19" s="242">
        <f t="shared" si="25"/>
        <v>7</v>
      </c>
      <c r="B19" s="243">
        <f t="shared" si="26"/>
        <v>46039</v>
      </c>
      <c r="C19" s="600">
        <f t="shared" si="27"/>
        <v>3</v>
      </c>
      <c r="D19" s="307"/>
      <c r="E19" s="307"/>
      <c r="F19" s="307"/>
      <c r="G19" s="307"/>
      <c r="H19" s="546">
        <f>IF(AK19=6,Einstellungen!$E$11,IF(AK19=7,Einstellungen!$E$12,IF(AK19=1,Einstellungen!$E$13,IF(AK19=2,Einstellungen!$E$7,IF(AK19=3,Einstellungen!$E$8,IF(AK19=4,Einstellungen!$E$9,IF(AK19=5,Einstellungen!$E$10)))))))</f>
        <v>0</v>
      </c>
      <c r="I19" s="228">
        <f t="shared" si="0"/>
        <v>0</v>
      </c>
      <c r="J19" s="229" t="str">
        <f t="shared" si="1"/>
        <v/>
      </c>
      <c r="K19" s="313"/>
      <c r="L19" s="328"/>
      <c r="M19" s="202"/>
      <c r="N19" s="381"/>
      <c r="O19" s="369"/>
      <c r="P19" s="369"/>
      <c r="Q19" s="369"/>
      <c r="R19" s="233" t="str">
        <f>IF(I$36=0,"",IF(Einstellungen!I$39=1,R18+AV19,CL19))</f>
        <v/>
      </c>
      <c r="S19" s="231">
        <f>SUM(AP$3:AP19)</f>
        <v>88</v>
      </c>
      <c r="T19" s="228">
        <f>SUM(I$3:I19)</f>
        <v>0</v>
      </c>
      <c r="U19" s="373" t="str">
        <f t="shared" si="2"/>
        <v/>
      </c>
      <c r="V19" s="605"/>
      <c r="W19" s="608"/>
      <c r="X19" s="609"/>
      <c r="Y19" s="15">
        <f t="shared" si="3"/>
        <v>46039</v>
      </c>
      <c r="Z19" s="206" t="b">
        <f t="shared" si="4"/>
        <v>0</v>
      </c>
      <c r="AA19" s="20">
        <f>IF(M19=Einstellungen!A$43,I19,IF(M19=Einstellungen!A$45,I19,0))</f>
        <v>0</v>
      </c>
      <c r="AB19" s="20">
        <f>IF(M19=Einstellungen!A$44,I19,IF(M19=Einstellungen!A$45,I19,0))</f>
        <v>0</v>
      </c>
      <c r="AC19" s="661">
        <f t="shared" si="5"/>
        <v>0</v>
      </c>
      <c r="AD19" s="2" t="b">
        <f t="shared" si="6"/>
        <v>0</v>
      </c>
      <c r="AE19" s="2">
        <f t="shared" si="28"/>
        <v>0</v>
      </c>
      <c r="AF19" s="2">
        <f t="shared" si="29"/>
        <v>0</v>
      </c>
      <c r="AG19" s="325" t="b">
        <f t="shared" si="7"/>
        <v>0</v>
      </c>
      <c r="AH19" s="325" t="b">
        <f t="shared" si="8"/>
        <v>0</v>
      </c>
      <c r="AI19" s="325" t="b">
        <f t="shared" si="30"/>
        <v>0</v>
      </c>
      <c r="AJ19" s="325" t="b">
        <f t="shared" si="9"/>
        <v>0</v>
      </c>
      <c r="AK19" s="2">
        <f t="shared" si="31"/>
        <v>7</v>
      </c>
      <c r="AL19" s="14">
        <f t="shared" si="32"/>
        <v>0</v>
      </c>
      <c r="AM19" s="11">
        <f t="shared" si="33"/>
        <v>0</v>
      </c>
      <c r="AN19" s="11">
        <f t="shared" si="10"/>
        <v>0</v>
      </c>
      <c r="AO19" s="11">
        <f t="shared" si="34"/>
        <v>0</v>
      </c>
      <c r="AP19" s="11">
        <f t="shared" si="35"/>
        <v>0</v>
      </c>
      <c r="AQ19" s="204">
        <f t="shared" si="36"/>
        <v>0</v>
      </c>
      <c r="AR19" s="2" t="str">
        <f t="shared" si="37"/>
        <v/>
      </c>
      <c r="AS19" s="80" t="str">
        <f t="shared" si="11"/>
        <v/>
      </c>
      <c r="AT19" s="63" t="str">
        <f t="shared" si="64"/>
        <v/>
      </c>
      <c r="AU19" s="11" t="str">
        <f t="shared" si="38"/>
        <v/>
      </c>
      <c r="AV19" s="11">
        <f t="shared" si="63"/>
        <v>0</v>
      </c>
      <c r="AW19" s="11">
        <f>SUM($AV$3:AV19)</f>
        <v>-88</v>
      </c>
      <c r="AX19" s="390">
        <f t="shared" si="39"/>
        <v>0</v>
      </c>
      <c r="AY19" s="390">
        <f t="shared" ref="AY19:AY33" si="65">(INT(E19/100)+(E19-100*INT(E19/100))/60)/24</f>
        <v>0</v>
      </c>
      <c r="AZ19" s="390">
        <f t="shared" ref="AZ19:AZ33" si="66">(INT(F19/100)+(F19-100*INT(F19/100))/60)/24</f>
        <v>0</v>
      </c>
      <c r="BA19" s="390">
        <f t="shared" ref="BA19:BB33" si="67">(INT(G19/100)+(G19-100*INT(G19/100))/60)/24</f>
        <v>0</v>
      </c>
      <c r="BB19" s="390">
        <f t="shared" si="67"/>
        <v>0</v>
      </c>
      <c r="BC19" s="80" t="str">
        <f t="shared" si="40"/>
        <v/>
      </c>
      <c r="BD19" s="368">
        <f t="shared" si="41"/>
        <v>0</v>
      </c>
      <c r="BE19" s="368">
        <f t="shared" si="42"/>
        <v>0</v>
      </c>
      <c r="BF19" s="368">
        <f t="shared" si="43"/>
        <v>0</v>
      </c>
      <c r="BG19" s="368">
        <f t="shared" si="44"/>
        <v>0</v>
      </c>
      <c r="BH19" s="372">
        <f t="shared" si="45"/>
        <v>18</v>
      </c>
      <c r="BI19" s="372">
        <f t="shared" si="14"/>
        <v>1.5</v>
      </c>
      <c r="BJ19" s="372">
        <f t="shared" si="46"/>
        <v>22</v>
      </c>
      <c r="BK19" s="372">
        <f t="shared" si="15"/>
        <v>2</v>
      </c>
      <c r="BL19" s="372">
        <f t="shared" si="47"/>
        <v>6</v>
      </c>
      <c r="BM19" s="372">
        <f t="shared" si="16"/>
        <v>2</v>
      </c>
      <c r="BN19" s="564">
        <f t="shared" si="17"/>
        <v>0</v>
      </c>
      <c r="BO19" s="565">
        <f t="shared" si="18"/>
        <v>0</v>
      </c>
      <c r="BP19" s="570">
        <f t="shared" si="19"/>
        <v>0</v>
      </c>
      <c r="BQ19" s="564">
        <f t="shared" si="20"/>
        <v>0</v>
      </c>
      <c r="BR19" s="565">
        <f t="shared" si="21"/>
        <v>0</v>
      </c>
      <c r="BS19" s="570">
        <f t="shared" si="22"/>
        <v>0</v>
      </c>
      <c r="BT19" s="568">
        <f t="shared" si="48"/>
        <v>0</v>
      </c>
      <c r="BU19" s="564">
        <f t="shared" si="49"/>
        <v>0</v>
      </c>
      <c r="BV19" s="582">
        <f t="shared" si="50"/>
        <v>0</v>
      </c>
      <c r="BW19" s="576">
        <f t="shared" si="51"/>
        <v>0</v>
      </c>
      <c r="BX19" s="577">
        <f t="shared" si="52"/>
        <v>0</v>
      </c>
      <c r="BY19" s="578">
        <f t="shared" si="23"/>
        <v>0</v>
      </c>
      <c r="BZ19" s="576">
        <f t="shared" si="53"/>
        <v>0</v>
      </c>
      <c r="CA19" s="577">
        <f t="shared" si="54"/>
        <v>0</v>
      </c>
      <c r="CB19" s="578">
        <f t="shared" si="24"/>
        <v>0</v>
      </c>
      <c r="CC19" s="579">
        <f t="shared" si="55"/>
        <v>0</v>
      </c>
      <c r="CD19" s="576">
        <f t="shared" si="56"/>
        <v>0</v>
      </c>
      <c r="CE19" s="560">
        <f t="shared" si="57"/>
        <v>-6</v>
      </c>
      <c r="CF19" s="560">
        <f t="shared" si="58"/>
        <v>-6</v>
      </c>
      <c r="CG19" s="560">
        <f t="shared" si="59"/>
        <v>0</v>
      </c>
      <c r="CH19" s="588">
        <f t="shared" si="60"/>
        <v>0</v>
      </c>
      <c r="CI19" s="228"/>
      <c r="CJ19" s="11">
        <f t="shared" si="61"/>
        <v>0</v>
      </c>
      <c r="CK19" s="204"/>
      <c r="CL19" s="771" t="str">
        <f t="shared" si="62"/>
        <v/>
      </c>
      <c r="CM19" s="11"/>
      <c r="CN19" s="11"/>
      <c r="CO19" s="11"/>
      <c r="CP19" s="204"/>
      <c r="CQ19" s="11"/>
      <c r="CR19" s="204"/>
      <c r="CS19" s="11"/>
    </row>
    <row r="20" spans="1:97" ht="12.75" x14ac:dyDescent="0.2">
      <c r="A20" s="242">
        <f t="shared" si="25"/>
        <v>1</v>
      </c>
      <c r="B20" s="243">
        <f t="shared" si="26"/>
        <v>46040</v>
      </c>
      <c r="C20" s="600">
        <f t="shared" si="27"/>
        <v>3</v>
      </c>
      <c r="D20" s="307"/>
      <c r="E20" s="307"/>
      <c r="F20" s="307"/>
      <c r="G20" s="307"/>
      <c r="H20" s="546">
        <f>IF(AK20=6,Einstellungen!$E$11,IF(AK20=7,Einstellungen!$E$12,IF(AK20=1,Einstellungen!$E$13,IF(AK20=2,Einstellungen!$E$7,IF(AK20=3,Einstellungen!$E$8,IF(AK20=4,Einstellungen!$E$9,IF(AK20=5,Einstellungen!$E$10)))))))</f>
        <v>0</v>
      </c>
      <c r="I20" s="228">
        <f t="shared" si="0"/>
        <v>0</v>
      </c>
      <c r="J20" s="229" t="str">
        <f t="shared" si="1"/>
        <v/>
      </c>
      <c r="K20" s="313"/>
      <c r="L20" s="328"/>
      <c r="M20" s="202"/>
      <c r="N20" s="381"/>
      <c r="O20" s="369"/>
      <c r="P20" s="369"/>
      <c r="Q20" s="369"/>
      <c r="R20" s="233" t="str">
        <f>IF(I$36=0,"",IF(Einstellungen!I$39=1,R19+AV20,CL20))</f>
        <v/>
      </c>
      <c r="S20" s="231">
        <f>SUM(AP$3:AP20)</f>
        <v>88</v>
      </c>
      <c r="T20" s="228">
        <f>SUM(I$3:I20)</f>
        <v>0</v>
      </c>
      <c r="U20" s="373" t="str">
        <f t="shared" si="2"/>
        <v/>
      </c>
      <c r="V20" s="610"/>
      <c r="W20" s="608"/>
      <c r="X20" s="609"/>
      <c r="Y20" s="15">
        <f t="shared" si="3"/>
        <v>46040</v>
      </c>
      <c r="Z20" s="206" t="b">
        <f t="shared" si="4"/>
        <v>0</v>
      </c>
      <c r="AA20" s="20">
        <f>IF(M20=Einstellungen!A$43,I20,IF(M20=Einstellungen!A$45,I20,0))</f>
        <v>0</v>
      </c>
      <c r="AB20" s="20">
        <f>IF(M20=Einstellungen!A$44,I20,IF(M20=Einstellungen!A$45,I20,0))</f>
        <v>0</v>
      </c>
      <c r="AC20" s="661">
        <f t="shared" si="5"/>
        <v>0</v>
      </c>
      <c r="AD20" s="2" t="b">
        <f t="shared" si="6"/>
        <v>0</v>
      </c>
      <c r="AE20" s="2">
        <f t="shared" si="28"/>
        <v>0</v>
      </c>
      <c r="AF20" s="2">
        <f t="shared" si="29"/>
        <v>0</v>
      </c>
      <c r="AG20" s="325" t="b">
        <f t="shared" si="7"/>
        <v>0</v>
      </c>
      <c r="AH20" s="325" t="b">
        <f t="shared" si="8"/>
        <v>0</v>
      </c>
      <c r="AI20" s="325" t="b">
        <f t="shared" si="30"/>
        <v>0</v>
      </c>
      <c r="AJ20" s="325" t="b">
        <f t="shared" si="9"/>
        <v>0</v>
      </c>
      <c r="AK20" s="2">
        <f t="shared" si="31"/>
        <v>1</v>
      </c>
      <c r="AL20" s="14">
        <f t="shared" si="32"/>
        <v>0</v>
      </c>
      <c r="AM20" s="11">
        <f t="shared" si="33"/>
        <v>0</v>
      </c>
      <c r="AN20" s="11">
        <f t="shared" si="10"/>
        <v>0</v>
      </c>
      <c r="AO20" s="11">
        <f t="shared" si="34"/>
        <v>0</v>
      </c>
      <c r="AP20" s="11">
        <f t="shared" si="35"/>
        <v>0</v>
      </c>
      <c r="AQ20" s="204">
        <f t="shared" si="36"/>
        <v>0</v>
      </c>
      <c r="AR20" s="2" t="str">
        <f t="shared" si="37"/>
        <v/>
      </c>
      <c r="AS20" s="80" t="str">
        <f t="shared" si="11"/>
        <v/>
      </c>
      <c r="AT20" s="63" t="str">
        <f t="shared" si="64"/>
        <v/>
      </c>
      <c r="AU20" s="11" t="b">
        <f t="shared" ref="AU20:AU33" si="68">IF(AR20=1,IF(AT20=0.5,0.5,""))</f>
        <v>0</v>
      </c>
      <c r="AV20" s="11">
        <f t="shared" si="63"/>
        <v>0</v>
      </c>
      <c r="AW20" s="11">
        <f>SUM($AV$3:AV20)</f>
        <v>-88</v>
      </c>
      <c r="AX20" s="390">
        <f t="shared" si="39"/>
        <v>0</v>
      </c>
      <c r="AY20" s="390">
        <f t="shared" si="65"/>
        <v>0</v>
      </c>
      <c r="AZ20" s="390">
        <f t="shared" si="66"/>
        <v>0</v>
      </c>
      <c r="BA20" s="390">
        <f t="shared" si="67"/>
        <v>0</v>
      </c>
      <c r="BB20" s="390">
        <f t="shared" si="67"/>
        <v>0</v>
      </c>
      <c r="BC20" s="80">
        <f t="shared" si="40"/>
        <v>1</v>
      </c>
      <c r="BD20" s="368">
        <f t="shared" si="41"/>
        <v>0</v>
      </c>
      <c r="BE20" s="368">
        <f t="shared" si="42"/>
        <v>0</v>
      </c>
      <c r="BF20" s="368">
        <f t="shared" si="43"/>
        <v>0</v>
      </c>
      <c r="BG20" s="368">
        <f t="shared" si="44"/>
        <v>0</v>
      </c>
      <c r="BH20" s="372">
        <f t="shared" si="45"/>
        <v>8</v>
      </c>
      <c r="BI20" s="372">
        <f t="shared" si="14"/>
        <v>2</v>
      </c>
      <c r="BJ20" s="372">
        <f t="shared" si="46"/>
        <v>22</v>
      </c>
      <c r="BK20" s="372">
        <f t="shared" si="15"/>
        <v>3</v>
      </c>
      <c r="BL20" s="372">
        <f t="shared" si="47"/>
        <v>6</v>
      </c>
      <c r="BM20" s="372">
        <f t="shared" si="16"/>
        <v>3</v>
      </c>
      <c r="BN20" s="564">
        <f t="shared" si="17"/>
        <v>0</v>
      </c>
      <c r="BO20" s="565">
        <f t="shared" si="18"/>
        <v>0</v>
      </c>
      <c r="BP20" s="570">
        <f t="shared" si="19"/>
        <v>0</v>
      </c>
      <c r="BQ20" s="564">
        <f t="shared" si="20"/>
        <v>0</v>
      </c>
      <c r="BR20" s="565">
        <f t="shared" si="21"/>
        <v>0</v>
      </c>
      <c r="BS20" s="570">
        <f t="shared" si="22"/>
        <v>0</v>
      </c>
      <c r="BT20" s="568">
        <f t="shared" si="48"/>
        <v>0</v>
      </c>
      <c r="BU20" s="564">
        <f t="shared" si="49"/>
        <v>0</v>
      </c>
      <c r="BV20" s="582">
        <f t="shared" si="50"/>
        <v>0</v>
      </c>
      <c r="BW20" s="576">
        <f t="shared" si="51"/>
        <v>0</v>
      </c>
      <c r="BX20" s="577">
        <f t="shared" si="52"/>
        <v>0</v>
      </c>
      <c r="BY20" s="578">
        <f t="shared" si="23"/>
        <v>0</v>
      </c>
      <c r="BZ20" s="576">
        <f t="shared" si="53"/>
        <v>0</v>
      </c>
      <c r="CA20" s="577">
        <f t="shared" si="54"/>
        <v>0</v>
      </c>
      <c r="CB20" s="578">
        <f t="shared" si="24"/>
        <v>0</v>
      </c>
      <c r="CC20" s="579">
        <f t="shared" si="55"/>
        <v>0</v>
      </c>
      <c r="CD20" s="576">
        <f t="shared" si="56"/>
        <v>0</v>
      </c>
      <c r="CE20" s="560">
        <f t="shared" si="57"/>
        <v>-6</v>
      </c>
      <c r="CF20" s="560">
        <f t="shared" si="58"/>
        <v>-6</v>
      </c>
      <c r="CG20" s="560">
        <f t="shared" si="59"/>
        <v>0</v>
      </c>
      <c r="CH20" s="588">
        <f t="shared" si="60"/>
        <v>0</v>
      </c>
      <c r="CI20" s="228"/>
      <c r="CJ20" s="11">
        <f t="shared" si="61"/>
        <v>0</v>
      </c>
      <c r="CK20" s="204"/>
      <c r="CL20" s="771" t="str">
        <f t="shared" si="62"/>
        <v/>
      </c>
      <c r="CM20" s="11"/>
      <c r="CN20" s="11"/>
      <c r="CO20" s="11"/>
      <c r="CP20" s="204"/>
      <c r="CQ20" s="11"/>
      <c r="CR20" s="204"/>
      <c r="CS20" s="11"/>
    </row>
    <row r="21" spans="1:97" ht="12.75" x14ac:dyDescent="0.2">
      <c r="A21" s="242">
        <f t="shared" si="25"/>
        <v>2</v>
      </c>
      <c r="B21" s="243">
        <f t="shared" si="26"/>
        <v>46041</v>
      </c>
      <c r="C21" s="600">
        <f t="shared" si="27"/>
        <v>4</v>
      </c>
      <c r="D21" s="307"/>
      <c r="E21" s="307"/>
      <c r="F21" s="308"/>
      <c r="G21" s="308"/>
      <c r="H21" s="546">
        <f>IF(AK21=6,Einstellungen!$E$11,IF(AK21=7,Einstellungen!$E$12,IF(AK21=1,Einstellungen!$E$13,IF(AK21=2,Einstellungen!$E$7,IF(AK21=3,Einstellungen!$E$8,IF(AK21=4,Einstellungen!$E$9,IF(AK21=5,Einstellungen!$E$10)))))))</f>
        <v>0</v>
      </c>
      <c r="I21" s="228">
        <f t="shared" si="0"/>
        <v>0</v>
      </c>
      <c r="J21" s="229">
        <f t="shared" si="1"/>
        <v>1</v>
      </c>
      <c r="K21" s="313"/>
      <c r="L21" s="328"/>
      <c r="M21" s="202"/>
      <c r="N21" s="381"/>
      <c r="O21" s="369"/>
      <c r="P21" s="369"/>
      <c r="Q21" s="369"/>
      <c r="R21" s="233" t="str">
        <f>IF(I$36=0,"",IF(Einstellungen!I$39=1,R20+AV21,CL21))</f>
        <v/>
      </c>
      <c r="S21" s="231">
        <f>SUM(AP$3:AP21)</f>
        <v>96</v>
      </c>
      <c r="T21" s="228">
        <f>SUM(I$3:I21)</f>
        <v>0</v>
      </c>
      <c r="U21" s="373" t="str">
        <f t="shared" si="2"/>
        <v/>
      </c>
      <c r="V21" s="605"/>
      <c r="W21" s="608"/>
      <c r="X21" s="609"/>
      <c r="Y21" s="15">
        <f t="shared" si="3"/>
        <v>46041</v>
      </c>
      <c r="Z21" s="206">
        <f t="shared" si="4"/>
        <v>0</v>
      </c>
      <c r="AA21" s="20">
        <f>IF(M21=Einstellungen!A$43,I21,IF(M21=Einstellungen!A$45,I21,0))</f>
        <v>0</v>
      </c>
      <c r="AB21" s="20">
        <f>IF(M21=Einstellungen!A$44,I21,IF(M21=Einstellungen!A$45,I21,0))</f>
        <v>0</v>
      </c>
      <c r="AC21" s="661">
        <f t="shared" si="5"/>
        <v>0</v>
      </c>
      <c r="AD21" s="2">
        <f t="shared" si="6"/>
        <v>0</v>
      </c>
      <c r="AE21" s="2">
        <f t="shared" si="28"/>
        <v>0</v>
      </c>
      <c r="AF21" s="2">
        <f t="shared" si="29"/>
        <v>0</v>
      </c>
      <c r="AG21" s="325">
        <f t="shared" si="7"/>
        <v>0</v>
      </c>
      <c r="AH21" s="325">
        <f t="shared" si="8"/>
        <v>0</v>
      </c>
      <c r="AI21" s="325">
        <f t="shared" si="30"/>
        <v>0</v>
      </c>
      <c r="AJ21" s="325">
        <f t="shared" si="9"/>
        <v>0</v>
      </c>
      <c r="AK21" s="2">
        <f t="shared" si="31"/>
        <v>2</v>
      </c>
      <c r="AL21" s="14">
        <f t="shared" si="32"/>
        <v>0</v>
      </c>
      <c r="AM21" s="11">
        <f t="shared" si="33"/>
        <v>0</v>
      </c>
      <c r="AN21" s="11">
        <f t="shared" si="10"/>
        <v>0</v>
      </c>
      <c r="AO21" s="11">
        <f t="shared" si="34"/>
        <v>8</v>
      </c>
      <c r="AP21" s="11">
        <f t="shared" si="35"/>
        <v>8</v>
      </c>
      <c r="AQ21" s="204">
        <f t="shared" si="36"/>
        <v>8</v>
      </c>
      <c r="AR21" s="2">
        <f t="shared" si="37"/>
        <v>1</v>
      </c>
      <c r="AS21" s="80">
        <f t="shared" si="11"/>
        <v>1</v>
      </c>
      <c r="AT21" s="63" t="str">
        <f t="shared" si="64"/>
        <v/>
      </c>
      <c r="AU21" s="11" t="str">
        <f t="shared" si="68"/>
        <v/>
      </c>
      <c r="AV21" s="11">
        <f t="shared" si="63"/>
        <v>-8</v>
      </c>
      <c r="AW21" s="11">
        <f>SUM($AV$3:AV21)</f>
        <v>-96</v>
      </c>
      <c r="AX21" s="390">
        <f t="shared" si="39"/>
        <v>0</v>
      </c>
      <c r="AY21" s="390">
        <f t="shared" si="65"/>
        <v>0</v>
      </c>
      <c r="AZ21" s="390">
        <f t="shared" si="66"/>
        <v>0</v>
      </c>
      <c r="BA21" s="390">
        <f t="shared" si="67"/>
        <v>0</v>
      </c>
      <c r="BB21" s="390">
        <f t="shared" si="67"/>
        <v>0</v>
      </c>
      <c r="BC21" s="80" t="str">
        <f t="shared" si="40"/>
        <v/>
      </c>
      <c r="BD21" s="368">
        <f t="shared" si="41"/>
        <v>0</v>
      </c>
      <c r="BE21" s="368">
        <f t="shared" si="42"/>
        <v>0</v>
      </c>
      <c r="BF21" s="368">
        <f t="shared" si="43"/>
        <v>0</v>
      </c>
      <c r="BG21" s="368">
        <f t="shared" si="44"/>
        <v>0</v>
      </c>
      <c r="BH21" s="372">
        <f t="shared" si="45"/>
        <v>18</v>
      </c>
      <c r="BI21" s="372">
        <f t="shared" si="14"/>
        <v>1.5</v>
      </c>
      <c r="BJ21" s="372">
        <f t="shared" si="46"/>
        <v>22</v>
      </c>
      <c r="BK21" s="372">
        <f t="shared" si="15"/>
        <v>2</v>
      </c>
      <c r="BL21" s="372">
        <f t="shared" si="47"/>
        <v>6</v>
      </c>
      <c r="BM21" s="372">
        <f t="shared" si="16"/>
        <v>2</v>
      </c>
      <c r="BN21" s="564">
        <f t="shared" si="17"/>
        <v>0</v>
      </c>
      <c r="BO21" s="565">
        <f t="shared" si="18"/>
        <v>0</v>
      </c>
      <c r="BP21" s="570">
        <f t="shared" si="19"/>
        <v>0</v>
      </c>
      <c r="BQ21" s="564">
        <f t="shared" si="20"/>
        <v>0</v>
      </c>
      <c r="BR21" s="565">
        <f t="shared" si="21"/>
        <v>0</v>
      </c>
      <c r="BS21" s="570">
        <f t="shared" si="22"/>
        <v>0</v>
      </c>
      <c r="BT21" s="568">
        <f t="shared" si="48"/>
        <v>0</v>
      </c>
      <c r="BU21" s="564">
        <f t="shared" si="49"/>
        <v>0</v>
      </c>
      <c r="BV21" s="582">
        <f t="shared" si="50"/>
        <v>0</v>
      </c>
      <c r="BW21" s="576">
        <f t="shared" si="51"/>
        <v>0</v>
      </c>
      <c r="BX21" s="577">
        <f t="shared" si="52"/>
        <v>0</v>
      </c>
      <c r="BY21" s="578">
        <f t="shared" si="23"/>
        <v>0</v>
      </c>
      <c r="BZ21" s="576">
        <f t="shared" si="53"/>
        <v>0</v>
      </c>
      <c r="CA21" s="577">
        <f t="shared" si="54"/>
        <v>0</v>
      </c>
      <c r="CB21" s="578">
        <f t="shared" si="24"/>
        <v>0</v>
      </c>
      <c r="CC21" s="579">
        <f t="shared" si="55"/>
        <v>0</v>
      </c>
      <c r="CD21" s="576">
        <f t="shared" si="56"/>
        <v>0</v>
      </c>
      <c r="CE21" s="560">
        <f t="shared" si="57"/>
        <v>-6</v>
      </c>
      <c r="CF21" s="560">
        <f t="shared" si="58"/>
        <v>-6</v>
      </c>
      <c r="CG21" s="560">
        <f t="shared" si="59"/>
        <v>0</v>
      </c>
      <c r="CH21" s="588">
        <f t="shared" si="60"/>
        <v>0</v>
      </c>
      <c r="CI21" s="228"/>
      <c r="CJ21" s="11">
        <f t="shared" si="61"/>
        <v>0</v>
      </c>
      <c r="CK21" s="204"/>
      <c r="CL21" s="771" t="str">
        <f t="shared" si="62"/>
        <v/>
      </c>
      <c r="CM21" s="11"/>
      <c r="CN21" s="11"/>
      <c r="CO21" s="11"/>
      <c r="CP21" s="204"/>
      <c r="CQ21" s="11"/>
      <c r="CR21" s="204"/>
      <c r="CS21" s="11"/>
    </row>
    <row r="22" spans="1:97" ht="12.75" x14ac:dyDescent="0.2">
      <c r="A22" s="242">
        <f t="shared" si="25"/>
        <v>3</v>
      </c>
      <c r="B22" s="243">
        <f t="shared" si="26"/>
        <v>46042</v>
      </c>
      <c r="C22" s="600">
        <f t="shared" si="27"/>
        <v>4</v>
      </c>
      <c r="D22" s="307"/>
      <c r="E22" s="307"/>
      <c r="F22" s="308"/>
      <c r="G22" s="308"/>
      <c r="H22" s="546">
        <f>IF(AK22=6,Einstellungen!$E$11,IF(AK22=7,Einstellungen!$E$12,IF(AK22=1,Einstellungen!$E$13,IF(AK22=2,Einstellungen!$E$7,IF(AK22=3,Einstellungen!$E$8,IF(AK22=4,Einstellungen!$E$9,IF(AK22=5,Einstellungen!$E$10)))))))</f>
        <v>0</v>
      </c>
      <c r="I22" s="228">
        <f t="shared" si="0"/>
        <v>0</v>
      </c>
      <c r="J22" s="229">
        <f t="shared" si="1"/>
        <v>1</v>
      </c>
      <c r="K22" s="313"/>
      <c r="L22" s="328"/>
      <c r="M22" s="202"/>
      <c r="N22" s="653"/>
      <c r="O22" s="366"/>
      <c r="P22" s="366"/>
      <c r="Q22" s="366"/>
      <c r="R22" s="233" t="str">
        <f>IF(I$36=0,"",IF(Einstellungen!I$39=1,R21+AV22,CL22))</f>
        <v/>
      </c>
      <c r="S22" s="231">
        <f>SUM(AP$3:AP22)</f>
        <v>104</v>
      </c>
      <c r="T22" s="228">
        <f>SUM(I$3:I22)</f>
        <v>0</v>
      </c>
      <c r="U22" s="373" t="str">
        <f t="shared" si="2"/>
        <v/>
      </c>
      <c r="V22" s="605"/>
      <c r="W22" s="608"/>
      <c r="X22" s="609"/>
      <c r="Y22" s="15">
        <f t="shared" si="3"/>
        <v>46042</v>
      </c>
      <c r="Z22" s="206">
        <f t="shared" si="4"/>
        <v>0</v>
      </c>
      <c r="AA22" s="20">
        <f>IF(M22=Einstellungen!A$43,I22,IF(M22=Einstellungen!A$45,I22,0))</f>
        <v>0</v>
      </c>
      <c r="AB22" s="20">
        <f>IF(M22=Einstellungen!A$44,I22,IF(M22=Einstellungen!A$45,I22,0))</f>
        <v>0</v>
      </c>
      <c r="AC22" s="661">
        <f t="shared" ref="AC22:AC33" si="69">IF(K22="gz",AO22,IF(K22="G/F",AOO22/2,0))</f>
        <v>0</v>
      </c>
      <c r="AD22" s="2">
        <f t="shared" si="6"/>
        <v>0</v>
      </c>
      <c r="AE22" s="2">
        <f t="shared" si="28"/>
        <v>0</v>
      </c>
      <c r="AF22" s="2">
        <f t="shared" si="29"/>
        <v>0</v>
      </c>
      <c r="AG22" s="325">
        <f t="shared" si="7"/>
        <v>0</v>
      </c>
      <c r="AH22" s="325">
        <f t="shared" si="8"/>
        <v>0</v>
      </c>
      <c r="AI22" s="325">
        <f t="shared" si="30"/>
        <v>0</v>
      </c>
      <c r="AJ22" s="325">
        <f t="shared" si="9"/>
        <v>0</v>
      </c>
      <c r="AK22" s="2">
        <f t="shared" si="31"/>
        <v>3</v>
      </c>
      <c r="AL22" s="14">
        <f t="shared" si="32"/>
        <v>0</v>
      </c>
      <c r="AM22" s="11">
        <f t="shared" si="33"/>
        <v>0</v>
      </c>
      <c r="AN22" s="11">
        <f t="shared" si="10"/>
        <v>0</v>
      </c>
      <c r="AO22" s="11">
        <f t="shared" si="34"/>
        <v>8</v>
      </c>
      <c r="AP22" s="11">
        <f t="shared" si="35"/>
        <v>8</v>
      </c>
      <c r="AQ22" s="204">
        <f t="shared" si="36"/>
        <v>8</v>
      </c>
      <c r="AR22" s="2">
        <f t="shared" si="37"/>
        <v>1</v>
      </c>
      <c r="AS22" s="80">
        <f t="shared" si="11"/>
        <v>1</v>
      </c>
      <c r="AT22" s="63" t="str">
        <f t="shared" si="64"/>
        <v/>
      </c>
      <c r="AU22" s="11" t="str">
        <f t="shared" si="68"/>
        <v/>
      </c>
      <c r="AV22" s="11">
        <f t="shared" si="63"/>
        <v>-8</v>
      </c>
      <c r="AW22" s="11">
        <f>SUM($AV$3:AV22)</f>
        <v>-104</v>
      </c>
      <c r="AX22" s="654">
        <f t="shared" si="39"/>
        <v>0</v>
      </c>
      <c r="AY22" s="654">
        <f t="shared" si="65"/>
        <v>0</v>
      </c>
      <c r="AZ22" s="654">
        <f t="shared" si="66"/>
        <v>0</v>
      </c>
      <c r="BA22" s="654">
        <f t="shared" si="67"/>
        <v>0</v>
      </c>
      <c r="BB22" s="654">
        <f t="shared" si="67"/>
        <v>0</v>
      </c>
      <c r="BC22" s="80" t="str">
        <f t="shared" si="40"/>
        <v/>
      </c>
      <c r="BD22" s="228">
        <f t="shared" si="41"/>
        <v>0</v>
      </c>
      <c r="BE22" s="228">
        <f t="shared" si="42"/>
        <v>0</v>
      </c>
      <c r="BF22" s="228">
        <f t="shared" si="43"/>
        <v>0</v>
      </c>
      <c r="BG22" s="228">
        <f t="shared" si="44"/>
        <v>0</v>
      </c>
      <c r="BH22" s="372">
        <f t="shared" si="45"/>
        <v>18</v>
      </c>
      <c r="BI22" s="372">
        <f t="shared" si="14"/>
        <v>1.5</v>
      </c>
      <c r="BJ22" s="372">
        <f t="shared" si="46"/>
        <v>22</v>
      </c>
      <c r="BK22" s="372">
        <f t="shared" si="15"/>
        <v>2</v>
      </c>
      <c r="BL22" s="372">
        <f t="shared" si="47"/>
        <v>6</v>
      </c>
      <c r="BM22" s="372">
        <f t="shared" si="16"/>
        <v>2</v>
      </c>
      <c r="BN22" s="655">
        <f t="shared" si="17"/>
        <v>0</v>
      </c>
      <c r="BO22" s="656">
        <f t="shared" si="18"/>
        <v>0</v>
      </c>
      <c r="BP22" s="657">
        <f t="shared" si="19"/>
        <v>0</v>
      </c>
      <c r="BQ22" s="655">
        <f t="shared" si="20"/>
        <v>0</v>
      </c>
      <c r="BR22" s="656">
        <f t="shared" si="21"/>
        <v>0</v>
      </c>
      <c r="BS22" s="657">
        <f t="shared" si="22"/>
        <v>0</v>
      </c>
      <c r="BT22" s="658">
        <f t="shared" si="48"/>
        <v>0</v>
      </c>
      <c r="BU22" s="655">
        <f t="shared" si="49"/>
        <v>0</v>
      </c>
      <c r="BV22" s="659">
        <f t="shared" si="50"/>
        <v>0</v>
      </c>
      <c r="BW22" s="655">
        <f t="shared" si="51"/>
        <v>0</v>
      </c>
      <c r="BX22" s="656">
        <f t="shared" si="52"/>
        <v>0</v>
      </c>
      <c r="BY22" s="657">
        <f t="shared" si="23"/>
        <v>0</v>
      </c>
      <c r="BZ22" s="655">
        <f t="shared" si="53"/>
        <v>0</v>
      </c>
      <c r="CA22" s="656">
        <f t="shared" si="54"/>
        <v>0</v>
      </c>
      <c r="CB22" s="657">
        <f t="shared" si="24"/>
        <v>0</v>
      </c>
      <c r="CC22" s="658">
        <f t="shared" si="55"/>
        <v>0</v>
      </c>
      <c r="CD22" s="655">
        <f t="shared" si="56"/>
        <v>0</v>
      </c>
      <c r="CE22" s="655">
        <f t="shared" si="57"/>
        <v>-6</v>
      </c>
      <c r="CF22" s="655">
        <f t="shared" si="58"/>
        <v>-6</v>
      </c>
      <c r="CG22" s="655">
        <f t="shared" si="59"/>
        <v>0</v>
      </c>
      <c r="CH22" s="660">
        <f t="shared" si="60"/>
        <v>0</v>
      </c>
      <c r="CI22" s="228"/>
      <c r="CJ22" s="11">
        <f t="shared" si="61"/>
        <v>0</v>
      </c>
      <c r="CK22" s="204"/>
      <c r="CL22" s="771" t="str">
        <f t="shared" si="62"/>
        <v/>
      </c>
      <c r="CM22" s="11"/>
      <c r="CN22" s="11"/>
      <c r="CO22" s="11"/>
      <c r="CP22" s="204"/>
      <c r="CQ22" s="11"/>
      <c r="CR22" s="204"/>
      <c r="CS22" s="11"/>
    </row>
    <row r="23" spans="1:97" ht="12.75" x14ac:dyDescent="0.2">
      <c r="A23" s="242">
        <f t="shared" si="25"/>
        <v>4</v>
      </c>
      <c r="B23" s="243">
        <f t="shared" si="26"/>
        <v>46043</v>
      </c>
      <c r="C23" s="600">
        <f t="shared" si="27"/>
        <v>4</v>
      </c>
      <c r="D23" s="307"/>
      <c r="E23" s="307"/>
      <c r="F23" s="308"/>
      <c r="G23" s="308"/>
      <c r="H23" s="546">
        <f>IF(AK23=6,Einstellungen!$E$11,IF(AK23=7,Einstellungen!$E$12,IF(AK23=1,Einstellungen!$E$13,IF(AK23=2,Einstellungen!$E$7,IF(AK23=3,Einstellungen!$E$8,IF(AK23=4,Einstellungen!$E$9,IF(AK23=5,Einstellungen!$E$10)))))))</f>
        <v>0</v>
      </c>
      <c r="I23" s="228">
        <f t="shared" si="0"/>
        <v>0</v>
      </c>
      <c r="J23" s="229">
        <f t="shared" si="1"/>
        <v>1</v>
      </c>
      <c r="K23" s="313"/>
      <c r="L23" s="328"/>
      <c r="M23" s="202"/>
      <c r="N23" s="381"/>
      <c r="O23" s="369"/>
      <c r="P23" s="369"/>
      <c r="Q23" s="369"/>
      <c r="R23" s="233" t="str">
        <f>IF(I$36=0,"",IF(Einstellungen!I$39=1,R22+AV23,CL23))</f>
        <v/>
      </c>
      <c r="S23" s="231">
        <f>SUM(AP$3:AP23)</f>
        <v>112</v>
      </c>
      <c r="T23" s="228">
        <f>SUM(I$3:I23)</f>
        <v>0</v>
      </c>
      <c r="U23" s="373" t="str">
        <f t="shared" si="2"/>
        <v/>
      </c>
      <c r="V23" s="605"/>
      <c r="W23" s="608"/>
      <c r="X23" s="609"/>
      <c r="Y23" s="15">
        <f t="shared" si="3"/>
        <v>46043</v>
      </c>
      <c r="Z23" s="206">
        <f t="shared" si="4"/>
        <v>0</v>
      </c>
      <c r="AA23" s="20">
        <f>IF(M23=Einstellungen!A$43,I23,IF(M23=Einstellungen!A$45,I23,0))</f>
        <v>0</v>
      </c>
      <c r="AB23" s="20">
        <f>IF(M23=Einstellungen!A$44,I23,IF(M23=Einstellungen!A$45,I23,0))</f>
        <v>0</v>
      </c>
      <c r="AC23" s="661">
        <f t="shared" si="69"/>
        <v>0</v>
      </c>
      <c r="AD23" s="2">
        <f t="shared" si="6"/>
        <v>0</v>
      </c>
      <c r="AE23" s="2">
        <f t="shared" si="28"/>
        <v>0</v>
      </c>
      <c r="AF23" s="2">
        <f t="shared" si="29"/>
        <v>0</v>
      </c>
      <c r="AG23" s="325">
        <f t="shared" si="7"/>
        <v>0</v>
      </c>
      <c r="AH23" s="325">
        <f t="shared" si="8"/>
        <v>0</v>
      </c>
      <c r="AI23" s="325">
        <f t="shared" si="30"/>
        <v>0</v>
      </c>
      <c r="AJ23" s="325">
        <f t="shared" si="9"/>
        <v>0</v>
      </c>
      <c r="AK23" s="2">
        <f t="shared" si="31"/>
        <v>4</v>
      </c>
      <c r="AL23" s="14">
        <f t="shared" si="32"/>
        <v>0</v>
      </c>
      <c r="AM23" s="11">
        <f t="shared" si="33"/>
        <v>0</v>
      </c>
      <c r="AN23" s="11">
        <f t="shared" si="10"/>
        <v>0</v>
      </c>
      <c r="AO23" s="11">
        <f t="shared" si="34"/>
        <v>8</v>
      </c>
      <c r="AP23" s="11">
        <f t="shared" si="35"/>
        <v>8</v>
      </c>
      <c r="AQ23" s="204">
        <f t="shared" si="36"/>
        <v>8</v>
      </c>
      <c r="AR23" s="2">
        <f t="shared" si="37"/>
        <v>1</v>
      </c>
      <c r="AS23" s="80">
        <f t="shared" si="11"/>
        <v>1</v>
      </c>
      <c r="AT23" s="63" t="str">
        <f t="shared" si="64"/>
        <v/>
      </c>
      <c r="AU23" s="11" t="str">
        <f t="shared" si="68"/>
        <v/>
      </c>
      <c r="AV23" s="11">
        <f t="shared" si="63"/>
        <v>-8</v>
      </c>
      <c r="AW23" s="11">
        <f>SUM($AV$3:AV23)</f>
        <v>-112</v>
      </c>
      <c r="AX23" s="390">
        <f t="shared" si="39"/>
        <v>0</v>
      </c>
      <c r="AY23" s="390">
        <f t="shared" si="65"/>
        <v>0</v>
      </c>
      <c r="AZ23" s="390">
        <f t="shared" si="66"/>
        <v>0</v>
      </c>
      <c r="BA23" s="390">
        <f t="shared" si="67"/>
        <v>0</v>
      </c>
      <c r="BB23" s="390">
        <f t="shared" si="67"/>
        <v>0</v>
      </c>
      <c r="BC23" s="80" t="str">
        <f t="shared" si="40"/>
        <v/>
      </c>
      <c r="BD23" s="368">
        <f t="shared" si="41"/>
        <v>0</v>
      </c>
      <c r="BE23" s="368">
        <f t="shared" si="42"/>
        <v>0</v>
      </c>
      <c r="BF23" s="368">
        <f t="shared" si="43"/>
        <v>0</v>
      </c>
      <c r="BG23" s="368">
        <f t="shared" si="44"/>
        <v>0</v>
      </c>
      <c r="BH23" s="372">
        <f t="shared" si="45"/>
        <v>18</v>
      </c>
      <c r="BI23" s="372">
        <f t="shared" si="14"/>
        <v>1.5</v>
      </c>
      <c r="BJ23" s="372">
        <f t="shared" si="46"/>
        <v>22</v>
      </c>
      <c r="BK23" s="372">
        <f t="shared" si="15"/>
        <v>2</v>
      </c>
      <c r="BL23" s="372">
        <f t="shared" si="47"/>
        <v>6</v>
      </c>
      <c r="BM23" s="372">
        <f t="shared" si="16"/>
        <v>2</v>
      </c>
      <c r="BN23" s="564">
        <f t="shared" si="17"/>
        <v>0</v>
      </c>
      <c r="BO23" s="565">
        <f t="shared" si="18"/>
        <v>0</v>
      </c>
      <c r="BP23" s="570">
        <f t="shared" si="19"/>
        <v>0</v>
      </c>
      <c r="BQ23" s="564">
        <f t="shared" si="20"/>
        <v>0</v>
      </c>
      <c r="BR23" s="565">
        <f t="shared" si="21"/>
        <v>0</v>
      </c>
      <c r="BS23" s="570">
        <f t="shared" si="22"/>
        <v>0</v>
      </c>
      <c r="BT23" s="568">
        <f t="shared" si="48"/>
        <v>0</v>
      </c>
      <c r="BU23" s="564">
        <f t="shared" si="49"/>
        <v>0</v>
      </c>
      <c r="BV23" s="582">
        <f t="shared" si="50"/>
        <v>0</v>
      </c>
      <c r="BW23" s="576">
        <f t="shared" si="51"/>
        <v>0</v>
      </c>
      <c r="BX23" s="577">
        <f t="shared" si="52"/>
        <v>0</v>
      </c>
      <c r="BY23" s="578">
        <f t="shared" si="23"/>
        <v>0</v>
      </c>
      <c r="BZ23" s="576">
        <f t="shared" si="53"/>
        <v>0</v>
      </c>
      <c r="CA23" s="577">
        <f t="shared" si="54"/>
        <v>0</v>
      </c>
      <c r="CB23" s="578">
        <f t="shared" si="24"/>
        <v>0</v>
      </c>
      <c r="CC23" s="579">
        <f t="shared" si="55"/>
        <v>0</v>
      </c>
      <c r="CD23" s="576">
        <f t="shared" si="56"/>
        <v>0</v>
      </c>
      <c r="CE23" s="560">
        <f t="shared" si="57"/>
        <v>-6</v>
      </c>
      <c r="CF23" s="560">
        <f t="shared" si="58"/>
        <v>-6</v>
      </c>
      <c r="CG23" s="560">
        <f t="shared" si="59"/>
        <v>0</v>
      </c>
      <c r="CH23" s="588">
        <f t="shared" si="60"/>
        <v>0</v>
      </c>
      <c r="CI23" s="228"/>
      <c r="CJ23" s="11">
        <f t="shared" si="61"/>
        <v>0</v>
      </c>
      <c r="CK23" s="204"/>
      <c r="CL23" s="771" t="str">
        <f t="shared" si="62"/>
        <v/>
      </c>
      <c r="CM23" s="11"/>
      <c r="CN23" s="11"/>
      <c r="CO23" s="11"/>
      <c r="CP23" s="204"/>
      <c r="CQ23" s="11"/>
      <c r="CR23" s="204"/>
      <c r="CS23" s="11"/>
    </row>
    <row r="24" spans="1:97" ht="12.75" x14ac:dyDescent="0.2">
      <c r="A24" s="242">
        <f t="shared" si="25"/>
        <v>5</v>
      </c>
      <c r="B24" s="243">
        <f t="shared" si="26"/>
        <v>46044</v>
      </c>
      <c r="C24" s="600">
        <f t="shared" si="27"/>
        <v>4</v>
      </c>
      <c r="D24" s="307"/>
      <c r="E24" s="307"/>
      <c r="F24" s="308"/>
      <c r="G24" s="308"/>
      <c r="H24" s="546">
        <f>IF(AK24=6,Einstellungen!$E$11,IF(AK24=7,Einstellungen!$E$12,IF(AK24=1,Einstellungen!$E$13,IF(AK24=2,Einstellungen!$E$7,IF(AK24=3,Einstellungen!$E$8,IF(AK24=4,Einstellungen!$E$9,IF(AK24=5,Einstellungen!$E$10)))))))</f>
        <v>0</v>
      </c>
      <c r="I24" s="228">
        <f t="shared" si="0"/>
        <v>0</v>
      </c>
      <c r="J24" s="229">
        <f t="shared" si="1"/>
        <v>1</v>
      </c>
      <c r="K24" s="313"/>
      <c r="L24" s="328"/>
      <c r="M24" s="202"/>
      <c r="N24" s="381"/>
      <c r="O24" s="369"/>
      <c r="P24" s="369"/>
      <c r="Q24" s="369"/>
      <c r="R24" s="233" t="str">
        <f>IF(I$36=0,"",IF(Einstellungen!I$39=1,R23+AV24,CL24))</f>
        <v/>
      </c>
      <c r="S24" s="231">
        <f>SUM(AP$3:AP24)</f>
        <v>120</v>
      </c>
      <c r="T24" s="228">
        <f>SUM(I$3:I24)</f>
        <v>0</v>
      </c>
      <c r="U24" s="373" t="str">
        <f t="shared" si="2"/>
        <v/>
      </c>
      <c r="V24" s="605"/>
      <c r="W24" s="608"/>
      <c r="X24" s="609"/>
      <c r="Y24" s="15">
        <f t="shared" si="3"/>
        <v>46044</v>
      </c>
      <c r="Z24" s="206">
        <f t="shared" si="4"/>
        <v>0</v>
      </c>
      <c r="AA24" s="20">
        <f>IF(M24=Einstellungen!A$43,I24,IF(M24=Einstellungen!A$45,I24,0))</f>
        <v>0</v>
      </c>
      <c r="AB24" s="20">
        <f>IF(M24=Einstellungen!A$44,I24,IF(M24=Einstellungen!A$45,I24,0))</f>
        <v>0</v>
      </c>
      <c r="AC24" s="661">
        <f t="shared" si="69"/>
        <v>0</v>
      </c>
      <c r="AD24" s="2">
        <f t="shared" si="6"/>
        <v>0</v>
      </c>
      <c r="AE24" s="2">
        <f t="shared" si="28"/>
        <v>0</v>
      </c>
      <c r="AF24" s="2">
        <f t="shared" si="29"/>
        <v>0</v>
      </c>
      <c r="AG24" s="325">
        <f t="shared" si="7"/>
        <v>0</v>
      </c>
      <c r="AH24" s="325">
        <f t="shared" si="8"/>
        <v>0</v>
      </c>
      <c r="AI24" s="325">
        <f t="shared" si="30"/>
        <v>0</v>
      </c>
      <c r="AJ24" s="325">
        <f t="shared" si="9"/>
        <v>0</v>
      </c>
      <c r="AK24" s="2">
        <f t="shared" si="31"/>
        <v>5</v>
      </c>
      <c r="AL24" s="14">
        <f t="shared" si="32"/>
        <v>0</v>
      </c>
      <c r="AM24" s="11">
        <f t="shared" si="33"/>
        <v>0</v>
      </c>
      <c r="AN24" s="11">
        <f t="shared" si="10"/>
        <v>0</v>
      </c>
      <c r="AO24" s="11">
        <f t="shared" si="34"/>
        <v>8</v>
      </c>
      <c r="AP24" s="11">
        <f t="shared" si="35"/>
        <v>8</v>
      </c>
      <c r="AQ24" s="204">
        <f t="shared" si="36"/>
        <v>8</v>
      </c>
      <c r="AR24" s="2">
        <f t="shared" si="37"/>
        <v>1</v>
      </c>
      <c r="AS24" s="80">
        <f t="shared" si="11"/>
        <v>1</v>
      </c>
      <c r="AT24" s="63" t="str">
        <f t="shared" si="64"/>
        <v/>
      </c>
      <c r="AU24" s="11" t="str">
        <f t="shared" si="68"/>
        <v/>
      </c>
      <c r="AV24" s="11">
        <f t="shared" si="63"/>
        <v>-8</v>
      </c>
      <c r="AW24" s="11">
        <f>SUM($AV$3:AV24)</f>
        <v>-120</v>
      </c>
      <c r="AX24" s="390">
        <f t="shared" si="39"/>
        <v>0</v>
      </c>
      <c r="AY24" s="390">
        <f t="shared" si="65"/>
        <v>0</v>
      </c>
      <c r="AZ24" s="390">
        <f t="shared" si="66"/>
        <v>0</v>
      </c>
      <c r="BA24" s="390">
        <f t="shared" si="67"/>
        <v>0</v>
      </c>
      <c r="BB24" s="390">
        <f t="shared" si="67"/>
        <v>0</v>
      </c>
      <c r="BC24" s="80" t="str">
        <f t="shared" si="40"/>
        <v/>
      </c>
      <c r="BD24" s="368">
        <f t="shared" si="41"/>
        <v>0</v>
      </c>
      <c r="BE24" s="368">
        <f t="shared" si="42"/>
        <v>0</v>
      </c>
      <c r="BF24" s="368">
        <f t="shared" si="43"/>
        <v>0</v>
      </c>
      <c r="BG24" s="368">
        <f t="shared" si="44"/>
        <v>0</v>
      </c>
      <c r="BH24" s="372">
        <f t="shared" si="45"/>
        <v>18</v>
      </c>
      <c r="BI24" s="372">
        <f t="shared" si="14"/>
        <v>1.5</v>
      </c>
      <c r="BJ24" s="372">
        <f t="shared" si="46"/>
        <v>22</v>
      </c>
      <c r="BK24" s="372">
        <f t="shared" si="15"/>
        <v>2</v>
      </c>
      <c r="BL24" s="372">
        <f t="shared" si="47"/>
        <v>6</v>
      </c>
      <c r="BM24" s="372">
        <f t="shared" si="16"/>
        <v>2</v>
      </c>
      <c r="BN24" s="564">
        <f t="shared" si="17"/>
        <v>0</v>
      </c>
      <c r="BO24" s="565">
        <f t="shared" si="18"/>
        <v>0</v>
      </c>
      <c r="BP24" s="570">
        <f t="shared" si="19"/>
        <v>0</v>
      </c>
      <c r="BQ24" s="564">
        <f t="shared" si="20"/>
        <v>0</v>
      </c>
      <c r="BR24" s="565">
        <f t="shared" si="21"/>
        <v>0</v>
      </c>
      <c r="BS24" s="570">
        <f t="shared" si="22"/>
        <v>0</v>
      </c>
      <c r="BT24" s="568">
        <f t="shared" si="48"/>
        <v>0</v>
      </c>
      <c r="BU24" s="564">
        <f t="shared" si="49"/>
        <v>0</v>
      </c>
      <c r="BV24" s="582">
        <f t="shared" si="50"/>
        <v>0</v>
      </c>
      <c r="BW24" s="576">
        <f t="shared" si="51"/>
        <v>0</v>
      </c>
      <c r="BX24" s="577">
        <f t="shared" si="52"/>
        <v>0</v>
      </c>
      <c r="BY24" s="578">
        <f t="shared" si="23"/>
        <v>0</v>
      </c>
      <c r="BZ24" s="576">
        <f t="shared" si="53"/>
        <v>0</v>
      </c>
      <c r="CA24" s="577">
        <f t="shared" si="54"/>
        <v>0</v>
      </c>
      <c r="CB24" s="578">
        <f t="shared" si="24"/>
        <v>0</v>
      </c>
      <c r="CC24" s="579">
        <f t="shared" si="55"/>
        <v>0</v>
      </c>
      <c r="CD24" s="576">
        <f t="shared" si="56"/>
        <v>0</v>
      </c>
      <c r="CE24" s="560">
        <f t="shared" si="57"/>
        <v>-6</v>
      </c>
      <c r="CF24" s="560">
        <f t="shared" si="58"/>
        <v>-6</v>
      </c>
      <c r="CG24" s="560">
        <f t="shared" si="59"/>
        <v>0</v>
      </c>
      <c r="CH24" s="588">
        <f t="shared" si="60"/>
        <v>0</v>
      </c>
      <c r="CI24" s="228"/>
      <c r="CJ24" s="11">
        <f t="shared" si="61"/>
        <v>0</v>
      </c>
      <c r="CK24" s="204"/>
      <c r="CL24" s="771" t="str">
        <f t="shared" si="62"/>
        <v/>
      </c>
      <c r="CM24" s="11"/>
      <c r="CN24" s="11"/>
      <c r="CO24" s="11"/>
      <c r="CP24" s="204"/>
      <c r="CQ24" s="11"/>
      <c r="CR24" s="204"/>
      <c r="CS24" s="11"/>
    </row>
    <row r="25" spans="1:97" ht="12.75" x14ac:dyDescent="0.2">
      <c r="A25" s="242">
        <f t="shared" si="25"/>
        <v>6</v>
      </c>
      <c r="B25" s="243">
        <f t="shared" si="26"/>
        <v>46045</v>
      </c>
      <c r="C25" s="600">
        <f t="shared" si="27"/>
        <v>4</v>
      </c>
      <c r="D25" s="307"/>
      <c r="E25" s="307"/>
      <c r="F25" s="307"/>
      <c r="G25" s="307"/>
      <c r="H25" s="546">
        <f>IF(AK25=6,Einstellungen!$E$11,IF(AK25=7,Einstellungen!$E$12,IF(AK25=1,Einstellungen!$E$13,IF(AK25=2,Einstellungen!$E$7,IF(AK25=3,Einstellungen!$E$8,IF(AK25=4,Einstellungen!$E$9,IF(AK25=5,Einstellungen!$E$10)))))))</f>
        <v>0</v>
      </c>
      <c r="I25" s="228">
        <f t="shared" si="0"/>
        <v>0</v>
      </c>
      <c r="J25" s="229">
        <f t="shared" si="1"/>
        <v>1</v>
      </c>
      <c r="K25" s="209"/>
      <c r="L25" s="328"/>
      <c r="M25" s="202"/>
      <c r="N25" s="381"/>
      <c r="O25" s="369"/>
      <c r="P25" s="369"/>
      <c r="Q25" s="369"/>
      <c r="R25" s="233" t="str">
        <f>IF(I$36=0,"",IF(Einstellungen!I$39=1,R24+AV25,CL25))</f>
        <v/>
      </c>
      <c r="S25" s="231">
        <f>SUM(AP$3:AP25)</f>
        <v>128</v>
      </c>
      <c r="T25" s="228">
        <f>SUM(I$3:I25)</f>
        <v>0</v>
      </c>
      <c r="U25" s="373" t="str">
        <f t="shared" si="2"/>
        <v/>
      </c>
      <c r="V25" s="605"/>
      <c r="W25" s="608"/>
      <c r="X25" s="609"/>
      <c r="Y25" s="15">
        <f t="shared" si="3"/>
        <v>46045</v>
      </c>
      <c r="Z25" s="206">
        <f t="shared" si="4"/>
        <v>0</v>
      </c>
      <c r="AA25" s="20">
        <f>IF(M25=Einstellungen!A$43,I25,IF(M25=Einstellungen!A$45,I25,0))</f>
        <v>0</v>
      </c>
      <c r="AB25" s="20">
        <f>IF(M25=Einstellungen!A$44,I25,IF(M25=Einstellungen!A$45,I25,0))</f>
        <v>0</v>
      </c>
      <c r="AC25" s="661">
        <f t="shared" si="69"/>
        <v>0</v>
      </c>
      <c r="AD25" s="2">
        <f t="shared" si="6"/>
        <v>0</v>
      </c>
      <c r="AE25" s="2">
        <f t="shared" si="28"/>
        <v>0</v>
      </c>
      <c r="AF25" s="2">
        <f t="shared" si="29"/>
        <v>0</v>
      </c>
      <c r="AG25" s="325">
        <f t="shared" si="7"/>
        <v>0</v>
      </c>
      <c r="AH25" s="325">
        <f t="shared" si="8"/>
        <v>0</v>
      </c>
      <c r="AI25" s="325">
        <f t="shared" si="30"/>
        <v>0</v>
      </c>
      <c r="AJ25" s="325">
        <f t="shared" si="9"/>
        <v>0</v>
      </c>
      <c r="AK25" s="2">
        <f t="shared" si="31"/>
        <v>6</v>
      </c>
      <c r="AL25" s="14">
        <f t="shared" si="32"/>
        <v>0</v>
      </c>
      <c r="AM25" s="11">
        <f t="shared" si="33"/>
        <v>0</v>
      </c>
      <c r="AN25" s="11">
        <f t="shared" si="10"/>
        <v>0</v>
      </c>
      <c r="AO25" s="11">
        <f t="shared" si="34"/>
        <v>8</v>
      </c>
      <c r="AP25" s="11">
        <f t="shared" si="35"/>
        <v>8</v>
      </c>
      <c r="AQ25" s="204">
        <f t="shared" si="36"/>
        <v>8</v>
      </c>
      <c r="AR25" s="2">
        <f t="shared" si="37"/>
        <v>1</v>
      </c>
      <c r="AS25" s="80">
        <f t="shared" si="11"/>
        <v>1</v>
      </c>
      <c r="AT25" s="63" t="str">
        <f t="shared" si="64"/>
        <v/>
      </c>
      <c r="AU25" s="11" t="str">
        <f t="shared" si="68"/>
        <v/>
      </c>
      <c r="AV25" s="11">
        <f t="shared" si="63"/>
        <v>-8</v>
      </c>
      <c r="AW25" s="11">
        <f>SUM($AV$3:AV25)</f>
        <v>-128</v>
      </c>
      <c r="AX25" s="390">
        <f t="shared" si="39"/>
        <v>0</v>
      </c>
      <c r="AY25" s="390">
        <f t="shared" si="65"/>
        <v>0</v>
      </c>
      <c r="AZ25" s="390">
        <f t="shared" si="66"/>
        <v>0</v>
      </c>
      <c r="BA25" s="390">
        <f t="shared" si="67"/>
        <v>0</v>
      </c>
      <c r="BB25" s="390">
        <f t="shared" si="67"/>
        <v>0</v>
      </c>
      <c r="BC25" s="80" t="str">
        <f t="shared" si="40"/>
        <v/>
      </c>
      <c r="BD25" s="368">
        <f t="shared" si="41"/>
        <v>0</v>
      </c>
      <c r="BE25" s="368">
        <f t="shared" si="42"/>
        <v>0</v>
      </c>
      <c r="BF25" s="368">
        <f t="shared" si="43"/>
        <v>0</v>
      </c>
      <c r="BG25" s="368">
        <f t="shared" si="44"/>
        <v>0</v>
      </c>
      <c r="BH25" s="372">
        <f t="shared" si="45"/>
        <v>18</v>
      </c>
      <c r="BI25" s="372">
        <f t="shared" si="14"/>
        <v>1.5</v>
      </c>
      <c r="BJ25" s="372">
        <f t="shared" si="46"/>
        <v>22</v>
      </c>
      <c r="BK25" s="372">
        <f t="shared" si="15"/>
        <v>2</v>
      </c>
      <c r="BL25" s="372">
        <f t="shared" si="47"/>
        <v>6</v>
      </c>
      <c r="BM25" s="372">
        <f t="shared" si="16"/>
        <v>2</v>
      </c>
      <c r="BN25" s="564">
        <f t="shared" si="17"/>
        <v>0</v>
      </c>
      <c r="BO25" s="565">
        <f t="shared" si="18"/>
        <v>0</v>
      </c>
      <c r="BP25" s="570">
        <f t="shared" si="19"/>
        <v>0</v>
      </c>
      <c r="BQ25" s="564">
        <f t="shared" si="20"/>
        <v>0</v>
      </c>
      <c r="BR25" s="565">
        <f t="shared" si="21"/>
        <v>0</v>
      </c>
      <c r="BS25" s="570">
        <f t="shared" si="22"/>
        <v>0</v>
      </c>
      <c r="BT25" s="568">
        <f t="shared" si="48"/>
        <v>0</v>
      </c>
      <c r="BU25" s="564">
        <f t="shared" si="49"/>
        <v>0</v>
      </c>
      <c r="BV25" s="582">
        <f t="shared" si="50"/>
        <v>0</v>
      </c>
      <c r="BW25" s="576">
        <f t="shared" si="51"/>
        <v>0</v>
      </c>
      <c r="BX25" s="577">
        <f t="shared" si="52"/>
        <v>0</v>
      </c>
      <c r="BY25" s="578">
        <f t="shared" si="23"/>
        <v>0</v>
      </c>
      <c r="BZ25" s="576">
        <f t="shared" si="53"/>
        <v>0</v>
      </c>
      <c r="CA25" s="577">
        <f t="shared" si="54"/>
        <v>0</v>
      </c>
      <c r="CB25" s="578">
        <f t="shared" si="24"/>
        <v>0</v>
      </c>
      <c r="CC25" s="579">
        <f t="shared" si="55"/>
        <v>0</v>
      </c>
      <c r="CD25" s="576">
        <f t="shared" si="56"/>
        <v>0</v>
      </c>
      <c r="CE25" s="560">
        <f t="shared" si="57"/>
        <v>-6</v>
      </c>
      <c r="CF25" s="560">
        <f t="shared" si="58"/>
        <v>-6</v>
      </c>
      <c r="CG25" s="560">
        <f t="shared" si="59"/>
        <v>0</v>
      </c>
      <c r="CH25" s="588">
        <f t="shared" si="60"/>
        <v>0</v>
      </c>
      <c r="CI25" s="228"/>
      <c r="CJ25" s="11">
        <f t="shared" si="61"/>
        <v>0</v>
      </c>
      <c r="CK25" s="204"/>
      <c r="CL25" s="771" t="str">
        <f t="shared" si="62"/>
        <v/>
      </c>
      <c r="CM25" s="11"/>
      <c r="CN25" s="11"/>
      <c r="CO25" s="11"/>
      <c r="CP25" s="204"/>
      <c r="CQ25" s="11"/>
      <c r="CR25" s="204"/>
      <c r="CS25" s="11"/>
    </row>
    <row r="26" spans="1:97" ht="12.75" x14ac:dyDescent="0.2">
      <c r="A26" s="242">
        <f t="shared" si="25"/>
        <v>7</v>
      </c>
      <c r="B26" s="243">
        <f t="shared" si="26"/>
        <v>46046</v>
      </c>
      <c r="C26" s="600">
        <f t="shared" si="27"/>
        <v>4</v>
      </c>
      <c r="D26" s="307"/>
      <c r="E26" s="307"/>
      <c r="F26" s="307"/>
      <c r="G26" s="307"/>
      <c r="H26" s="546">
        <f>IF(AK26=6,Einstellungen!$E$11,IF(AK26=7,Einstellungen!$E$12,IF(AK26=1,Einstellungen!$E$13,IF(AK26=2,Einstellungen!$E$7,IF(AK26=3,Einstellungen!$E$8,IF(AK26=4,Einstellungen!$E$9,IF(AK26=5,Einstellungen!$E$10)))))))</f>
        <v>0</v>
      </c>
      <c r="I26" s="228">
        <f t="shared" si="0"/>
        <v>0</v>
      </c>
      <c r="J26" s="229" t="str">
        <f t="shared" si="1"/>
        <v/>
      </c>
      <c r="K26" s="209"/>
      <c r="L26" s="328"/>
      <c r="M26" s="202"/>
      <c r="N26" s="381"/>
      <c r="O26" s="369"/>
      <c r="P26" s="369"/>
      <c r="Q26" s="369"/>
      <c r="R26" s="233" t="str">
        <f>IF(I$36=0,"",IF(Einstellungen!I$39=1,R25+AV26,CL26))</f>
        <v/>
      </c>
      <c r="S26" s="231">
        <f>SUM(AP$3:AP26)</f>
        <v>128</v>
      </c>
      <c r="T26" s="228">
        <f>SUM(I$3:I26)</f>
        <v>0</v>
      </c>
      <c r="U26" s="373" t="str">
        <f t="shared" si="2"/>
        <v/>
      </c>
      <c r="V26" s="605"/>
      <c r="W26" s="608"/>
      <c r="X26" s="609"/>
      <c r="Y26" s="15">
        <f t="shared" si="3"/>
        <v>46046</v>
      </c>
      <c r="Z26" s="206" t="b">
        <f t="shared" si="4"/>
        <v>0</v>
      </c>
      <c r="AA26" s="20">
        <f>IF(M26=Einstellungen!A$43,I26,IF(M26=Einstellungen!A$45,I26,0))</f>
        <v>0</v>
      </c>
      <c r="AB26" s="20">
        <f>IF(M26=Einstellungen!A$44,I26,IF(M26=Einstellungen!A$45,I26,0))</f>
        <v>0</v>
      </c>
      <c r="AC26" s="661">
        <f t="shared" si="69"/>
        <v>0</v>
      </c>
      <c r="AD26" s="2" t="b">
        <f t="shared" si="6"/>
        <v>0</v>
      </c>
      <c r="AE26" s="2">
        <f t="shared" si="28"/>
        <v>0</v>
      </c>
      <c r="AF26" s="2">
        <f t="shared" si="29"/>
        <v>0</v>
      </c>
      <c r="AG26" s="325" t="b">
        <f t="shared" si="7"/>
        <v>0</v>
      </c>
      <c r="AH26" s="325" t="b">
        <f t="shared" si="8"/>
        <v>0</v>
      </c>
      <c r="AI26" s="325" t="b">
        <f t="shared" si="30"/>
        <v>0</v>
      </c>
      <c r="AJ26" s="325" t="b">
        <f t="shared" si="9"/>
        <v>0</v>
      </c>
      <c r="AK26" s="2">
        <f t="shared" si="31"/>
        <v>7</v>
      </c>
      <c r="AL26" s="14">
        <f t="shared" si="32"/>
        <v>0</v>
      </c>
      <c r="AM26" s="11">
        <f t="shared" si="33"/>
        <v>0</v>
      </c>
      <c r="AN26" s="11">
        <f t="shared" si="10"/>
        <v>0</v>
      </c>
      <c r="AO26" s="11">
        <f t="shared" si="34"/>
        <v>0</v>
      </c>
      <c r="AP26" s="11">
        <f t="shared" si="35"/>
        <v>0</v>
      </c>
      <c r="AQ26" s="204">
        <f t="shared" si="36"/>
        <v>0</v>
      </c>
      <c r="AR26" s="2" t="str">
        <f t="shared" si="37"/>
        <v/>
      </c>
      <c r="AS26" s="80" t="str">
        <f t="shared" si="11"/>
        <v/>
      </c>
      <c r="AT26" s="63" t="str">
        <f t="shared" si="64"/>
        <v/>
      </c>
      <c r="AU26" s="11" t="b">
        <f t="shared" si="68"/>
        <v>0</v>
      </c>
      <c r="AV26" s="11">
        <f t="shared" si="63"/>
        <v>0</v>
      </c>
      <c r="AW26" s="11">
        <f>SUM($AV$3:AV26)</f>
        <v>-128</v>
      </c>
      <c r="AX26" s="390">
        <f t="shared" si="39"/>
        <v>0</v>
      </c>
      <c r="AY26" s="390">
        <f t="shared" si="65"/>
        <v>0</v>
      </c>
      <c r="AZ26" s="390">
        <f t="shared" si="66"/>
        <v>0</v>
      </c>
      <c r="BA26" s="390">
        <f t="shared" si="67"/>
        <v>0</v>
      </c>
      <c r="BB26" s="390">
        <f t="shared" si="67"/>
        <v>0</v>
      </c>
      <c r="BC26" s="80" t="str">
        <f t="shared" si="40"/>
        <v/>
      </c>
      <c r="BD26" s="368">
        <f t="shared" si="41"/>
        <v>0</v>
      </c>
      <c r="BE26" s="368">
        <f t="shared" si="42"/>
        <v>0</v>
      </c>
      <c r="BF26" s="368">
        <f t="shared" si="43"/>
        <v>0</v>
      </c>
      <c r="BG26" s="368">
        <f t="shared" si="44"/>
        <v>0</v>
      </c>
      <c r="BH26" s="372">
        <f t="shared" si="45"/>
        <v>18</v>
      </c>
      <c r="BI26" s="372">
        <f t="shared" si="14"/>
        <v>1.5</v>
      </c>
      <c r="BJ26" s="372">
        <f t="shared" si="46"/>
        <v>22</v>
      </c>
      <c r="BK26" s="372">
        <f t="shared" si="15"/>
        <v>2</v>
      </c>
      <c r="BL26" s="372">
        <f t="shared" si="47"/>
        <v>6</v>
      </c>
      <c r="BM26" s="372">
        <f t="shared" si="16"/>
        <v>2</v>
      </c>
      <c r="BN26" s="564">
        <f t="shared" si="17"/>
        <v>0</v>
      </c>
      <c r="BO26" s="565">
        <f t="shared" si="18"/>
        <v>0</v>
      </c>
      <c r="BP26" s="570">
        <f t="shared" si="19"/>
        <v>0</v>
      </c>
      <c r="BQ26" s="564">
        <f t="shared" si="20"/>
        <v>0</v>
      </c>
      <c r="BR26" s="565">
        <f t="shared" si="21"/>
        <v>0</v>
      </c>
      <c r="BS26" s="570">
        <f t="shared" si="22"/>
        <v>0</v>
      </c>
      <c r="BT26" s="568">
        <f t="shared" si="48"/>
        <v>0</v>
      </c>
      <c r="BU26" s="564">
        <f t="shared" si="49"/>
        <v>0</v>
      </c>
      <c r="BV26" s="582">
        <f t="shared" si="50"/>
        <v>0</v>
      </c>
      <c r="BW26" s="576">
        <f t="shared" si="51"/>
        <v>0</v>
      </c>
      <c r="BX26" s="577">
        <f t="shared" si="52"/>
        <v>0</v>
      </c>
      <c r="BY26" s="578">
        <f t="shared" si="23"/>
        <v>0</v>
      </c>
      <c r="BZ26" s="576">
        <f t="shared" si="53"/>
        <v>0</v>
      </c>
      <c r="CA26" s="577">
        <f t="shared" si="54"/>
        <v>0</v>
      </c>
      <c r="CB26" s="578">
        <f t="shared" si="24"/>
        <v>0</v>
      </c>
      <c r="CC26" s="579">
        <f t="shared" si="55"/>
        <v>0</v>
      </c>
      <c r="CD26" s="576">
        <f t="shared" si="56"/>
        <v>0</v>
      </c>
      <c r="CE26" s="560">
        <f t="shared" si="57"/>
        <v>-6</v>
      </c>
      <c r="CF26" s="560">
        <f t="shared" si="58"/>
        <v>-6</v>
      </c>
      <c r="CG26" s="560">
        <f t="shared" si="59"/>
        <v>0</v>
      </c>
      <c r="CH26" s="588">
        <f t="shared" si="60"/>
        <v>0</v>
      </c>
      <c r="CI26" s="228"/>
      <c r="CJ26" s="11">
        <f t="shared" si="61"/>
        <v>0</v>
      </c>
      <c r="CK26" s="204"/>
      <c r="CL26" s="771" t="str">
        <f t="shared" si="62"/>
        <v/>
      </c>
      <c r="CM26" s="11"/>
      <c r="CN26" s="11"/>
      <c r="CO26" s="11"/>
      <c r="CP26" s="204"/>
      <c r="CQ26" s="11"/>
      <c r="CR26" s="204"/>
      <c r="CS26" s="11"/>
    </row>
    <row r="27" spans="1:97" ht="12.75" x14ac:dyDescent="0.2">
      <c r="A27" s="242">
        <f t="shared" si="25"/>
        <v>1</v>
      </c>
      <c r="B27" s="243">
        <f t="shared" si="26"/>
        <v>46047</v>
      </c>
      <c r="C27" s="600">
        <f t="shared" si="27"/>
        <v>4</v>
      </c>
      <c r="D27" s="307"/>
      <c r="E27" s="307"/>
      <c r="F27" s="307"/>
      <c r="G27" s="307"/>
      <c r="H27" s="546">
        <f>IF(AK27=6,Einstellungen!$E$11,IF(AK27=7,Einstellungen!$E$12,IF(AK27=1,Einstellungen!$E$13,IF(AK27=2,Einstellungen!$E$7,IF(AK27=3,Einstellungen!$E$8,IF(AK27=4,Einstellungen!$E$9,IF(AK27=5,Einstellungen!$E$10)))))))</f>
        <v>0</v>
      </c>
      <c r="I27" s="228">
        <f t="shared" si="0"/>
        <v>0</v>
      </c>
      <c r="J27" s="229" t="str">
        <f t="shared" si="1"/>
        <v/>
      </c>
      <c r="K27" s="209"/>
      <c r="L27" s="328"/>
      <c r="M27" s="202"/>
      <c r="N27" s="381"/>
      <c r="O27" s="369"/>
      <c r="P27" s="369"/>
      <c r="Q27" s="369"/>
      <c r="R27" s="233" t="str">
        <f>IF(I$36=0,"",IF(Einstellungen!I$39=1,R26+AV27,CL27))</f>
        <v/>
      </c>
      <c r="S27" s="231">
        <f>SUM(AP$3:AP27)</f>
        <v>128</v>
      </c>
      <c r="T27" s="228">
        <f>SUM(I$3:I27)</f>
        <v>0</v>
      </c>
      <c r="U27" s="373" t="str">
        <f t="shared" si="2"/>
        <v/>
      </c>
      <c r="V27" s="605"/>
      <c r="W27" s="608"/>
      <c r="X27" s="609"/>
      <c r="Y27" s="15">
        <f t="shared" si="3"/>
        <v>46047</v>
      </c>
      <c r="Z27" s="206" t="b">
        <f t="shared" si="4"/>
        <v>0</v>
      </c>
      <c r="AA27" s="20">
        <f>IF(M27=Einstellungen!A$43,I27,IF(M27=Einstellungen!A$45,I27,0))</f>
        <v>0</v>
      </c>
      <c r="AB27" s="20">
        <f>IF(M27=Einstellungen!A$44,I27,IF(M27=Einstellungen!A$45,I27,0))</f>
        <v>0</v>
      </c>
      <c r="AC27" s="661">
        <f t="shared" si="69"/>
        <v>0</v>
      </c>
      <c r="AD27" s="2" t="b">
        <f t="shared" si="6"/>
        <v>0</v>
      </c>
      <c r="AE27" s="2">
        <f t="shared" si="28"/>
        <v>0</v>
      </c>
      <c r="AF27" s="2">
        <f t="shared" si="29"/>
        <v>0</v>
      </c>
      <c r="AG27" s="325" t="b">
        <f t="shared" si="7"/>
        <v>0</v>
      </c>
      <c r="AH27" s="325" t="b">
        <f t="shared" si="8"/>
        <v>0</v>
      </c>
      <c r="AI27" s="325" t="b">
        <f t="shared" si="30"/>
        <v>0</v>
      </c>
      <c r="AJ27" s="325" t="b">
        <f t="shared" si="9"/>
        <v>0</v>
      </c>
      <c r="AK27" s="2">
        <f t="shared" si="31"/>
        <v>1</v>
      </c>
      <c r="AL27" s="14">
        <f t="shared" si="32"/>
        <v>0</v>
      </c>
      <c r="AM27" s="11">
        <f t="shared" si="33"/>
        <v>0</v>
      </c>
      <c r="AN27" s="11">
        <f t="shared" si="10"/>
        <v>0</v>
      </c>
      <c r="AO27" s="11">
        <f t="shared" si="34"/>
        <v>0</v>
      </c>
      <c r="AP27" s="11">
        <f t="shared" si="35"/>
        <v>0</v>
      </c>
      <c r="AQ27" s="204">
        <f t="shared" si="36"/>
        <v>0</v>
      </c>
      <c r="AR27" s="2" t="str">
        <f t="shared" si="37"/>
        <v/>
      </c>
      <c r="AS27" s="80" t="str">
        <f t="shared" si="11"/>
        <v/>
      </c>
      <c r="AT27" s="63" t="str">
        <f t="shared" si="64"/>
        <v/>
      </c>
      <c r="AU27" s="11" t="b">
        <f t="shared" si="68"/>
        <v>0</v>
      </c>
      <c r="AV27" s="11">
        <f t="shared" si="63"/>
        <v>0</v>
      </c>
      <c r="AW27" s="11">
        <f>SUM($AV$3:AV27)</f>
        <v>-128</v>
      </c>
      <c r="AX27" s="390">
        <f t="shared" si="39"/>
        <v>0</v>
      </c>
      <c r="AY27" s="390">
        <f t="shared" si="65"/>
        <v>0</v>
      </c>
      <c r="AZ27" s="390">
        <f t="shared" si="66"/>
        <v>0</v>
      </c>
      <c r="BA27" s="390">
        <f t="shared" si="67"/>
        <v>0</v>
      </c>
      <c r="BB27" s="390">
        <f t="shared" si="67"/>
        <v>0</v>
      </c>
      <c r="BC27" s="80">
        <f t="shared" si="40"/>
        <v>1</v>
      </c>
      <c r="BD27" s="368">
        <f t="shared" si="41"/>
        <v>0</v>
      </c>
      <c r="BE27" s="368">
        <f t="shared" si="42"/>
        <v>0</v>
      </c>
      <c r="BF27" s="368">
        <f t="shared" si="43"/>
        <v>0</v>
      </c>
      <c r="BG27" s="368">
        <f t="shared" si="44"/>
        <v>0</v>
      </c>
      <c r="BH27" s="372">
        <f t="shared" si="45"/>
        <v>8</v>
      </c>
      <c r="BI27" s="372">
        <f t="shared" si="14"/>
        <v>2</v>
      </c>
      <c r="BJ27" s="372">
        <f t="shared" si="46"/>
        <v>22</v>
      </c>
      <c r="BK27" s="372">
        <f t="shared" si="15"/>
        <v>3</v>
      </c>
      <c r="BL27" s="372">
        <f t="shared" si="47"/>
        <v>6</v>
      </c>
      <c r="BM27" s="372">
        <f t="shared" si="16"/>
        <v>3</v>
      </c>
      <c r="BN27" s="564">
        <f t="shared" si="17"/>
        <v>0</v>
      </c>
      <c r="BO27" s="565">
        <f t="shared" si="18"/>
        <v>0</v>
      </c>
      <c r="BP27" s="570">
        <f t="shared" si="19"/>
        <v>0</v>
      </c>
      <c r="BQ27" s="564">
        <f t="shared" si="20"/>
        <v>0</v>
      </c>
      <c r="BR27" s="565">
        <f t="shared" si="21"/>
        <v>0</v>
      </c>
      <c r="BS27" s="570">
        <f t="shared" si="22"/>
        <v>0</v>
      </c>
      <c r="BT27" s="568">
        <f t="shared" si="48"/>
        <v>0</v>
      </c>
      <c r="BU27" s="564">
        <f t="shared" si="49"/>
        <v>0</v>
      </c>
      <c r="BV27" s="582">
        <f t="shared" si="50"/>
        <v>0</v>
      </c>
      <c r="BW27" s="576">
        <f t="shared" si="51"/>
        <v>0</v>
      </c>
      <c r="BX27" s="577">
        <f t="shared" si="52"/>
        <v>0</v>
      </c>
      <c r="BY27" s="578">
        <f t="shared" si="23"/>
        <v>0</v>
      </c>
      <c r="BZ27" s="576">
        <f t="shared" ref="BZ27:BZ34" si="70">IF(BO27&lt;BQ27,0,BO27-BQ27)</f>
        <v>0</v>
      </c>
      <c r="CA27" s="577">
        <f t="shared" ref="CA27:CA34" si="71">IF(BP27&lt;BQ27,0,BP27-BQ27)</f>
        <v>0</v>
      </c>
      <c r="CB27" s="578">
        <f t="shared" si="24"/>
        <v>0</v>
      </c>
      <c r="CC27" s="579">
        <f t="shared" si="55"/>
        <v>0</v>
      </c>
      <c r="CD27" s="576">
        <f t="shared" si="56"/>
        <v>0</v>
      </c>
      <c r="CE27" s="560">
        <f t="shared" si="57"/>
        <v>-6</v>
      </c>
      <c r="CF27" s="560">
        <f t="shared" si="58"/>
        <v>-6</v>
      </c>
      <c r="CG27" s="560">
        <f t="shared" si="59"/>
        <v>0</v>
      </c>
      <c r="CH27" s="588">
        <f t="shared" si="60"/>
        <v>0</v>
      </c>
      <c r="CI27" s="228"/>
      <c r="CJ27" s="11">
        <f t="shared" si="61"/>
        <v>0</v>
      </c>
      <c r="CK27" s="204"/>
      <c r="CL27" s="771" t="str">
        <f t="shared" si="62"/>
        <v/>
      </c>
      <c r="CM27" s="11"/>
      <c r="CN27" s="11"/>
      <c r="CO27" s="11"/>
      <c r="CP27" s="204"/>
      <c r="CQ27" s="11"/>
      <c r="CR27" s="204"/>
      <c r="CS27" s="11"/>
    </row>
    <row r="28" spans="1:97" ht="13.5" customHeight="1" x14ac:dyDescent="0.2">
      <c r="A28" s="242">
        <f t="shared" si="25"/>
        <v>2</v>
      </c>
      <c r="B28" s="243">
        <f t="shared" si="26"/>
        <v>46048</v>
      </c>
      <c r="C28" s="600">
        <f t="shared" si="27"/>
        <v>5</v>
      </c>
      <c r="D28" s="307"/>
      <c r="E28" s="307"/>
      <c r="F28" s="307"/>
      <c r="G28" s="307"/>
      <c r="H28" s="546">
        <f>IF(AK28=6,Einstellungen!$E$11,IF(AK28=7,Einstellungen!$E$12,IF(AK28=1,Einstellungen!$E$13,IF(AK28=2,Einstellungen!$E$7,IF(AK28=3,Einstellungen!$E$8,IF(AK28=4,Einstellungen!$E$9,IF(AK28=5,Einstellungen!$E$10)))))))</f>
        <v>0</v>
      </c>
      <c r="I28" s="228">
        <f t="shared" si="0"/>
        <v>0</v>
      </c>
      <c r="J28" s="229">
        <f t="shared" si="1"/>
        <v>1</v>
      </c>
      <c r="K28" s="209"/>
      <c r="L28" s="328"/>
      <c r="M28" s="202"/>
      <c r="N28" s="381"/>
      <c r="O28" s="369"/>
      <c r="P28" s="369"/>
      <c r="Q28" s="369"/>
      <c r="R28" s="233" t="str">
        <f>IF(I$36=0,"",IF(Einstellungen!I$39=1,R27+AV28,CL28))</f>
        <v/>
      </c>
      <c r="S28" s="231">
        <f>SUM(AP$3:AP28)</f>
        <v>136</v>
      </c>
      <c r="T28" s="228">
        <f>SUM(I$3:I28)</f>
        <v>0</v>
      </c>
      <c r="U28" s="373" t="str">
        <f t="shared" si="2"/>
        <v/>
      </c>
      <c r="V28" s="605"/>
      <c r="W28" s="608"/>
      <c r="X28" s="609"/>
      <c r="Y28" s="15">
        <f t="shared" si="3"/>
        <v>46048</v>
      </c>
      <c r="Z28" s="206">
        <f t="shared" si="4"/>
        <v>0</v>
      </c>
      <c r="AA28" s="20">
        <f>IF(M28=Einstellungen!A$43,I28,IF(M28=Einstellungen!A$45,I28,0))</f>
        <v>0</v>
      </c>
      <c r="AB28" s="20">
        <f>IF(M28=Einstellungen!A$44,I28,IF(M28=Einstellungen!A$45,I28,0))</f>
        <v>0</v>
      </c>
      <c r="AC28" s="661">
        <f t="shared" si="69"/>
        <v>0</v>
      </c>
      <c r="AD28" s="2">
        <f t="shared" si="6"/>
        <v>0</v>
      </c>
      <c r="AE28" s="2">
        <f t="shared" si="28"/>
        <v>0</v>
      </c>
      <c r="AF28" s="2">
        <f t="shared" si="29"/>
        <v>0</v>
      </c>
      <c r="AG28" s="325">
        <f t="shared" si="7"/>
        <v>0</v>
      </c>
      <c r="AH28" s="325">
        <f t="shared" si="8"/>
        <v>0</v>
      </c>
      <c r="AI28" s="325">
        <f t="shared" si="30"/>
        <v>0</v>
      </c>
      <c r="AJ28" s="325">
        <f t="shared" si="9"/>
        <v>0</v>
      </c>
      <c r="AK28" s="2">
        <f t="shared" si="31"/>
        <v>2</v>
      </c>
      <c r="AL28" s="14">
        <f t="shared" si="32"/>
        <v>0</v>
      </c>
      <c r="AM28" s="11">
        <f t="shared" si="33"/>
        <v>0</v>
      </c>
      <c r="AN28" s="11">
        <f t="shared" si="10"/>
        <v>0</v>
      </c>
      <c r="AO28" s="11">
        <f t="shared" si="34"/>
        <v>8</v>
      </c>
      <c r="AP28" s="11">
        <f t="shared" si="35"/>
        <v>8</v>
      </c>
      <c r="AQ28" s="204">
        <f t="shared" si="36"/>
        <v>8</v>
      </c>
      <c r="AR28" s="2">
        <f t="shared" si="37"/>
        <v>1</v>
      </c>
      <c r="AS28" s="80">
        <f t="shared" si="11"/>
        <v>1</v>
      </c>
      <c r="AT28" s="63" t="str">
        <f t="shared" si="64"/>
        <v/>
      </c>
      <c r="AU28" s="11" t="str">
        <f t="shared" si="68"/>
        <v/>
      </c>
      <c r="AV28" s="11">
        <f t="shared" si="63"/>
        <v>-8</v>
      </c>
      <c r="AW28" s="11">
        <f>SUM($AV$3:AV28)</f>
        <v>-136</v>
      </c>
      <c r="AX28" s="390">
        <f t="shared" si="39"/>
        <v>0</v>
      </c>
      <c r="AY28" s="390">
        <f t="shared" si="65"/>
        <v>0</v>
      </c>
      <c r="AZ28" s="390">
        <f t="shared" si="66"/>
        <v>0</v>
      </c>
      <c r="BA28" s="390">
        <f t="shared" si="67"/>
        <v>0</v>
      </c>
      <c r="BB28" s="390">
        <f t="shared" si="67"/>
        <v>0</v>
      </c>
      <c r="BC28" s="80" t="str">
        <f t="shared" si="40"/>
        <v/>
      </c>
      <c r="BD28" s="368">
        <f t="shared" si="41"/>
        <v>0</v>
      </c>
      <c r="BE28" s="368">
        <f t="shared" si="42"/>
        <v>0</v>
      </c>
      <c r="BF28" s="368">
        <f t="shared" si="43"/>
        <v>0</v>
      </c>
      <c r="BG28" s="368">
        <f t="shared" si="44"/>
        <v>0</v>
      </c>
      <c r="BH28" s="372">
        <f t="shared" si="45"/>
        <v>18</v>
      </c>
      <c r="BI28" s="372">
        <f t="shared" si="14"/>
        <v>1.5</v>
      </c>
      <c r="BJ28" s="372">
        <f t="shared" si="46"/>
        <v>22</v>
      </c>
      <c r="BK28" s="372">
        <f t="shared" si="15"/>
        <v>2</v>
      </c>
      <c r="BL28" s="372">
        <f t="shared" si="47"/>
        <v>6</v>
      </c>
      <c r="BM28" s="372">
        <f t="shared" si="16"/>
        <v>2</v>
      </c>
      <c r="BN28" s="564">
        <f t="shared" si="17"/>
        <v>0</v>
      </c>
      <c r="BO28" s="565">
        <f t="shared" si="18"/>
        <v>0</v>
      </c>
      <c r="BP28" s="570">
        <f t="shared" si="19"/>
        <v>0</v>
      </c>
      <c r="BQ28" s="564">
        <f t="shared" si="20"/>
        <v>0</v>
      </c>
      <c r="BR28" s="565">
        <f t="shared" si="21"/>
        <v>0</v>
      </c>
      <c r="BS28" s="570">
        <f t="shared" si="22"/>
        <v>0</v>
      </c>
      <c r="BT28" s="568">
        <f t="shared" si="48"/>
        <v>0</v>
      </c>
      <c r="BU28" s="564">
        <f t="shared" si="49"/>
        <v>0</v>
      </c>
      <c r="BV28" s="582">
        <f t="shared" si="50"/>
        <v>0</v>
      </c>
      <c r="BW28" s="576">
        <f t="shared" si="51"/>
        <v>0</v>
      </c>
      <c r="BX28" s="577">
        <f t="shared" si="52"/>
        <v>0</v>
      </c>
      <c r="BY28" s="578">
        <f t="shared" si="23"/>
        <v>0</v>
      </c>
      <c r="BZ28" s="576">
        <f t="shared" si="70"/>
        <v>0</v>
      </c>
      <c r="CA28" s="577">
        <f t="shared" si="71"/>
        <v>0</v>
      </c>
      <c r="CB28" s="578">
        <f t="shared" si="24"/>
        <v>0</v>
      </c>
      <c r="CC28" s="579">
        <f t="shared" si="55"/>
        <v>0</v>
      </c>
      <c r="CD28" s="576">
        <f t="shared" si="56"/>
        <v>0</v>
      </c>
      <c r="CE28" s="560">
        <f t="shared" si="57"/>
        <v>-6</v>
      </c>
      <c r="CF28" s="560">
        <f t="shared" si="58"/>
        <v>-6</v>
      </c>
      <c r="CG28" s="560">
        <f t="shared" si="59"/>
        <v>0</v>
      </c>
      <c r="CH28" s="588">
        <f t="shared" si="60"/>
        <v>0</v>
      </c>
      <c r="CI28" s="228"/>
      <c r="CJ28" s="11">
        <f t="shared" si="61"/>
        <v>0</v>
      </c>
      <c r="CK28" s="204"/>
      <c r="CL28" s="771" t="str">
        <f t="shared" si="62"/>
        <v/>
      </c>
      <c r="CM28" s="11"/>
      <c r="CN28" s="11"/>
      <c r="CO28" s="11"/>
      <c r="CP28" s="204"/>
      <c r="CQ28" s="11"/>
      <c r="CR28" s="204"/>
      <c r="CS28" s="11"/>
    </row>
    <row r="29" spans="1:97" ht="12.75" x14ac:dyDescent="0.2">
      <c r="A29" s="242">
        <f t="shared" si="25"/>
        <v>3</v>
      </c>
      <c r="B29" s="243">
        <f t="shared" si="26"/>
        <v>46049</v>
      </c>
      <c r="C29" s="600">
        <f t="shared" si="27"/>
        <v>5</v>
      </c>
      <c r="D29" s="307"/>
      <c r="E29" s="307"/>
      <c r="F29" s="307"/>
      <c r="G29" s="307"/>
      <c r="H29" s="546">
        <f>IF(AK29=6,Einstellungen!$E$11,IF(AK29=7,Einstellungen!$E$12,IF(AK29=1,Einstellungen!$E$13,IF(AK29=2,Einstellungen!$E$7,IF(AK29=3,Einstellungen!$E$8,IF(AK29=4,Einstellungen!$E$9,IF(AK29=5,Einstellungen!$E$10)))))))</f>
        <v>0</v>
      </c>
      <c r="I29" s="228">
        <f t="shared" si="0"/>
        <v>0</v>
      </c>
      <c r="J29" s="229">
        <f t="shared" si="1"/>
        <v>1</v>
      </c>
      <c r="K29" s="209"/>
      <c r="L29" s="328"/>
      <c r="M29" s="202"/>
      <c r="N29" s="381"/>
      <c r="O29" s="369"/>
      <c r="P29" s="369"/>
      <c r="Q29" s="369"/>
      <c r="R29" s="233" t="str">
        <f>IF(I$36=0,"",IF(Einstellungen!I$39=1,R28+AV29,CL29))</f>
        <v/>
      </c>
      <c r="S29" s="231">
        <f>SUM(AP$3:AP29)</f>
        <v>144</v>
      </c>
      <c r="T29" s="228">
        <f>SUM(I$3:I29)</f>
        <v>0</v>
      </c>
      <c r="U29" s="373" t="str">
        <f t="shared" si="2"/>
        <v/>
      </c>
      <c r="V29" s="605"/>
      <c r="W29" s="608"/>
      <c r="X29" s="609"/>
      <c r="Y29" s="15">
        <f t="shared" si="3"/>
        <v>46049</v>
      </c>
      <c r="Z29" s="206">
        <f t="shared" si="4"/>
        <v>0</v>
      </c>
      <c r="AA29" s="20">
        <f>IF(M29=Einstellungen!A$43,I29,IF(M29=Einstellungen!A$45,I29,0))</f>
        <v>0</v>
      </c>
      <c r="AB29" s="20">
        <f>IF(M29=Einstellungen!A$44,I29,IF(M29=Einstellungen!A$45,I29,0))</f>
        <v>0</v>
      </c>
      <c r="AC29" s="661">
        <f t="shared" si="69"/>
        <v>0</v>
      </c>
      <c r="AD29" s="2">
        <f t="shared" si="6"/>
        <v>0</v>
      </c>
      <c r="AE29" s="2">
        <f t="shared" si="28"/>
        <v>0</v>
      </c>
      <c r="AF29" s="2">
        <f t="shared" si="29"/>
        <v>0</v>
      </c>
      <c r="AG29" s="325">
        <f t="shared" si="7"/>
        <v>0</v>
      </c>
      <c r="AH29" s="325">
        <f t="shared" si="8"/>
        <v>0</v>
      </c>
      <c r="AI29" s="325">
        <f t="shared" si="30"/>
        <v>0</v>
      </c>
      <c r="AJ29" s="325">
        <f t="shared" si="9"/>
        <v>0</v>
      </c>
      <c r="AK29" s="2">
        <f t="shared" si="31"/>
        <v>3</v>
      </c>
      <c r="AL29" s="14">
        <f t="shared" si="32"/>
        <v>0</v>
      </c>
      <c r="AM29" s="11">
        <f t="shared" si="33"/>
        <v>0</v>
      </c>
      <c r="AN29" s="11">
        <f t="shared" si="10"/>
        <v>0</v>
      </c>
      <c r="AO29" s="11">
        <f t="shared" si="34"/>
        <v>8</v>
      </c>
      <c r="AP29" s="11">
        <f t="shared" si="35"/>
        <v>8</v>
      </c>
      <c r="AQ29" s="204">
        <f t="shared" si="36"/>
        <v>8</v>
      </c>
      <c r="AR29" s="2">
        <f t="shared" si="37"/>
        <v>1</v>
      </c>
      <c r="AS29" s="80">
        <f t="shared" si="11"/>
        <v>1</v>
      </c>
      <c r="AT29" s="63" t="str">
        <f t="shared" si="64"/>
        <v/>
      </c>
      <c r="AU29" s="11" t="str">
        <f t="shared" si="68"/>
        <v/>
      </c>
      <c r="AV29" s="11">
        <f t="shared" si="63"/>
        <v>-8</v>
      </c>
      <c r="AW29" s="11">
        <f>SUM($AV$3:AV29)</f>
        <v>-144</v>
      </c>
      <c r="AX29" s="390">
        <f t="shared" si="39"/>
        <v>0</v>
      </c>
      <c r="AY29" s="390">
        <f t="shared" si="65"/>
        <v>0</v>
      </c>
      <c r="AZ29" s="390">
        <f t="shared" si="66"/>
        <v>0</v>
      </c>
      <c r="BA29" s="390">
        <f t="shared" si="67"/>
        <v>0</v>
      </c>
      <c r="BB29" s="390">
        <f t="shared" si="67"/>
        <v>0</v>
      </c>
      <c r="BC29" s="80" t="str">
        <f t="shared" si="40"/>
        <v/>
      </c>
      <c r="BD29" s="368">
        <f t="shared" si="41"/>
        <v>0</v>
      </c>
      <c r="BE29" s="368">
        <f t="shared" si="42"/>
        <v>0</v>
      </c>
      <c r="BF29" s="368">
        <f t="shared" si="43"/>
        <v>0</v>
      </c>
      <c r="BG29" s="368">
        <f t="shared" si="44"/>
        <v>0</v>
      </c>
      <c r="BH29" s="372">
        <f t="shared" si="45"/>
        <v>18</v>
      </c>
      <c r="BI29" s="372">
        <f t="shared" si="14"/>
        <v>1.5</v>
      </c>
      <c r="BJ29" s="372">
        <f t="shared" si="46"/>
        <v>22</v>
      </c>
      <c r="BK29" s="372">
        <f t="shared" si="15"/>
        <v>2</v>
      </c>
      <c r="BL29" s="372">
        <f t="shared" si="47"/>
        <v>6</v>
      </c>
      <c r="BM29" s="372">
        <f t="shared" si="16"/>
        <v>2</v>
      </c>
      <c r="BN29" s="564">
        <f t="shared" si="17"/>
        <v>0</v>
      </c>
      <c r="BO29" s="565">
        <f t="shared" si="18"/>
        <v>0</v>
      </c>
      <c r="BP29" s="570">
        <f t="shared" si="19"/>
        <v>0</v>
      </c>
      <c r="BQ29" s="564">
        <f t="shared" si="20"/>
        <v>0</v>
      </c>
      <c r="BR29" s="565">
        <f t="shared" si="21"/>
        <v>0</v>
      </c>
      <c r="BS29" s="570">
        <f t="shared" si="22"/>
        <v>0</v>
      </c>
      <c r="BT29" s="568">
        <f t="shared" si="48"/>
        <v>0</v>
      </c>
      <c r="BU29" s="564">
        <f t="shared" si="49"/>
        <v>0</v>
      </c>
      <c r="BV29" s="582">
        <f t="shared" si="50"/>
        <v>0</v>
      </c>
      <c r="BW29" s="576">
        <f t="shared" si="51"/>
        <v>0</v>
      </c>
      <c r="BX29" s="577">
        <f t="shared" si="52"/>
        <v>0</v>
      </c>
      <c r="BY29" s="578">
        <f t="shared" si="23"/>
        <v>0</v>
      </c>
      <c r="BZ29" s="576">
        <f t="shared" si="70"/>
        <v>0</v>
      </c>
      <c r="CA29" s="577">
        <f t="shared" si="71"/>
        <v>0</v>
      </c>
      <c r="CB29" s="578">
        <f t="shared" si="24"/>
        <v>0</v>
      </c>
      <c r="CC29" s="579">
        <f t="shared" si="55"/>
        <v>0</v>
      </c>
      <c r="CD29" s="576">
        <f t="shared" si="56"/>
        <v>0</v>
      </c>
      <c r="CE29" s="560">
        <f t="shared" si="57"/>
        <v>-6</v>
      </c>
      <c r="CF29" s="560">
        <f t="shared" si="58"/>
        <v>-6</v>
      </c>
      <c r="CG29" s="560">
        <f t="shared" si="59"/>
        <v>0</v>
      </c>
      <c r="CH29" s="588">
        <f t="shared" si="60"/>
        <v>0</v>
      </c>
      <c r="CI29" s="228"/>
      <c r="CJ29" s="11">
        <f t="shared" si="61"/>
        <v>0</v>
      </c>
      <c r="CK29" s="204"/>
      <c r="CL29" s="771" t="str">
        <f t="shared" si="62"/>
        <v/>
      </c>
      <c r="CM29" s="11"/>
      <c r="CN29" s="11"/>
      <c r="CO29" s="11"/>
      <c r="CP29" s="204"/>
      <c r="CQ29" s="11"/>
      <c r="CR29" s="204"/>
      <c r="CS29" s="11"/>
    </row>
    <row r="30" spans="1:97" ht="12.75" x14ac:dyDescent="0.2">
      <c r="A30" s="242">
        <f t="shared" si="25"/>
        <v>4</v>
      </c>
      <c r="B30" s="243">
        <f t="shared" si="26"/>
        <v>46050</v>
      </c>
      <c r="C30" s="600">
        <f t="shared" si="27"/>
        <v>5</v>
      </c>
      <c r="D30" s="307"/>
      <c r="E30" s="307"/>
      <c r="F30" s="307"/>
      <c r="G30" s="307"/>
      <c r="H30" s="546">
        <f>IF(AK30=6,Einstellungen!$E$11,IF(AK30=7,Einstellungen!$E$12,IF(AK30=1,Einstellungen!$E$13,IF(AK30=2,Einstellungen!$E$7,IF(AK30=3,Einstellungen!$E$8,IF(AK30=4,Einstellungen!$E$9,IF(AK30=5,Einstellungen!$E$10)))))))</f>
        <v>0</v>
      </c>
      <c r="I30" s="228">
        <f t="shared" si="0"/>
        <v>0</v>
      </c>
      <c r="J30" s="229">
        <f t="shared" si="1"/>
        <v>1</v>
      </c>
      <c r="K30" s="209"/>
      <c r="L30" s="328"/>
      <c r="M30" s="202"/>
      <c r="N30" s="381"/>
      <c r="O30" s="369"/>
      <c r="P30" s="369"/>
      <c r="Q30" s="369"/>
      <c r="R30" s="233" t="str">
        <f>IF(I$36=0,"",IF(Einstellungen!I$39=1,R29+AV30,CL30))</f>
        <v/>
      </c>
      <c r="S30" s="231">
        <f>SUM(AP$3:AP30)</f>
        <v>152</v>
      </c>
      <c r="T30" s="228">
        <f>SUM(I$3:I30)</f>
        <v>0</v>
      </c>
      <c r="U30" s="373" t="str">
        <f t="shared" si="2"/>
        <v/>
      </c>
      <c r="V30" s="605"/>
      <c r="W30" s="608"/>
      <c r="X30" s="609"/>
      <c r="Y30" s="15">
        <f t="shared" si="3"/>
        <v>46050</v>
      </c>
      <c r="Z30" s="206">
        <f t="shared" si="4"/>
        <v>0</v>
      </c>
      <c r="AA30" s="20">
        <f>IF(M30=Einstellungen!A$43,I30,IF(M30=Einstellungen!A$45,I30,0))</f>
        <v>0</v>
      </c>
      <c r="AB30" s="20">
        <f>IF(M30=Einstellungen!A$44,I30,IF(M30=Einstellungen!A$45,I30,0))</f>
        <v>0</v>
      </c>
      <c r="AC30" s="661">
        <f t="shared" si="69"/>
        <v>0</v>
      </c>
      <c r="AD30" s="2">
        <f t="shared" si="6"/>
        <v>0</v>
      </c>
      <c r="AE30" s="2">
        <f t="shared" si="28"/>
        <v>0</v>
      </c>
      <c r="AF30" s="2">
        <f t="shared" si="29"/>
        <v>0</v>
      </c>
      <c r="AG30" s="325">
        <f t="shared" si="7"/>
        <v>0</v>
      </c>
      <c r="AH30" s="325">
        <f t="shared" si="8"/>
        <v>0</v>
      </c>
      <c r="AI30" s="325">
        <f t="shared" si="30"/>
        <v>0</v>
      </c>
      <c r="AJ30" s="325">
        <f t="shared" si="9"/>
        <v>0</v>
      </c>
      <c r="AK30" s="2">
        <f t="shared" si="31"/>
        <v>4</v>
      </c>
      <c r="AL30" s="14">
        <f t="shared" si="32"/>
        <v>0</v>
      </c>
      <c r="AM30" s="11">
        <f t="shared" si="33"/>
        <v>0</v>
      </c>
      <c r="AN30" s="11">
        <f t="shared" si="10"/>
        <v>0</v>
      </c>
      <c r="AO30" s="11">
        <f t="shared" si="34"/>
        <v>8</v>
      </c>
      <c r="AP30" s="11">
        <f t="shared" si="35"/>
        <v>8</v>
      </c>
      <c r="AQ30" s="204">
        <f t="shared" si="36"/>
        <v>8</v>
      </c>
      <c r="AR30" s="2">
        <f t="shared" si="37"/>
        <v>1</v>
      </c>
      <c r="AS30" s="80">
        <f t="shared" si="11"/>
        <v>1</v>
      </c>
      <c r="AT30" s="63" t="str">
        <f t="shared" si="64"/>
        <v/>
      </c>
      <c r="AU30" s="11" t="str">
        <f t="shared" si="68"/>
        <v/>
      </c>
      <c r="AV30" s="11">
        <f t="shared" si="63"/>
        <v>-8</v>
      </c>
      <c r="AW30" s="11">
        <f>SUM($AV$3:AV30)</f>
        <v>-152</v>
      </c>
      <c r="AX30" s="390">
        <f t="shared" si="39"/>
        <v>0</v>
      </c>
      <c r="AY30" s="390">
        <f t="shared" si="65"/>
        <v>0</v>
      </c>
      <c r="AZ30" s="390">
        <f t="shared" si="66"/>
        <v>0</v>
      </c>
      <c r="BA30" s="390">
        <f t="shared" si="67"/>
        <v>0</v>
      </c>
      <c r="BB30" s="390">
        <f t="shared" si="67"/>
        <v>0</v>
      </c>
      <c r="BC30" s="80" t="str">
        <f t="shared" si="40"/>
        <v/>
      </c>
      <c r="BD30" s="368">
        <f t="shared" si="41"/>
        <v>0</v>
      </c>
      <c r="BE30" s="368">
        <f t="shared" si="42"/>
        <v>0</v>
      </c>
      <c r="BF30" s="368">
        <f t="shared" si="43"/>
        <v>0</v>
      </c>
      <c r="BG30" s="368">
        <f t="shared" si="44"/>
        <v>0</v>
      </c>
      <c r="BH30" s="372">
        <f t="shared" si="45"/>
        <v>18</v>
      </c>
      <c r="BI30" s="372">
        <f t="shared" si="14"/>
        <v>1.5</v>
      </c>
      <c r="BJ30" s="372">
        <f t="shared" si="46"/>
        <v>22</v>
      </c>
      <c r="BK30" s="372">
        <f t="shared" si="15"/>
        <v>2</v>
      </c>
      <c r="BL30" s="372">
        <f t="shared" si="47"/>
        <v>6</v>
      </c>
      <c r="BM30" s="372">
        <f t="shared" si="16"/>
        <v>2</v>
      </c>
      <c r="BN30" s="564">
        <f t="shared" si="17"/>
        <v>0</v>
      </c>
      <c r="BO30" s="565">
        <f t="shared" si="18"/>
        <v>0</v>
      </c>
      <c r="BP30" s="570">
        <f t="shared" si="19"/>
        <v>0</v>
      </c>
      <c r="BQ30" s="564">
        <f t="shared" si="20"/>
        <v>0</v>
      </c>
      <c r="BR30" s="565">
        <f t="shared" si="21"/>
        <v>0</v>
      </c>
      <c r="BS30" s="570">
        <f t="shared" si="22"/>
        <v>0</v>
      </c>
      <c r="BT30" s="568">
        <f t="shared" si="48"/>
        <v>0</v>
      </c>
      <c r="BU30" s="564">
        <f t="shared" si="49"/>
        <v>0</v>
      </c>
      <c r="BV30" s="582">
        <f t="shared" si="50"/>
        <v>0</v>
      </c>
      <c r="BW30" s="576">
        <f t="shared" si="51"/>
        <v>0</v>
      </c>
      <c r="BX30" s="577">
        <f t="shared" si="52"/>
        <v>0</v>
      </c>
      <c r="BY30" s="578">
        <f t="shared" si="23"/>
        <v>0</v>
      </c>
      <c r="BZ30" s="576">
        <f t="shared" si="70"/>
        <v>0</v>
      </c>
      <c r="CA30" s="577">
        <f t="shared" si="71"/>
        <v>0</v>
      </c>
      <c r="CB30" s="578">
        <f t="shared" si="24"/>
        <v>0</v>
      </c>
      <c r="CC30" s="579">
        <f t="shared" si="55"/>
        <v>0</v>
      </c>
      <c r="CD30" s="576">
        <f t="shared" si="56"/>
        <v>0</v>
      </c>
      <c r="CE30" s="560">
        <f t="shared" si="57"/>
        <v>-6</v>
      </c>
      <c r="CF30" s="560">
        <f t="shared" si="58"/>
        <v>-6</v>
      </c>
      <c r="CG30" s="560">
        <f t="shared" si="59"/>
        <v>0</v>
      </c>
      <c r="CH30" s="588">
        <f t="shared" si="60"/>
        <v>0</v>
      </c>
      <c r="CI30" s="228"/>
      <c r="CJ30" s="11">
        <f t="shared" si="61"/>
        <v>0</v>
      </c>
      <c r="CK30" s="204"/>
      <c r="CL30" s="771" t="str">
        <f t="shared" si="62"/>
        <v/>
      </c>
      <c r="CM30" s="11"/>
      <c r="CN30" s="11"/>
      <c r="CO30" s="11"/>
      <c r="CP30" s="204"/>
      <c r="CQ30" s="11"/>
      <c r="CR30" s="204"/>
      <c r="CS30" s="11"/>
    </row>
    <row r="31" spans="1:97" ht="12.75" x14ac:dyDescent="0.2">
      <c r="A31" s="242">
        <f t="shared" si="25"/>
        <v>5</v>
      </c>
      <c r="B31" s="243">
        <f t="shared" si="26"/>
        <v>46051</v>
      </c>
      <c r="C31" s="600">
        <f t="shared" si="27"/>
        <v>5</v>
      </c>
      <c r="D31" s="307"/>
      <c r="E31" s="307"/>
      <c r="F31" s="307"/>
      <c r="G31" s="307"/>
      <c r="H31" s="546">
        <f>IF(AK31=6,Einstellungen!$E$11,IF(AK31=7,Einstellungen!$E$12,IF(AK31=1,Einstellungen!$E$13,IF(AK31=2,Einstellungen!$E$7,IF(AK31=3,Einstellungen!$E$8,IF(AK31=4,Einstellungen!$E$9,IF(AK31=5,Einstellungen!$E$10)))))))</f>
        <v>0</v>
      </c>
      <c r="I31" s="228">
        <f t="shared" si="0"/>
        <v>0</v>
      </c>
      <c r="J31" s="229">
        <f t="shared" si="1"/>
        <v>1</v>
      </c>
      <c r="K31" s="209"/>
      <c r="L31" s="328"/>
      <c r="M31" s="202"/>
      <c r="N31" s="381"/>
      <c r="O31" s="369"/>
      <c r="P31" s="369"/>
      <c r="Q31" s="369"/>
      <c r="R31" s="233" t="str">
        <f>IF(I$36=0,"",IF(Einstellungen!I$39=1,R30+AV31,CL31))</f>
        <v/>
      </c>
      <c r="S31" s="231">
        <f>SUM(AP$3:AP31)</f>
        <v>160</v>
      </c>
      <c r="T31" s="228">
        <f>SUM(I$3:I31)</f>
        <v>0</v>
      </c>
      <c r="U31" s="373" t="str">
        <f t="shared" si="2"/>
        <v/>
      </c>
      <c r="V31" s="605"/>
      <c r="W31" s="608"/>
      <c r="X31" s="609"/>
      <c r="Y31" s="15">
        <f t="shared" si="3"/>
        <v>46051</v>
      </c>
      <c r="Z31" s="206">
        <f t="shared" si="4"/>
        <v>0</v>
      </c>
      <c r="AA31" s="652">
        <f>IF(M31=Einstellungen!A$43,I31,IF(M31=Einstellungen!A$45,I31,0))</f>
        <v>0</v>
      </c>
      <c r="AB31" s="652">
        <f>IF(M31=Einstellungen!A$44,I31,IF(M31=Einstellungen!A$45,I31,0))</f>
        <v>0</v>
      </c>
      <c r="AC31" s="661">
        <f t="shared" si="69"/>
        <v>0</v>
      </c>
      <c r="AD31" s="2">
        <f>IF(AS31=1,IF(K31="gz",1,IF(K31="G/F",0.5,0)))</f>
        <v>0</v>
      </c>
      <c r="AE31" s="2">
        <f t="shared" si="28"/>
        <v>0</v>
      </c>
      <c r="AF31" s="2">
        <f t="shared" si="29"/>
        <v>0</v>
      </c>
      <c r="AG31" s="325">
        <f t="shared" si="7"/>
        <v>0</v>
      </c>
      <c r="AH31" s="325">
        <f t="shared" si="8"/>
        <v>0</v>
      </c>
      <c r="AI31" s="325">
        <f t="shared" si="30"/>
        <v>0</v>
      </c>
      <c r="AJ31" s="325">
        <f t="shared" si="9"/>
        <v>0</v>
      </c>
      <c r="AK31" s="2">
        <f t="shared" si="31"/>
        <v>5</v>
      </c>
      <c r="AL31" s="14">
        <f t="shared" si="32"/>
        <v>0</v>
      </c>
      <c r="AM31" s="11">
        <f t="shared" si="33"/>
        <v>0</v>
      </c>
      <c r="AN31" s="11">
        <f t="shared" si="10"/>
        <v>0</v>
      </c>
      <c r="AO31" s="11">
        <f t="shared" si="34"/>
        <v>8</v>
      </c>
      <c r="AP31" s="11">
        <f t="shared" si="35"/>
        <v>8</v>
      </c>
      <c r="AQ31" s="204">
        <f t="shared" si="36"/>
        <v>8</v>
      </c>
      <c r="AR31" s="2">
        <f t="shared" si="37"/>
        <v>1</v>
      </c>
      <c r="AS31" s="80">
        <f t="shared" si="11"/>
        <v>1</v>
      </c>
      <c r="AT31" s="63" t="str">
        <f t="shared" si="64"/>
        <v/>
      </c>
      <c r="AU31" s="11" t="str">
        <f t="shared" si="68"/>
        <v/>
      </c>
      <c r="AV31" s="11">
        <f t="shared" si="63"/>
        <v>-8</v>
      </c>
      <c r="AW31" s="11">
        <f>SUM($AV$3:AV31)</f>
        <v>-160</v>
      </c>
      <c r="AX31" s="390">
        <f t="shared" si="39"/>
        <v>0</v>
      </c>
      <c r="AY31" s="390">
        <f t="shared" si="65"/>
        <v>0</v>
      </c>
      <c r="AZ31" s="390">
        <f t="shared" si="66"/>
        <v>0</v>
      </c>
      <c r="BA31" s="390">
        <f t="shared" si="67"/>
        <v>0</v>
      </c>
      <c r="BB31" s="390">
        <f t="shared" si="67"/>
        <v>0</v>
      </c>
      <c r="BC31" s="80" t="str">
        <f t="shared" si="40"/>
        <v/>
      </c>
      <c r="BD31" s="368">
        <f t="shared" si="41"/>
        <v>0</v>
      </c>
      <c r="BE31" s="368">
        <f t="shared" si="42"/>
        <v>0</v>
      </c>
      <c r="BF31" s="368">
        <f t="shared" si="43"/>
        <v>0</v>
      </c>
      <c r="BG31" s="368">
        <f t="shared" si="44"/>
        <v>0</v>
      </c>
      <c r="BH31" s="372">
        <f t="shared" si="45"/>
        <v>18</v>
      </c>
      <c r="BI31" s="372">
        <f t="shared" si="14"/>
        <v>1.5</v>
      </c>
      <c r="BJ31" s="372">
        <f t="shared" si="46"/>
        <v>22</v>
      </c>
      <c r="BK31" s="372">
        <f t="shared" si="15"/>
        <v>2</v>
      </c>
      <c r="BL31" s="372">
        <f t="shared" si="47"/>
        <v>6</v>
      </c>
      <c r="BM31" s="372">
        <f t="shared" si="16"/>
        <v>2</v>
      </c>
      <c r="BN31" s="564">
        <f t="shared" si="17"/>
        <v>0</v>
      </c>
      <c r="BO31" s="565">
        <f t="shared" si="18"/>
        <v>0</v>
      </c>
      <c r="BP31" s="570">
        <f t="shared" si="19"/>
        <v>0</v>
      </c>
      <c r="BQ31" s="564">
        <f t="shared" si="20"/>
        <v>0</v>
      </c>
      <c r="BR31" s="565">
        <f t="shared" si="21"/>
        <v>0</v>
      </c>
      <c r="BS31" s="570">
        <f t="shared" si="22"/>
        <v>0</v>
      </c>
      <c r="BT31" s="568">
        <f t="shared" si="48"/>
        <v>0</v>
      </c>
      <c r="BU31" s="564">
        <f t="shared" si="49"/>
        <v>0</v>
      </c>
      <c r="BV31" s="582">
        <f t="shared" si="50"/>
        <v>0</v>
      </c>
      <c r="BW31" s="576">
        <f t="shared" si="51"/>
        <v>0</v>
      </c>
      <c r="BX31" s="577">
        <f t="shared" si="52"/>
        <v>0</v>
      </c>
      <c r="BY31" s="578">
        <f t="shared" si="23"/>
        <v>0</v>
      </c>
      <c r="BZ31" s="576">
        <f t="shared" si="70"/>
        <v>0</v>
      </c>
      <c r="CA31" s="577">
        <f t="shared" si="71"/>
        <v>0</v>
      </c>
      <c r="CB31" s="578">
        <f t="shared" si="24"/>
        <v>0</v>
      </c>
      <c r="CC31" s="579">
        <f t="shared" si="55"/>
        <v>0</v>
      </c>
      <c r="CD31" s="576">
        <f t="shared" si="56"/>
        <v>0</v>
      </c>
      <c r="CE31" s="560">
        <f t="shared" si="57"/>
        <v>-6</v>
      </c>
      <c r="CF31" s="560">
        <f t="shared" si="58"/>
        <v>-6</v>
      </c>
      <c r="CG31" s="560">
        <f t="shared" si="59"/>
        <v>0</v>
      </c>
      <c r="CH31" s="588">
        <f t="shared" si="60"/>
        <v>0</v>
      </c>
      <c r="CI31" s="228"/>
      <c r="CJ31" s="11">
        <f t="shared" si="61"/>
        <v>0</v>
      </c>
      <c r="CK31" s="204"/>
      <c r="CL31" s="771" t="str">
        <f t="shared" si="62"/>
        <v/>
      </c>
      <c r="CM31" s="11"/>
      <c r="CN31" s="11"/>
      <c r="CO31" s="11"/>
      <c r="CP31" s="204"/>
      <c r="CQ31" s="11"/>
      <c r="CR31" s="204"/>
      <c r="CS31" s="11"/>
    </row>
    <row r="32" spans="1:97" ht="12.75" x14ac:dyDescent="0.2">
      <c r="A32" s="242">
        <f t="shared" si="25"/>
        <v>6</v>
      </c>
      <c r="B32" s="243">
        <f t="shared" si="26"/>
        <v>46052</v>
      </c>
      <c r="C32" s="600">
        <f t="shared" si="27"/>
        <v>5</v>
      </c>
      <c r="D32" s="307"/>
      <c r="E32" s="307"/>
      <c r="F32" s="307"/>
      <c r="G32" s="307"/>
      <c r="H32" s="546">
        <f>IF(AK32=6,Einstellungen!$E$11,IF(AK32=7,Einstellungen!$E$12,IF(AK32=1,Einstellungen!$E$13,IF(AK32=2,Einstellungen!$E$7,IF(AK32=3,Einstellungen!$E$8,IF(AK32=4,Einstellungen!$E$9,IF(AK32=5,Einstellungen!$E$10)))))))</f>
        <v>0</v>
      </c>
      <c r="I32" s="228">
        <f t="shared" si="0"/>
        <v>0</v>
      </c>
      <c r="J32" s="229">
        <f t="shared" si="1"/>
        <v>1</v>
      </c>
      <c r="K32" s="209"/>
      <c r="L32" s="328"/>
      <c r="M32" s="202"/>
      <c r="N32" s="381"/>
      <c r="O32" s="369"/>
      <c r="P32" s="369"/>
      <c r="Q32" s="369"/>
      <c r="R32" s="233" t="str">
        <f>IF(I$36=0,"",IF(Einstellungen!I$39=1,R31+AV32,CL32))</f>
        <v/>
      </c>
      <c r="S32" s="231">
        <f>SUM(AP$3:AP32)</f>
        <v>168</v>
      </c>
      <c r="T32" s="228">
        <f>SUM(I$3:I32)</f>
        <v>0</v>
      </c>
      <c r="U32" s="373" t="str">
        <f t="shared" si="2"/>
        <v/>
      </c>
      <c r="V32" s="605"/>
      <c r="W32" s="608"/>
      <c r="X32" s="609"/>
      <c r="Y32" s="15">
        <f t="shared" si="3"/>
        <v>46052</v>
      </c>
      <c r="Z32" s="206">
        <f t="shared" si="4"/>
        <v>0</v>
      </c>
      <c r="AA32" s="20">
        <f>IF(M32=Einstellungen!A$43,I32,IF(M32=Einstellungen!A$45,I32,0))</f>
        <v>0</v>
      </c>
      <c r="AB32" s="20">
        <f>IF(M32=Einstellungen!A$44,I32,IF(M32=Einstellungen!A$45,I32,0))</f>
        <v>0</v>
      </c>
      <c r="AC32" s="661">
        <f t="shared" si="69"/>
        <v>0</v>
      </c>
      <c r="AD32" s="2">
        <f t="shared" si="6"/>
        <v>0</v>
      </c>
      <c r="AE32" s="2">
        <f t="shared" si="28"/>
        <v>0</v>
      </c>
      <c r="AF32" s="2">
        <f t="shared" si="29"/>
        <v>0</v>
      </c>
      <c r="AG32" s="325">
        <f t="shared" si="7"/>
        <v>0</v>
      </c>
      <c r="AH32" s="325">
        <f t="shared" si="8"/>
        <v>0</v>
      </c>
      <c r="AI32" s="325">
        <f t="shared" si="30"/>
        <v>0</v>
      </c>
      <c r="AJ32" s="325">
        <f t="shared" si="9"/>
        <v>0</v>
      </c>
      <c r="AK32" s="2">
        <f t="shared" si="31"/>
        <v>6</v>
      </c>
      <c r="AL32" s="14">
        <f t="shared" si="32"/>
        <v>0</v>
      </c>
      <c r="AM32" s="11">
        <f t="shared" si="33"/>
        <v>0</v>
      </c>
      <c r="AN32" s="11">
        <f t="shared" si="10"/>
        <v>0</v>
      </c>
      <c r="AO32" s="11">
        <f t="shared" si="34"/>
        <v>8</v>
      </c>
      <c r="AP32" s="11">
        <f t="shared" si="35"/>
        <v>8</v>
      </c>
      <c r="AQ32" s="204">
        <f t="shared" si="36"/>
        <v>8</v>
      </c>
      <c r="AR32" s="2">
        <f t="shared" si="37"/>
        <v>1</v>
      </c>
      <c r="AS32" s="80">
        <f t="shared" si="11"/>
        <v>1</v>
      </c>
      <c r="AT32" s="63" t="str">
        <f t="shared" si="64"/>
        <v/>
      </c>
      <c r="AU32" s="11" t="str">
        <f t="shared" si="68"/>
        <v/>
      </c>
      <c r="AV32" s="11">
        <f t="shared" si="63"/>
        <v>-8</v>
      </c>
      <c r="AW32" s="11">
        <f>SUM($AV$3:AV32)</f>
        <v>-168</v>
      </c>
      <c r="AX32" s="390">
        <f t="shared" si="39"/>
        <v>0</v>
      </c>
      <c r="AY32" s="390">
        <f t="shared" si="65"/>
        <v>0</v>
      </c>
      <c r="AZ32" s="390">
        <f t="shared" si="66"/>
        <v>0</v>
      </c>
      <c r="BA32" s="390">
        <f t="shared" si="67"/>
        <v>0</v>
      </c>
      <c r="BB32" s="390">
        <f t="shared" si="67"/>
        <v>0</v>
      </c>
      <c r="BC32" s="80" t="str">
        <f t="shared" si="40"/>
        <v/>
      </c>
      <c r="BD32" s="368">
        <f t="shared" si="41"/>
        <v>0</v>
      </c>
      <c r="BE32" s="368">
        <f t="shared" si="42"/>
        <v>0</v>
      </c>
      <c r="BF32" s="368">
        <f t="shared" si="43"/>
        <v>0</v>
      </c>
      <c r="BG32" s="368">
        <f t="shared" si="44"/>
        <v>0</v>
      </c>
      <c r="BH32" s="372">
        <f t="shared" si="45"/>
        <v>18</v>
      </c>
      <c r="BI32" s="372">
        <f t="shared" si="14"/>
        <v>1.5</v>
      </c>
      <c r="BJ32" s="372">
        <f t="shared" si="46"/>
        <v>22</v>
      </c>
      <c r="BK32" s="372">
        <f t="shared" si="15"/>
        <v>2</v>
      </c>
      <c r="BL32" s="372">
        <f t="shared" si="47"/>
        <v>6</v>
      </c>
      <c r="BM32" s="372">
        <f t="shared" si="16"/>
        <v>2</v>
      </c>
      <c r="BN32" s="564">
        <f t="shared" si="17"/>
        <v>0</v>
      </c>
      <c r="BO32" s="565">
        <f t="shared" si="18"/>
        <v>0</v>
      </c>
      <c r="BP32" s="570">
        <f t="shared" si="19"/>
        <v>0</v>
      </c>
      <c r="BQ32" s="564">
        <f t="shared" si="20"/>
        <v>0</v>
      </c>
      <c r="BR32" s="565">
        <f t="shared" si="21"/>
        <v>0</v>
      </c>
      <c r="BS32" s="570">
        <f t="shared" si="22"/>
        <v>0</v>
      </c>
      <c r="BT32" s="568">
        <f t="shared" si="48"/>
        <v>0</v>
      </c>
      <c r="BU32" s="564">
        <f t="shared" si="49"/>
        <v>0</v>
      </c>
      <c r="BV32" s="582">
        <f t="shared" si="50"/>
        <v>0</v>
      </c>
      <c r="BW32" s="576">
        <f t="shared" si="51"/>
        <v>0</v>
      </c>
      <c r="BX32" s="577">
        <f t="shared" si="52"/>
        <v>0</v>
      </c>
      <c r="BY32" s="578">
        <f t="shared" si="23"/>
        <v>0</v>
      </c>
      <c r="BZ32" s="576">
        <f t="shared" si="70"/>
        <v>0</v>
      </c>
      <c r="CA32" s="577">
        <f t="shared" si="71"/>
        <v>0</v>
      </c>
      <c r="CB32" s="578">
        <f t="shared" si="24"/>
        <v>0</v>
      </c>
      <c r="CC32" s="579">
        <f t="shared" si="55"/>
        <v>0</v>
      </c>
      <c r="CD32" s="576">
        <f t="shared" si="56"/>
        <v>0</v>
      </c>
      <c r="CE32" s="560">
        <f t="shared" si="57"/>
        <v>-6</v>
      </c>
      <c r="CF32" s="560">
        <f t="shared" si="58"/>
        <v>-6</v>
      </c>
      <c r="CG32" s="560">
        <f t="shared" si="59"/>
        <v>0</v>
      </c>
      <c r="CH32" s="588">
        <f t="shared" si="60"/>
        <v>0</v>
      </c>
      <c r="CI32" s="228"/>
      <c r="CJ32" s="11">
        <f t="shared" si="61"/>
        <v>0</v>
      </c>
      <c r="CK32" s="204"/>
      <c r="CL32" s="771" t="str">
        <f t="shared" si="62"/>
        <v/>
      </c>
      <c r="CM32" s="11"/>
      <c r="CN32" s="11"/>
      <c r="CO32" s="11"/>
      <c r="CP32" s="204"/>
      <c r="CQ32" s="11"/>
      <c r="CR32" s="204"/>
      <c r="CS32" s="11"/>
    </row>
    <row r="33" spans="1:97" ht="12.75" x14ac:dyDescent="0.2">
      <c r="A33" s="242">
        <f t="shared" si="25"/>
        <v>7</v>
      </c>
      <c r="B33" s="243">
        <f t="shared" si="26"/>
        <v>46053</v>
      </c>
      <c r="C33" s="600">
        <f t="shared" si="27"/>
        <v>5</v>
      </c>
      <c r="D33" s="307"/>
      <c r="E33" s="307"/>
      <c r="F33" s="307"/>
      <c r="G33" s="307"/>
      <c r="H33" s="546">
        <f>IF(AK33=6,Einstellungen!$E$11,IF(AK33=7,Einstellungen!$E$12,IF(AK33=1,Einstellungen!$E$13,IF(AK33=2,Einstellungen!$E$7,IF(AK33=3,Einstellungen!$E$8,IF(AK33=4,Einstellungen!$E$9,IF(AK33=5,Einstellungen!$E$10)))))))</f>
        <v>0</v>
      </c>
      <c r="I33" s="228">
        <f>IF(L33="J",$AO33,IF(L33="J/2",$AO33/2+AN33,AN33))</f>
        <v>0</v>
      </c>
      <c r="J33" s="229" t="str">
        <f t="shared" si="1"/>
        <v/>
      </c>
      <c r="K33" s="209"/>
      <c r="L33" s="328"/>
      <c r="M33" s="202"/>
      <c r="N33" s="381"/>
      <c r="O33" s="369"/>
      <c r="P33" s="369"/>
      <c r="Q33" s="369"/>
      <c r="R33" s="233" t="str">
        <f>IF(I$36=0,"",IF(Einstellungen!I$39=1,R32+AV33,CL33))</f>
        <v/>
      </c>
      <c r="S33" s="231">
        <f>SUM(AP$3:AP33)</f>
        <v>168</v>
      </c>
      <c r="T33" s="228">
        <f>SUM(I$3:I33)</f>
        <v>0</v>
      </c>
      <c r="U33" s="373" t="str">
        <f t="shared" si="2"/>
        <v/>
      </c>
      <c r="V33" s="605"/>
      <c r="W33" s="608"/>
      <c r="X33" s="609"/>
      <c r="Y33" s="15">
        <f t="shared" si="3"/>
        <v>46053</v>
      </c>
      <c r="Z33" s="206" t="b">
        <f t="shared" si="4"/>
        <v>0</v>
      </c>
      <c r="AA33" s="20">
        <f>IF(M33=Einstellungen!A$43,I33,IF(M33=Einstellungen!A$45,I33,0))</f>
        <v>0</v>
      </c>
      <c r="AB33" s="20">
        <f>IF(M33=Einstellungen!A$44,I33,IF(M33=Einstellungen!A$45,I33,0))</f>
        <v>0</v>
      </c>
      <c r="AC33" s="661">
        <f t="shared" si="69"/>
        <v>0</v>
      </c>
      <c r="AD33" s="2" t="b">
        <f t="shared" si="6"/>
        <v>0</v>
      </c>
      <c r="AE33" s="2">
        <f t="shared" si="28"/>
        <v>0</v>
      </c>
      <c r="AF33" s="2">
        <f t="shared" si="29"/>
        <v>0</v>
      </c>
      <c r="AG33" s="325" t="b">
        <f t="shared" si="7"/>
        <v>0</v>
      </c>
      <c r="AH33" s="325" t="b">
        <f t="shared" si="8"/>
        <v>0</v>
      </c>
      <c r="AI33" s="325" t="b">
        <f t="shared" si="30"/>
        <v>0</v>
      </c>
      <c r="AJ33" s="325" t="b">
        <f t="shared" si="9"/>
        <v>0</v>
      </c>
      <c r="AK33" s="2">
        <f t="shared" si="31"/>
        <v>7</v>
      </c>
      <c r="AL33" s="14">
        <f t="shared" si="32"/>
        <v>0</v>
      </c>
      <c r="AM33" s="11">
        <f t="shared" si="33"/>
        <v>0</v>
      </c>
      <c r="AN33" s="11">
        <f t="shared" si="10"/>
        <v>0</v>
      </c>
      <c r="AO33" s="11">
        <f t="shared" si="34"/>
        <v>0</v>
      </c>
      <c r="AP33" s="11">
        <f t="shared" si="35"/>
        <v>0</v>
      </c>
      <c r="AQ33" s="204">
        <f t="shared" si="36"/>
        <v>0</v>
      </c>
      <c r="AR33" s="2" t="str">
        <f t="shared" si="37"/>
        <v/>
      </c>
      <c r="AS33" s="80" t="str">
        <f t="shared" si="11"/>
        <v/>
      </c>
      <c r="AT33" s="63" t="str">
        <f t="shared" si="64"/>
        <v/>
      </c>
      <c r="AU33" s="11" t="b">
        <f t="shared" si="68"/>
        <v>0</v>
      </c>
      <c r="AV33" s="11">
        <f t="shared" si="63"/>
        <v>0</v>
      </c>
      <c r="AW33" s="11">
        <f>SUM($AV$3:AV33)</f>
        <v>-168</v>
      </c>
      <c r="AX33" s="390">
        <f t="shared" si="39"/>
        <v>0</v>
      </c>
      <c r="AY33" s="390">
        <f t="shared" si="65"/>
        <v>0</v>
      </c>
      <c r="AZ33" s="390">
        <f t="shared" si="66"/>
        <v>0</v>
      </c>
      <c r="BA33" s="390">
        <f t="shared" si="67"/>
        <v>0</v>
      </c>
      <c r="BB33" s="390">
        <f t="shared" si="67"/>
        <v>0</v>
      </c>
      <c r="BC33" s="80" t="str">
        <f t="shared" si="40"/>
        <v/>
      </c>
      <c r="BD33" s="368">
        <f t="shared" si="41"/>
        <v>0</v>
      </c>
      <c r="BE33" s="368">
        <f t="shared" si="42"/>
        <v>0</v>
      </c>
      <c r="BF33" s="368">
        <f t="shared" si="43"/>
        <v>0</v>
      </c>
      <c r="BG33" s="368">
        <f t="shared" si="44"/>
        <v>0</v>
      </c>
      <c r="BH33" s="372">
        <f t="shared" si="45"/>
        <v>18</v>
      </c>
      <c r="BI33" s="372">
        <f t="shared" si="14"/>
        <v>1.5</v>
      </c>
      <c r="BJ33" s="372">
        <f t="shared" si="46"/>
        <v>22</v>
      </c>
      <c r="BK33" s="372">
        <f t="shared" si="15"/>
        <v>2</v>
      </c>
      <c r="BL33" s="372">
        <f t="shared" si="47"/>
        <v>6</v>
      </c>
      <c r="BM33" s="372">
        <f t="shared" si="16"/>
        <v>2</v>
      </c>
      <c r="BN33" s="564">
        <f t="shared" si="17"/>
        <v>0</v>
      </c>
      <c r="BO33" s="565">
        <f t="shared" si="18"/>
        <v>0</v>
      </c>
      <c r="BP33" s="570">
        <f t="shared" si="19"/>
        <v>0</v>
      </c>
      <c r="BQ33" s="564">
        <f t="shared" si="20"/>
        <v>0</v>
      </c>
      <c r="BR33" s="565">
        <f t="shared" si="21"/>
        <v>0</v>
      </c>
      <c r="BS33" s="570">
        <f t="shared" si="22"/>
        <v>0</v>
      </c>
      <c r="BT33" s="568">
        <f t="shared" si="48"/>
        <v>0</v>
      </c>
      <c r="BU33" s="564">
        <f t="shared" si="49"/>
        <v>0</v>
      </c>
      <c r="BV33" s="582">
        <f t="shared" si="50"/>
        <v>0</v>
      </c>
      <c r="BW33" s="576">
        <f t="shared" si="51"/>
        <v>0</v>
      </c>
      <c r="BX33" s="577">
        <f t="shared" si="52"/>
        <v>0</v>
      </c>
      <c r="BY33" s="578">
        <f t="shared" si="23"/>
        <v>0</v>
      </c>
      <c r="BZ33" s="576">
        <f t="shared" si="70"/>
        <v>0</v>
      </c>
      <c r="CA33" s="577">
        <f t="shared" si="71"/>
        <v>0</v>
      </c>
      <c r="CB33" s="578">
        <f t="shared" si="24"/>
        <v>0</v>
      </c>
      <c r="CC33" s="579">
        <f t="shared" si="55"/>
        <v>0</v>
      </c>
      <c r="CD33" s="576">
        <f t="shared" si="56"/>
        <v>0</v>
      </c>
      <c r="CE33" s="560">
        <f t="shared" si="57"/>
        <v>-6</v>
      </c>
      <c r="CF33" s="560">
        <f t="shared" si="58"/>
        <v>-6</v>
      </c>
      <c r="CG33" s="560">
        <f t="shared" si="59"/>
        <v>0</v>
      </c>
      <c r="CH33" s="588">
        <f t="shared" si="60"/>
        <v>0</v>
      </c>
      <c r="CI33" s="228">
        <f>IF(L33="J",$AO33,IF(L33="J/2",$AO33/2+AN33,AN33))</f>
        <v>0</v>
      </c>
      <c r="CJ33" s="11">
        <f t="shared" si="61"/>
        <v>0</v>
      </c>
      <c r="CK33" s="204"/>
      <c r="CL33" s="771" t="str">
        <f t="shared" si="62"/>
        <v/>
      </c>
      <c r="CM33" s="11"/>
      <c r="CN33" s="11"/>
      <c r="CO33" s="11"/>
      <c r="CP33" s="204"/>
      <c r="CQ33" s="11"/>
      <c r="CR33" s="204"/>
      <c r="CS33" s="11"/>
    </row>
    <row r="34" spans="1:97" ht="12.75" customHeight="1" x14ac:dyDescent="0.2">
      <c r="A34" s="16"/>
      <c r="B34" s="10"/>
      <c r="C34" s="10"/>
      <c r="D34" s="14"/>
      <c r="E34" s="14"/>
      <c r="F34" s="14"/>
      <c r="G34" s="859" t="s">
        <v>26</v>
      </c>
      <c r="H34" s="860"/>
      <c r="I34" s="418">
        <f>IF(H65="ja",D76,0)</f>
        <v>0</v>
      </c>
      <c r="J34" s="212">
        <f>SUM(J3:J33)</f>
        <v>21</v>
      </c>
      <c r="K34" s="20"/>
      <c r="L34" s="7"/>
      <c r="M34" s="7"/>
      <c r="N34" s="7"/>
      <c r="O34" s="2" t="str">
        <f>IF(SUM(O3:O33)=0,"",SUM(O3:O33))</f>
        <v/>
      </c>
      <c r="P34" s="2" t="str">
        <f>IF(SUM(P3:P33)=0,"",SUM(P3:P33))</f>
        <v/>
      </c>
      <c r="Q34" s="57" t="str">
        <f>IF(SUM(Q3:Q33)=0,"",SUM(Q3:Q33))</f>
        <v/>
      </c>
      <c r="R34" s="18"/>
      <c r="S34" s="17"/>
      <c r="T34" s="18"/>
      <c r="U34" s="18"/>
      <c r="V34" s="66"/>
      <c r="W34" s="17">
        <f>SUM(W3:W33)</f>
        <v>0</v>
      </c>
      <c r="X34" s="18">
        <f>SUM(X3:X33)</f>
        <v>0</v>
      </c>
      <c r="Y34" s="7"/>
      <c r="Z34" s="19">
        <f t="shared" ref="Z34:AJ34" si="72">SUM(Z3:Z33)</f>
        <v>0</v>
      </c>
      <c r="AA34" s="20">
        <f t="shared" si="72"/>
        <v>0</v>
      </c>
      <c r="AB34" s="11">
        <f t="shared" si="72"/>
        <v>0</v>
      </c>
      <c r="AC34" s="661">
        <f>SUM(AC3:AC33)</f>
        <v>0</v>
      </c>
      <c r="AD34" s="2">
        <f>SUM(AD3:AD33)</f>
        <v>0</v>
      </c>
      <c r="AE34" s="2">
        <f>SUM(AE3:AE33)</f>
        <v>0</v>
      </c>
      <c r="AF34" s="2">
        <f>SUM(AF3:AF33)</f>
        <v>0</v>
      </c>
      <c r="AG34" s="20">
        <f t="shared" si="72"/>
        <v>0</v>
      </c>
      <c r="AH34" s="20">
        <f t="shared" si="72"/>
        <v>0</v>
      </c>
      <c r="AI34" s="20">
        <f t="shared" si="72"/>
        <v>1</v>
      </c>
      <c r="AJ34" s="20">
        <f t="shared" si="72"/>
        <v>0</v>
      </c>
      <c r="AK34" s="14"/>
      <c r="AM34" s="11"/>
      <c r="AO34" s="11"/>
      <c r="AP34" s="11"/>
      <c r="AQ34" s="11"/>
      <c r="AR34" s="2">
        <f>SUM(AR3:AR33)</f>
        <v>22</v>
      </c>
      <c r="AS34" s="2">
        <f>SUM(AS3:AS33)</f>
        <v>21</v>
      </c>
      <c r="AT34" s="20">
        <f>SUM(AT3:AT33)</f>
        <v>0</v>
      </c>
      <c r="AU34" s="11">
        <f>SUM(AU3:AU33)</f>
        <v>0</v>
      </c>
      <c r="AV34" s="11">
        <f t="shared" ref="AV34" si="73">IF(AT34=1,"",IF(AT34=0.5,(AN34-AP34)/2,AN34-AP34))</f>
        <v>0</v>
      </c>
      <c r="AX34" s="14"/>
      <c r="AY34" s="14"/>
      <c r="AZ34" s="14"/>
      <c r="BA34" s="859" t="s">
        <v>26</v>
      </c>
      <c r="BB34" s="860"/>
      <c r="BD34" s="366"/>
      <c r="BE34" s="366"/>
      <c r="BF34" s="366"/>
      <c r="BG34" s="366"/>
      <c r="BH34" s="372" t="b">
        <f>IF($AK34=6,V$70,IF($AK34=7,V$71,IF($AK34=1,V$72,IF($AK34=2,V$66,IF($AK34=3,V$67,IF($AK34=4,V$68,IF($AK34=5,V$69)))))))</f>
        <v>0</v>
      </c>
      <c r="BI34" s="372"/>
      <c r="BJ34" s="372" t="b">
        <f>IF($AK34=6,W$70,IF($AK34=7,W$71,IF($AK34=1,W$72,IF($AK34=2,W$66,IF($AK34=3,W$67,IF($AK34=4,W$68,IF($AK34=5,W$69)))))))</f>
        <v>0</v>
      </c>
      <c r="BK34" s="372"/>
      <c r="BL34" s="372" t="b">
        <f>IF($AK34=6,X$70,IF($AK34=7,X$71,IF($AK34=1,X$72,IF($AK34=2,X$66,IF($AK34=3,X$67,IF($AK34=4,X$68,IF($AK34=5,X$69)))))))</f>
        <v>0</v>
      </c>
      <c r="BM34" s="372"/>
      <c r="BN34" s="564">
        <f t="shared" si="17"/>
        <v>0</v>
      </c>
      <c r="BO34" s="565">
        <f t="shared" si="18"/>
        <v>0</v>
      </c>
      <c r="BP34" s="570">
        <f t="shared" si="19"/>
        <v>0</v>
      </c>
      <c r="BQ34" s="564">
        <f t="shared" si="20"/>
        <v>0</v>
      </c>
      <c r="BR34" s="565">
        <f t="shared" si="21"/>
        <v>0</v>
      </c>
      <c r="BS34" s="570">
        <f t="shared" si="22"/>
        <v>0</v>
      </c>
      <c r="BT34" s="568">
        <f t="shared" si="48"/>
        <v>0</v>
      </c>
      <c r="BU34" s="564">
        <f t="shared" si="49"/>
        <v>0</v>
      </c>
      <c r="BV34" s="582">
        <f t="shared" si="50"/>
        <v>0</v>
      </c>
      <c r="BW34" s="576">
        <f>IF(BM34&lt;BQ34,0,BM34-BQ34)</f>
        <v>0</v>
      </c>
      <c r="BX34" s="577">
        <f>IF(BN34&lt;BQ34,0,BN34-BQ34)</f>
        <v>0</v>
      </c>
      <c r="BY34" s="578">
        <f t="shared" si="23"/>
        <v>0</v>
      </c>
      <c r="BZ34" s="576">
        <f t="shared" si="70"/>
        <v>0</v>
      </c>
      <c r="CA34" s="577">
        <f t="shared" si="71"/>
        <v>0</v>
      </c>
      <c r="CB34" s="578">
        <f t="shared" si="24"/>
        <v>0</v>
      </c>
      <c r="CC34" s="579">
        <f t="shared" si="55"/>
        <v>0</v>
      </c>
      <c r="CD34" s="576">
        <f t="shared" si="56"/>
        <v>0</v>
      </c>
      <c r="CE34" s="560">
        <f t="shared" si="57"/>
        <v>0</v>
      </c>
      <c r="CF34" s="560">
        <f t="shared" si="58"/>
        <v>0</v>
      </c>
      <c r="CG34" s="560">
        <f t="shared" si="59"/>
        <v>0</v>
      </c>
      <c r="CH34" s="588">
        <f t="shared" si="60"/>
        <v>0</v>
      </c>
      <c r="CI34" s="11">
        <f>IF(BE34&gt;BH34,BE34-BH34,0)</f>
        <v>0</v>
      </c>
      <c r="CJ34" s="11">
        <f t="shared" si="61"/>
        <v>0</v>
      </c>
      <c r="CK34" s="204"/>
      <c r="CL34" s="772"/>
      <c r="CM34" s="11"/>
      <c r="CN34" s="11"/>
      <c r="CO34" s="11"/>
      <c r="CP34" s="204"/>
      <c r="CQ34" s="11"/>
      <c r="CR34" s="204"/>
    </row>
    <row r="35" spans="1:97" ht="13.5" thickBot="1" x14ac:dyDescent="0.25">
      <c r="A35" s="16"/>
      <c r="B35" s="21" t="str">
        <f>IF(AND(F35&lt;900,F35&gt;1),"Ü-Stunden gedeckelt auf:","")</f>
        <v>Ü-Stunden gedeckelt auf:</v>
      </c>
      <c r="C35" s="207"/>
      <c r="D35" s="7"/>
      <c r="E35" s="788">
        <f>IF(Einstellungen!I39=1,F35,"")</f>
        <v>35</v>
      </c>
      <c r="F35" s="759">
        <f>Einstellungen!F39</f>
        <v>35</v>
      </c>
      <c r="G35" s="10" t="str">
        <f>IF(AND(F35&lt;900,F35&gt;1),"Ü-Stunden mit Deckel in diesem Monat:","")</f>
        <v>Ü-Stunden mit Deckel in diesem Monat:</v>
      </c>
      <c r="J35" s="10"/>
      <c r="K35" s="11"/>
      <c r="R35" s="787" t="str">
        <f>IF(Einstellungen!I39=1,I39,"")</f>
        <v/>
      </c>
      <c r="S35" s="12"/>
      <c r="T35" s="11"/>
      <c r="U35" s="11"/>
      <c r="V35" s="10"/>
      <c r="W35" s="2"/>
      <c r="Y35" s="10"/>
      <c r="Z35" s="7"/>
      <c r="AA35" s="7"/>
      <c r="AB35" s="7"/>
      <c r="AM35" s="11"/>
      <c r="AO35" s="11"/>
      <c r="AP35" s="11"/>
      <c r="BD35" s="366"/>
      <c r="BE35" s="366"/>
      <c r="BF35" s="366"/>
      <c r="BG35" s="366"/>
      <c r="BN35" s="565"/>
      <c r="BO35" s="565"/>
      <c r="BP35" s="569"/>
      <c r="BQ35" s="565"/>
      <c r="BR35" s="565"/>
      <c r="BS35" s="569"/>
      <c r="BT35" s="565"/>
      <c r="BU35" s="564">
        <f t="shared" si="49"/>
        <v>0</v>
      </c>
      <c r="BV35" s="582">
        <f>SUM(BV3:BV34)</f>
        <v>0</v>
      </c>
      <c r="BW35" s="577"/>
      <c r="BX35" s="577"/>
      <c r="BY35" s="580"/>
      <c r="BZ35" s="577"/>
      <c r="CA35" s="577"/>
      <c r="CB35" s="580"/>
      <c r="CC35" s="577"/>
      <c r="CD35" s="577">
        <f>SUM(CD3:CD34)</f>
        <v>0</v>
      </c>
      <c r="CE35" s="560">
        <f t="shared" si="57"/>
        <v>0</v>
      </c>
      <c r="CF35" s="560">
        <f t="shared" si="58"/>
        <v>0</v>
      </c>
      <c r="CG35" s="560">
        <f t="shared" si="59"/>
        <v>0</v>
      </c>
      <c r="CH35" s="588">
        <f>SUM(CH3:CH34)</f>
        <v>0</v>
      </c>
      <c r="CI35" s="11">
        <f>IF(BE35&gt;18,BE35-18,0)</f>
        <v>0</v>
      </c>
      <c r="CJ35" s="11">
        <f>IF(BF35&gt;18,BG35-BF35,IF(BG35&lt;18,0,IF(BF35=0,0,BG35-18)))</f>
        <v>0</v>
      </c>
      <c r="CK35" s="11"/>
      <c r="CL35" s="772"/>
      <c r="CM35" s="11"/>
      <c r="CN35" s="11"/>
      <c r="CP35" s="11"/>
      <c r="CQ35" s="11"/>
      <c r="CR35" s="11"/>
    </row>
    <row r="36" spans="1:97" ht="12.75" x14ac:dyDescent="0.2">
      <c r="A36" s="22" t="s">
        <v>27</v>
      </c>
      <c r="B36" s="210">
        <f>AS34</f>
        <v>21</v>
      </c>
      <c r="C36" s="210"/>
      <c r="D36" s="23" t="s">
        <v>28</v>
      </c>
      <c r="E36" s="383"/>
      <c r="F36" s="383"/>
      <c r="G36" s="384"/>
      <c r="H36" s="74" t="s">
        <v>29</v>
      </c>
      <c r="I36" s="24">
        <f>SUM(I3:I33)+I34</f>
        <v>0</v>
      </c>
      <c r="J36" s="24"/>
      <c r="K36" s="747"/>
      <c r="L36" s="750" t="str">
        <f>IF(Einstellungen!B40="ja","Ü-Stunden incl","")</f>
        <v>Ü-Stunden incl</v>
      </c>
      <c r="M36" s="745"/>
      <c r="N36" s="745"/>
      <c r="O36" s="745"/>
      <c r="P36" s="745"/>
      <c r="Q36" s="745"/>
      <c r="R36" s="746"/>
      <c r="S36" s="861" t="s">
        <v>30</v>
      </c>
      <c r="T36" s="862"/>
      <c r="U36" s="642" t="s">
        <v>190</v>
      </c>
      <c r="AB36" s="7"/>
      <c r="AM36" s="11"/>
      <c r="AO36" s="11"/>
      <c r="AP36" s="11"/>
    </row>
    <row r="37" spans="1:97" ht="12.75" x14ac:dyDescent="0.2">
      <c r="A37" s="28" t="str">
        <f>IF(Einstellungen!F31="s","Urlaubsstd.",IF(Einstellungen!F31="t","Urlaubstage"))</f>
        <v>Urlaubstage</v>
      </c>
      <c r="B37" s="197">
        <f>IF(Einstellungen!F31="s",AH34,IF(Einstellungen!F31="t",AG34))</f>
        <v>0</v>
      </c>
      <c r="C37" s="197"/>
      <c r="D37" s="29" t="s">
        <v>31</v>
      </c>
      <c r="E37" s="30" t="s">
        <v>32</v>
      </c>
      <c r="F37" s="31" t="s">
        <v>4</v>
      </c>
      <c r="G37" s="75" t="s">
        <v>33</v>
      </c>
      <c r="H37" s="7" t="s">
        <v>32</v>
      </c>
      <c r="I37" s="33">
        <f>S33</f>
        <v>168</v>
      </c>
      <c r="J37" s="33"/>
      <c r="K37" s="748"/>
      <c r="L37" s="627"/>
      <c r="M37" s="385"/>
      <c r="Q37" s="27"/>
      <c r="R37" s="75"/>
      <c r="S37" s="223" t="s">
        <v>34</v>
      </c>
      <c r="T37" s="618">
        <f>IF(Einstellungen!K$29=1,0,Einstellungen!F18)</f>
        <v>8</v>
      </c>
      <c r="U37" s="643">
        <f>IF(T37="","",Einstellungen!G18)</f>
        <v>1</v>
      </c>
      <c r="AB37" s="7"/>
      <c r="AM37" s="11"/>
    </row>
    <row r="38" spans="1:97" ht="12.75" customHeight="1" x14ac:dyDescent="0.2">
      <c r="A38" s="28" t="s">
        <v>35</v>
      </c>
      <c r="B38" s="197">
        <f>AI34</f>
        <v>1</v>
      </c>
      <c r="C38" s="197"/>
      <c r="D38" s="238">
        <f>IF(Einstellungen!$E$30="0",Juni!A562,Mai!A570)</f>
        <v>46026</v>
      </c>
      <c r="E38" s="237">
        <f>IF(Einstellungen!$E$30="0",Juni!D562,Mai!D570)</f>
        <v>8</v>
      </c>
      <c r="F38" s="237">
        <f>IF(Einstellungen!$E$30="0",Juni!B562,Mai!B570)</f>
        <v>0</v>
      </c>
      <c r="G38" s="239">
        <f>F38-E38</f>
        <v>-8</v>
      </c>
      <c r="H38" s="76" t="s">
        <v>33</v>
      </c>
      <c r="I38" s="38">
        <f>I36-I37</f>
        <v>-168</v>
      </c>
      <c r="J38" s="38"/>
      <c r="K38" s="749"/>
      <c r="L38" s="868">
        <f>IF(Einstellungen!B$40="ja",V38,"")</f>
        <v>-8</v>
      </c>
      <c r="M38" s="869"/>
      <c r="N38" s="633"/>
      <c r="O38" s="633"/>
      <c r="P38" s="633"/>
      <c r="Q38" s="634"/>
      <c r="R38" s="635"/>
      <c r="S38" s="223" t="s">
        <v>36</v>
      </c>
      <c r="T38" s="618">
        <f>IF(Einstellungen!K$29=1,0,Einstellungen!F19)</f>
        <v>8</v>
      </c>
      <c r="U38" s="643">
        <f>IF(T38="","",Einstellungen!G19)</f>
        <v>1</v>
      </c>
      <c r="V38" s="57">
        <f>IF(G38&lt;Einstellungen!E$40,G38,G38-Einstellungen!E$40)</f>
        <v>-8</v>
      </c>
      <c r="AB38" s="7"/>
      <c r="AM38" s="11"/>
    </row>
    <row r="39" spans="1:97" ht="12.75" customHeight="1" x14ac:dyDescent="0.2">
      <c r="A39" s="28" t="s">
        <v>37</v>
      </c>
      <c r="B39" s="197">
        <f>AJ34</f>
        <v>0</v>
      </c>
      <c r="C39" s="197"/>
      <c r="D39" s="238">
        <f>IF(Einstellungen!$E$30="0",Juni!A563,Mai!A571)</f>
        <v>46033</v>
      </c>
      <c r="E39" s="237">
        <f>IF(Einstellungen!$E$30="0",Juni!D563,Mai!D571)</f>
        <v>40</v>
      </c>
      <c r="F39" s="237">
        <f>IF(Einstellungen!$E$30="0",Juni!B563,Mai!B571)</f>
        <v>0</v>
      </c>
      <c r="G39" s="239">
        <f>F39-E39</f>
        <v>-40</v>
      </c>
      <c r="H39" s="54" t="s">
        <v>38</v>
      </c>
      <c r="I39" s="40" t="str">
        <f>IF(R33="","",IF(R33&gt;E35,E35,R33))</f>
        <v/>
      </c>
      <c r="J39" s="286">
        <f>IF(I38&gt;Einstellungen!F39,Einstellungen!F39,I38)</f>
        <v>-168</v>
      </c>
      <c r="K39" s="386"/>
      <c r="L39" s="868">
        <f>IF(Einstellungen!B$40="ja",V39,"")</f>
        <v>-40</v>
      </c>
      <c r="M39" s="869"/>
      <c r="N39" s="633"/>
      <c r="O39" s="633"/>
      <c r="P39" s="633"/>
      <c r="Q39" s="634"/>
      <c r="R39" s="635"/>
      <c r="S39" s="223" t="s">
        <v>39</v>
      </c>
      <c r="T39" s="618">
        <f>IF(Einstellungen!K$29=1,0,Einstellungen!F20)</f>
        <v>8</v>
      </c>
      <c r="U39" s="643">
        <f>IF(T39="","",Einstellungen!G20)</f>
        <v>1</v>
      </c>
      <c r="V39" s="57">
        <f>IF(G39&lt;Einstellungen!E$40,G39,G39-Einstellungen!E$40)</f>
        <v>-40</v>
      </c>
      <c r="AB39" s="7"/>
      <c r="AM39" s="11"/>
    </row>
    <row r="40" spans="1:97" ht="12.75" customHeight="1" x14ac:dyDescent="0.2">
      <c r="A40" s="856" t="s">
        <v>40</v>
      </c>
      <c r="B40" s="205">
        <f>B36-AG34-B39</f>
        <v>21</v>
      </c>
      <c r="C40" s="205"/>
      <c r="D40" s="238">
        <f>IF(Einstellungen!$E$30="0",Juni!A564,Mai!A572)</f>
        <v>46040</v>
      </c>
      <c r="E40" s="237">
        <f>IF(Einstellungen!$E$30="0",Juni!D564,Mai!D572)</f>
        <v>40</v>
      </c>
      <c r="F40" s="237">
        <f>IF(Einstellungen!$E$30="0",Juni!B564,Mai!B572)</f>
        <v>0</v>
      </c>
      <c r="G40" s="239">
        <f>F40-E40</f>
        <v>-40</v>
      </c>
      <c r="H40" s="11">
        <f>AC34</f>
        <v>0</v>
      </c>
      <c r="I40" s="11" t="s">
        <v>41</v>
      </c>
      <c r="J40" s="872" t="s">
        <v>225</v>
      </c>
      <c r="K40" s="873"/>
      <c r="L40" s="868">
        <f>IF(Einstellungen!B$40="ja",V40,"")</f>
        <v>-40</v>
      </c>
      <c r="M40" s="869"/>
      <c r="N40" s="633"/>
      <c r="O40" s="633"/>
      <c r="P40" s="633"/>
      <c r="Q40" s="634"/>
      <c r="R40" s="635"/>
      <c r="S40" s="223" t="s">
        <v>42</v>
      </c>
      <c r="T40" s="618">
        <f>IF(Einstellungen!K$29=1,0,Einstellungen!F21)</f>
        <v>8</v>
      </c>
      <c r="U40" s="643">
        <f>IF(T40="","",Einstellungen!G21)</f>
        <v>1</v>
      </c>
      <c r="V40" s="57">
        <f>IF(G40&lt;Einstellungen!E$40,G40,G40-Einstellungen!E$40)</f>
        <v>-40</v>
      </c>
      <c r="AB40" s="7"/>
      <c r="AM40" s="11"/>
      <c r="BH40" s="851"/>
      <c r="BI40" s="851"/>
      <c r="BJ40" s="851"/>
      <c r="BK40" s="851"/>
      <c r="BL40" s="851"/>
      <c r="BM40" s="851"/>
      <c r="BN40" s="851"/>
      <c r="BO40" s="851"/>
      <c r="BP40" s="851"/>
      <c r="BQ40" s="851"/>
      <c r="BR40" s="851"/>
      <c r="BS40" s="851"/>
      <c r="BT40" s="851"/>
      <c r="BU40" s="851"/>
      <c r="BV40" s="851"/>
      <c r="BW40" s="851"/>
      <c r="BX40" s="851"/>
      <c r="BY40" s="851"/>
      <c r="BZ40" s="851"/>
      <c r="CA40" s="851"/>
      <c r="CB40" s="851"/>
      <c r="CC40" s="851"/>
      <c r="CD40" s="851"/>
      <c r="CE40" s="851"/>
      <c r="CF40" s="851"/>
      <c r="CG40" s="851"/>
      <c r="CH40" s="851"/>
      <c r="CI40" s="851"/>
    </row>
    <row r="41" spans="1:97" ht="12.75" customHeight="1" x14ac:dyDescent="0.2">
      <c r="A41" s="857"/>
      <c r="D41" s="238">
        <f>IF(Einstellungen!$E$30="0",Juni!A565,Mai!A573)</f>
        <v>46047</v>
      </c>
      <c r="E41" s="237">
        <f>IF(Einstellungen!$E$30="0",Juni!D565,Mai!D573)</f>
        <v>40</v>
      </c>
      <c r="F41" s="237">
        <f>IF(Einstellungen!$E$30="0",Juni!B565,Mai!B573)</f>
        <v>0</v>
      </c>
      <c r="G41" s="239">
        <f>F41-E41</f>
        <v>-40</v>
      </c>
      <c r="H41" s="11">
        <f>AA34</f>
        <v>0</v>
      </c>
      <c r="I41" s="11" t="s">
        <v>41</v>
      </c>
      <c r="J41" s="874" t="str">
        <f>Einstellungen!A43</f>
        <v>HO</v>
      </c>
      <c r="K41" s="875"/>
      <c r="L41" s="868">
        <f>IF(Einstellungen!B$40="ja",V41,"")</f>
        <v>-40</v>
      </c>
      <c r="M41" s="869"/>
      <c r="N41" s="633"/>
      <c r="O41" s="633"/>
      <c r="P41" s="633"/>
      <c r="Q41" s="634"/>
      <c r="R41" s="635"/>
      <c r="S41" s="223" t="s">
        <v>43</v>
      </c>
      <c r="T41" s="618">
        <f>IF(Einstellungen!K$29=1,0,Einstellungen!F22)</f>
        <v>8</v>
      </c>
      <c r="U41" s="643">
        <f>IF(T41="","",Einstellungen!G22)</f>
        <v>1</v>
      </c>
      <c r="V41" s="57">
        <f>IF(G41&lt;Einstellungen!E$40,G41,G41-Einstellungen!E$40)</f>
        <v>-40</v>
      </c>
      <c r="AB41" s="7"/>
      <c r="AM41" s="11"/>
      <c r="BH41" s="851"/>
      <c r="BI41" s="851"/>
      <c r="BJ41" s="851"/>
      <c r="BK41" s="851"/>
      <c r="BL41" s="851"/>
      <c r="BM41" s="851"/>
      <c r="BN41" s="851"/>
      <c r="BO41" s="851"/>
      <c r="BP41" s="851"/>
      <c r="BQ41" s="851"/>
      <c r="BR41" s="851"/>
      <c r="BS41" s="851"/>
      <c r="BT41" s="851"/>
      <c r="BU41" s="851"/>
      <c r="BV41" s="851"/>
      <c r="BW41" s="851"/>
      <c r="BX41" s="851"/>
      <c r="BY41" s="851"/>
      <c r="BZ41" s="851"/>
      <c r="CA41" s="851"/>
      <c r="CB41" s="851"/>
      <c r="CC41" s="851"/>
      <c r="CD41" s="851"/>
      <c r="CE41" s="851"/>
      <c r="CF41" s="851"/>
      <c r="CG41" s="851"/>
      <c r="CH41" s="851"/>
      <c r="CI41" s="851"/>
    </row>
    <row r="42" spans="1:97" ht="12.75" customHeight="1" x14ac:dyDescent="0.2">
      <c r="A42" s="41" t="s">
        <v>44</v>
      </c>
      <c r="B42" s="42">
        <f>IF(Einstellungen!B16=1,Einstellungen!$E$4,"unterschiedl.")</f>
        <v>0.33333333333333337</v>
      </c>
      <c r="C42" s="42"/>
      <c r="D42" s="238" t="str">
        <f>IF(Einstellungen!$E$30="0",Juni!A566,Mai!A574)</f>
        <v/>
      </c>
      <c r="E42" s="237">
        <f>IF(Einstellungen!$E$30="0",Juni!D566,Mai!D574)</f>
        <v>0</v>
      </c>
      <c r="F42" s="237">
        <f>IF(Einstellungen!$E$30="0",Juni!B566,Mai!B574)</f>
        <v>0</v>
      </c>
      <c r="G42" s="239">
        <f>F42-E42</f>
        <v>0</v>
      </c>
      <c r="H42" s="11">
        <f>AB34</f>
        <v>0</v>
      </c>
      <c r="I42" s="11" t="s">
        <v>41</v>
      </c>
      <c r="J42" s="874" t="str">
        <f>Einstellungen!A44</f>
        <v>y</v>
      </c>
      <c r="K42" s="875"/>
      <c r="L42" s="868">
        <f>IF(Einstellungen!B$40="ja",V42,"")</f>
        <v>0</v>
      </c>
      <c r="M42" s="869"/>
      <c r="N42" s="633"/>
      <c r="O42" s="633"/>
      <c r="P42" s="633"/>
      <c r="Q42" s="634"/>
      <c r="R42" s="635"/>
      <c r="S42" s="223" t="s">
        <v>45</v>
      </c>
      <c r="T42" s="618">
        <f>IF(Einstellungen!K$29=1,0,Einstellungen!F23)</f>
        <v>0</v>
      </c>
      <c r="U42" s="643" t="str">
        <f>IF(T42="","",Einstellungen!G23)</f>
        <v/>
      </c>
      <c r="V42" s="57">
        <f>IF(G42&lt;Einstellungen!E$40,G42,G42-Einstellungen!E$40)</f>
        <v>0</v>
      </c>
      <c r="AB42" s="7"/>
      <c r="BH42" s="851"/>
      <c r="BI42" s="851"/>
      <c r="BJ42" s="851"/>
      <c r="BK42" s="851"/>
      <c r="BL42" s="851"/>
      <c r="BM42" s="851"/>
      <c r="BN42" s="851"/>
      <c r="BO42" s="851"/>
      <c r="BP42" s="851"/>
      <c r="BQ42" s="851"/>
      <c r="BR42" s="851"/>
      <c r="BS42" s="851"/>
      <c r="BT42" s="851"/>
      <c r="BU42" s="851"/>
      <c r="BV42" s="851"/>
      <c r="BW42" s="851"/>
      <c r="BX42" s="851"/>
      <c r="BY42" s="851"/>
      <c r="BZ42" s="851"/>
      <c r="CA42" s="851"/>
      <c r="CB42" s="851"/>
      <c r="CC42" s="851"/>
      <c r="CD42" s="851"/>
      <c r="CE42" s="851"/>
      <c r="CF42" s="851"/>
      <c r="CG42" s="851"/>
      <c r="CH42" s="851"/>
      <c r="CI42" s="851"/>
    </row>
    <row r="43" spans="1:97" ht="12.75" customHeight="1" thickBot="1" x14ac:dyDescent="0.25">
      <c r="A43" s="43" t="s">
        <v>46</v>
      </c>
      <c r="B43" s="44">
        <f>Einstellungen!G25</f>
        <v>5</v>
      </c>
      <c r="C43" s="44"/>
      <c r="D43" s="45"/>
      <c r="E43" s="46">
        <f>SUM(E38:E42)</f>
        <v>128</v>
      </c>
      <c r="F43" s="47">
        <f>SUM(F38:F42)</f>
        <v>0</v>
      </c>
      <c r="G43" s="77">
        <f>SUM(G38:G42)</f>
        <v>-128</v>
      </c>
      <c r="H43" s="387"/>
      <c r="I43" s="387"/>
      <c r="J43" s="876"/>
      <c r="K43" s="877"/>
      <c r="L43" s="628"/>
      <c r="M43" s="629"/>
      <c r="N43" s="630"/>
      <c r="O43" s="630"/>
      <c r="P43" s="630"/>
      <c r="Q43" s="631"/>
      <c r="R43" s="632"/>
      <c r="S43" s="223" t="s">
        <v>47</v>
      </c>
      <c r="T43" s="618">
        <f>IF(Einstellungen!K$29=1,0,Einstellungen!F24)</f>
        <v>0</v>
      </c>
      <c r="U43" s="644" t="str">
        <f>IF(T43="","",Einstellungen!G24)</f>
        <v/>
      </c>
      <c r="AB43" s="7"/>
      <c r="BH43" s="851"/>
      <c r="BI43" s="851"/>
      <c r="BJ43" s="851"/>
      <c r="BK43" s="851"/>
      <c r="BL43" s="851"/>
      <c r="BM43" s="851"/>
      <c r="BN43" s="851"/>
      <c r="BO43" s="851"/>
      <c r="BP43" s="851"/>
      <c r="BQ43" s="851"/>
      <c r="BR43" s="851"/>
      <c r="BS43" s="851"/>
      <c r="BT43" s="851"/>
      <c r="BU43" s="851"/>
      <c r="BV43" s="851"/>
      <c r="BW43" s="851"/>
      <c r="BX43" s="851"/>
      <c r="BY43" s="851"/>
      <c r="BZ43" s="851"/>
      <c r="CA43" s="851"/>
      <c r="CB43" s="851"/>
      <c r="CC43" s="851"/>
      <c r="CD43" s="851"/>
      <c r="CE43" s="851"/>
      <c r="CF43" s="851"/>
      <c r="CG43" s="851"/>
      <c r="CH43" s="851"/>
      <c r="CI43" s="851"/>
    </row>
    <row r="44" spans="1:97" ht="12.75" x14ac:dyDescent="0.2">
      <c r="A44" s="16"/>
      <c r="B44" s="10"/>
      <c r="C44" s="10"/>
      <c r="D44" s="14"/>
      <c r="E44" s="14"/>
      <c r="F44" s="7"/>
      <c r="G44" s="7"/>
      <c r="H44" s="7"/>
      <c r="I44" s="14"/>
      <c r="J44" s="208"/>
      <c r="K44" s="14"/>
      <c r="L44" s="10"/>
      <c r="M44" s="10"/>
      <c r="N44" s="10"/>
      <c r="Q44" s="27"/>
      <c r="S44" s="591"/>
      <c r="T44" s="592"/>
      <c r="U44" s="391">
        <f>SUM(U37:U43)</f>
        <v>5</v>
      </c>
      <c r="AB44" s="7"/>
      <c r="BH44" s="851"/>
      <c r="BI44" s="851"/>
      <c r="BJ44" s="851"/>
      <c r="BK44" s="851"/>
      <c r="BL44" s="851"/>
      <c r="BM44" s="851"/>
      <c r="BN44" s="851"/>
      <c r="BO44" s="851"/>
      <c r="BP44" s="851"/>
      <c r="BQ44" s="851"/>
      <c r="BR44" s="851"/>
      <c r="BS44" s="851"/>
      <c r="BT44" s="851"/>
      <c r="BU44" s="851"/>
      <c r="BV44" s="851"/>
      <c r="BW44" s="851"/>
      <c r="BX44" s="851"/>
      <c r="BY44" s="851"/>
      <c r="BZ44" s="851"/>
      <c r="CA44" s="851"/>
      <c r="CB44" s="851"/>
      <c r="CC44" s="851"/>
      <c r="CD44" s="851"/>
      <c r="CE44" s="851"/>
      <c r="CF44" s="851"/>
      <c r="CG44" s="851"/>
      <c r="CH44" s="851"/>
      <c r="CI44" s="851"/>
    </row>
    <row r="45" spans="1:97" ht="12.75" x14ac:dyDescent="0.2">
      <c r="A45" s="50"/>
      <c r="B45" s="51" t="s">
        <v>32</v>
      </c>
      <c r="C45" s="51"/>
      <c r="D45" s="51" t="s">
        <v>4</v>
      </c>
      <c r="E45" s="51" t="s">
        <v>33</v>
      </c>
      <c r="F45" s="51" t="s">
        <v>48</v>
      </c>
      <c r="G45" s="52" t="s">
        <v>6</v>
      </c>
      <c r="H45" s="52" t="s">
        <v>7</v>
      </c>
      <c r="I45" s="52" t="s">
        <v>8</v>
      </c>
      <c r="J45" s="340" t="s">
        <v>16</v>
      </c>
      <c r="K45" s="331" t="s">
        <v>225</v>
      </c>
      <c r="L45" s="330" t="str">
        <f>Einstellungen!A43</f>
        <v>HO</v>
      </c>
      <c r="M45" s="330" t="str">
        <f>Einstellungen!A44</f>
        <v>y</v>
      </c>
      <c r="N45" s="865" t="str">
        <f>Einstellungen!A44</f>
        <v>y</v>
      </c>
      <c r="O45" s="865"/>
      <c r="P45" s="865" t="s">
        <v>215</v>
      </c>
      <c r="Q45" s="865"/>
      <c r="R45" s="590" t="s">
        <v>38</v>
      </c>
      <c r="S45" s="12"/>
      <c r="T45" s="11"/>
      <c r="U45" s="11"/>
      <c r="BH45" s="851"/>
      <c r="BI45" s="851"/>
      <c r="BJ45" s="851"/>
      <c r="BK45" s="851"/>
      <c r="BL45" s="851"/>
      <c r="BM45" s="851"/>
      <c r="BN45" s="851"/>
      <c r="BO45" s="851"/>
      <c r="BP45" s="851"/>
      <c r="BQ45" s="851"/>
      <c r="BR45" s="851"/>
      <c r="BS45" s="851"/>
      <c r="BT45" s="851"/>
      <c r="BU45" s="851"/>
      <c r="BV45" s="851"/>
      <c r="BW45" s="851"/>
      <c r="BX45" s="851"/>
      <c r="BY45" s="851"/>
      <c r="BZ45" s="851"/>
      <c r="CA45" s="851"/>
      <c r="CB45" s="851"/>
      <c r="CC45" s="851"/>
      <c r="CD45" s="851"/>
      <c r="CE45" s="851"/>
      <c r="CF45" s="851"/>
      <c r="CG45" s="851"/>
      <c r="CH45" s="851"/>
      <c r="CI45" s="851"/>
    </row>
    <row r="46" spans="1:97" ht="12.75" x14ac:dyDescent="0.2">
      <c r="A46" s="53" t="s">
        <v>49</v>
      </c>
      <c r="B46" s="251"/>
      <c r="C46" s="251"/>
      <c r="D46" s="251"/>
      <c r="E46" s="253">
        <f>Einstellungen!E26</f>
        <v>0</v>
      </c>
      <c r="F46" s="88"/>
      <c r="G46" s="88"/>
      <c r="I46" s="54"/>
      <c r="J46" s="329"/>
      <c r="K46" s="329"/>
      <c r="L46" s="329"/>
      <c r="M46" s="329"/>
      <c r="N46" s="867"/>
      <c r="O46" s="867"/>
      <c r="P46" s="867"/>
      <c r="Q46" s="867"/>
      <c r="R46" s="596"/>
      <c r="S46" s="12"/>
      <c r="T46" s="11"/>
      <c r="U46" s="11"/>
      <c r="BH46" s="858"/>
      <c r="BI46" s="858"/>
      <c r="BJ46" s="858"/>
      <c r="BK46" s="858"/>
      <c r="BL46" s="858"/>
      <c r="BM46" s="858"/>
      <c r="BN46" s="858"/>
      <c r="BO46" s="858"/>
      <c r="BP46" s="858"/>
      <c r="BQ46" s="858"/>
      <c r="BR46" s="858"/>
      <c r="BS46" s="858"/>
      <c r="BT46" s="858"/>
      <c r="BU46" s="858"/>
      <c r="BV46" s="858"/>
      <c r="BW46" s="858"/>
      <c r="BX46" s="858"/>
      <c r="BY46" s="858"/>
      <c r="BZ46" s="858"/>
      <c r="CA46" s="858"/>
      <c r="CB46" s="858"/>
      <c r="CC46" s="858"/>
      <c r="CD46" s="858"/>
      <c r="CE46" s="858"/>
      <c r="CF46" s="858"/>
      <c r="CG46" s="858"/>
      <c r="CH46" s="858"/>
      <c r="CI46" s="851"/>
    </row>
    <row r="47" spans="1:97" ht="12.75" x14ac:dyDescent="0.2">
      <c r="A47" s="254">
        <f>Zusammen!A4</f>
        <v>46023</v>
      </c>
      <c r="B47" s="317">
        <f>Zusammen!B4</f>
        <v>168</v>
      </c>
      <c r="C47" s="315"/>
      <c r="D47" s="255">
        <f>Zusammen!C4</f>
        <v>0</v>
      </c>
      <c r="E47" s="255">
        <f>Zusammen!D4</f>
        <v>-168</v>
      </c>
      <c r="F47" s="335">
        <f>Zusammen!E4</f>
        <v>21</v>
      </c>
      <c r="G47" s="347">
        <f>Zusammen!F4</f>
        <v>0</v>
      </c>
      <c r="H47" s="347">
        <f>Zusammen!G4</f>
        <v>1</v>
      </c>
      <c r="I47" s="347">
        <f>Zusammen!H4</f>
        <v>0</v>
      </c>
      <c r="J47" s="348">
        <f>Zusammen!I4</f>
        <v>0</v>
      </c>
      <c r="K47" s="345">
        <f>Zusammen!L4</f>
        <v>0</v>
      </c>
      <c r="L47" s="345">
        <f>Zusammen!J4</f>
        <v>0</v>
      </c>
      <c r="M47" s="345">
        <f>Zusammen!K4</f>
        <v>0</v>
      </c>
      <c r="N47" s="854">
        <f>Zusammen!K4</f>
        <v>0</v>
      </c>
      <c r="O47" s="871"/>
      <c r="P47" s="854"/>
      <c r="Q47" s="855"/>
      <c r="R47" s="593">
        <f>Zusammen!M4</f>
        <v>0</v>
      </c>
      <c r="S47" s="12"/>
      <c r="T47" s="11"/>
      <c r="U47" s="11"/>
      <c r="BH47" s="851"/>
      <c r="BI47" s="851"/>
      <c r="BJ47" s="851"/>
      <c r="BK47" s="851"/>
      <c r="BL47" s="851"/>
      <c r="BM47" s="851"/>
      <c r="BN47" s="851"/>
      <c r="BO47" s="851"/>
      <c r="BP47" s="851"/>
      <c r="BQ47" s="851"/>
      <c r="BR47" s="851"/>
      <c r="BS47" s="851"/>
      <c r="BT47" s="851"/>
      <c r="BU47" s="851"/>
      <c r="BV47" s="851"/>
      <c r="BW47" s="851"/>
      <c r="BX47" s="851"/>
      <c r="BY47" s="851"/>
      <c r="BZ47" s="851"/>
      <c r="CA47" s="851"/>
      <c r="CB47" s="851"/>
      <c r="CC47" s="851"/>
      <c r="CD47" s="851"/>
      <c r="CE47" s="851"/>
      <c r="CF47" s="851"/>
      <c r="CG47" s="851"/>
      <c r="CH47" s="851"/>
      <c r="CI47" s="851"/>
    </row>
    <row r="48" spans="1:97" ht="12.75" x14ac:dyDescent="0.2">
      <c r="A48" s="257" t="s">
        <v>50</v>
      </c>
      <c r="B48" s="320">
        <f t="shared" ref="B48:I48" si="74">SUM(B47:B47)</f>
        <v>168</v>
      </c>
      <c r="C48" s="316"/>
      <c r="D48" s="265">
        <f t="shared" si="74"/>
        <v>0</v>
      </c>
      <c r="E48" s="265">
        <f>SUM(E46:E47)</f>
        <v>-168</v>
      </c>
      <c r="F48" s="649">
        <f t="shared" si="74"/>
        <v>21</v>
      </c>
      <c r="G48" s="349">
        <f t="shared" si="74"/>
        <v>0</v>
      </c>
      <c r="H48" s="349">
        <f t="shared" si="74"/>
        <v>1</v>
      </c>
      <c r="I48" s="349">
        <f t="shared" si="74"/>
        <v>0</v>
      </c>
      <c r="J48" s="350">
        <f>SUM(J47:J47)</f>
        <v>0</v>
      </c>
      <c r="K48" s="344">
        <f>SUM(K47:K47)</f>
        <v>0</v>
      </c>
      <c r="L48" s="344">
        <f>SUM(L47:L47)</f>
        <v>0</v>
      </c>
      <c r="M48" s="344">
        <f>SUM(M47:M47)</f>
        <v>0</v>
      </c>
      <c r="N48" s="852">
        <f>SUM(N47:N47)</f>
        <v>0</v>
      </c>
      <c r="O48" s="852"/>
      <c r="P48" s="852"/>
      <c r="Q48" s="853"/>
      <c r="R48" s="594">
        <f>SUM(R47)</f>
        <v>0</v>
      </c>
      <c r="S48" s="12"/>
      <c r="T48" s="11"/>
      <c r="U48" s="11"/>
    </row>
    <row r="49" spans="1:23" ht="12.75" x14ac:dyDescent="0.2">
      <c r="A49" s="754" t="str">
        <f>IF(E35&gt;0,"Zusammen bei gedeckelten Ü-Stunden:","")</f>
        <v>Zusammen bei gedeckelten Ü-Stunden:</v>
      </c>
      <c r="E49" s="67">
        <f>IF(E35&gt;E35,E33,E35)</f>
        <v>35</v>
      </c>
      <c r="Q49" s="2"/>
      <c r="R49" s="11"/>
      <c r="S49" s="12"/>
      <c r="T49" s="11"/>
      <c r="U49" s="11"/>
    </row>
    <row r="50" spans="1:23" ht="12.75" x14ac:dyDescent="0.2">
      <c r="A50" s="2" t="s">
        <v>51</v>
      </c>
      <c r="B50" s="2">
        <f>IF(Einstellungen!$F$31="s",Einstellungen!$G$32-G$48,IF(Einstellungen!$F$31="t",Einstellungen!E$32-G$48))</f>
        <v>0</v>
      </c>
      <c r="D50" s="2" t="str">
        <f>IF(Einstellungen!$F$31="s","Stunden Urlaub verfügbar.",IF(Einstellungen!$F$31="t","Tage Urlaub verfügbar"))</f>
        <v>Tage Urlaub verfügbar</v>
      </c>
      <c r="G50" s="314"/>
      <c r="Q50" s="27"/>
      <c r="R50" s="11"/>
      <c r="S50" s="12"/>
      <c r="T50" s="11"/>
      <c r="U50" s="11"/>
      <c r="V50" s="54"/>
      <c r="W50" s="2"/>
    </row>
    <row r="64" spans="1:23" ht="12.75" thickBot="1" x14ac:dyDescent="0.25"/>
    <row r="65" spans="1:24" ht="13.5" thickBot="1" x14ac:dyDescent="0.25">
      <c r="A65" s="393" t="s">
        <v>234</v>
      </c>
      <c r="B65" s="105"/>
      <c r="C65" s="105"/>
      <c r="D65" s="105"/>
      <c r="E65" s="105"/>
      <c r="F65" s="105"/>
      <c r="G65" s="386"/>
      <c r="H65" s="417" t="str">
        <f>Einstellungen!G47</f>
        <v>nein</v>
      </c>
      <c r="I65" s="105"/>
      <c r="J65" s="105"/>
      <c r="K65" s="105"/>
    </row>
    <row r="66" spans="1:24" ht="12.75" x14ac:dyDescent="0.2">
      <c r="B66" s="394"/>
      <c r="C66" s="394"/>
      <c r="D66" s="395" t="s">
        <v>226</v>
      </c>
      <c r="E66" s="394"/>
      <c r="F66" s="2" t="s">
        <v>227</v>
      </c>
      <c r="H66" s="2" t="s">
        <v>228</v>
      </c>
    </row>
    <row r="67" spans="1:24" ht="12.75" x14ac:dyDescent="0.2">
      <c r="C67" s="105"/>
      <c r="D67" s="396" t="s">
        <v>231</v>
      </c>
      <c r="E67" s="396" t="s">
        <v>237</v>
      </c>
      <c r="F67" s="396" t="s">
        <v>231</v>
      </c>
      <c r="G67" s="396" t="s">
        <v>237</v>
      </c>
      <c r="H67" s="396" t="s">
        <v>233</v>
      </c>
      <c r="I67" s="396" t="s">
        <v>237</v>
      </c>
    </row>
    <row r="68" spans="1:24" ht="12.75" x14ac:dyDescent="0.2">
      <c r="A68" s="851" t="s">
        <v>34</v>
      </c>
      <c r="B68" s="851"/>
      <c r="C68" s="105"/>
      <c r="D68" s="415">
        <f>Einstellungen!E49</f>
        <v>1800</v>
      </c>
      <c r="E68" s="416">
        <f>Einstellungen!F49</f>
        <v>1.5</v>
      </c>
      <c r="F68" s="415">
        <f>Einstellungen!G49</f>
        <v>2200</v>
      </c>
      <c r="G68" s="416">
        <f>Einstellungen!H49</f>
        <v>2</v>
      </c>
      <c r="H68" s="415">
        <f>Einstellungen!I49</f>
        <v>600</v>
      </c>
      <c r="I68" s="416">
        <f>Einstellungen!J49</f>
        <v>2</v>
      </c>
      <c r="R68" s="397">
        <f t="shared" ref="R68:R74" si="75">(INT(H68/100)+(H68-100*INT(H68/100))/60)/24</f>
        <v>0.25</v>
      </c>
      <c r="S68" s="397">
        <f>(INT(D68/100)+(D68-100*INT(D68/100))/60)/24</f>
        <v>0.75</v>
      </c>
      <c r="T68" s="397">
        <f>(INT(F68/100)+(F68-100*INT(F68/100))/60)/24</f>
        <v>0.91666666666666663</v>
      </c>
      <c r="U68" s="397"/>
      <c r="V68" s="84">
        <f>S68*24</f>
        <v>18</v>
      </c>
      <c r="W68" s="84">
        <f t="shared" ref="W68:W74" si="76">T68*24</f>
        <v>22</v>
      </c>
      <c r="X68" s="84">
        <f t="shared" ref="X68:X74" si="77">R68*24</f>
        <v>6</v>
      </c>
    </row>
    <row r="69" spans="1:24" ht="12.75" x14ac:dyDescent="0.2">
      <c r="A69" s="851" t="s">
        <v>36</v>
      </c>
      <c r="B69" s="851"/>
      <c r="C69" s="105"/>
      <c r="D69" s="415">
        <f>Einstellungen!E50</f>
        <v>1800</v>
      </c>
      <c r="E69" s="416">
        <f>Einstellungen!F50</f>
        <v>1.5</v>
      </c>
      <c r="F69" s="415">
        <f>Einstellungen!G50</f>
        <v>2200</v>
      </c>
      <c r="G69" s="416">
        <f>Einstellungen!H50</f>
        <v>2</v>
      </c>
      <c r="H69" s="415">
        <f>Einstellungen!I50</f>
        <v>600</v>
      </c>
      <c r="I69" s="416">
        <f>Einstellungen!J50</f>
        <v>2</v>
      </c>
      <c r="R69" s="397">
        <f t="shared" si="75"/>
        <v>0.25</v>
      </c>
      <c r="S69" s="397">
        <f t="shared" ref="S69:S74" si="78">(INT(D69/100)+(D69-100*INT(D69/100))/60)/24</f>
        <v>0.75</v>
      </c>
      <c r="T69" s="397">
        <f t="shared" ref="T69:T74" si="79">(INT(F69/100)+(F69-100*INT(F69/100))/60)/24</f>
        <v>0.91666666666666663</v>
      </c>
      <c r="U69" s="397"/>
      <c r="V69" s="84">
        <f t="shared" ref="V69:V74" si="80">S69*24</f>
        <v>18</v>
      </c>
      <c r="W69" s="84">
        <f t="shared" si="76"/>
        <v>22</v>
      </c>
      <c r="X69" s="84">
        <f t="shared" si="77"/>
        <v>6</v>
      </c>
    </row>
    <row r="70" spans="1:24" ht="12.75" x14ac:dyDescent="0.2">
      <c r="A70" s="851" t="s">
        <v>39</v>
      </c>
      <c r="B70" s="851"/>
      <c r="C70" s="105"/>
      <c r="D70" s="415">
        <f>Einstellungen!E51</f>
        <v>1800</v>
      </c>
      <c r="E70" s="416">
        <f>Einstellungen!F51</f>
        <v>1.5</v>
      </c>
      <c r="F70" s="415">
        <f>Einstellungen!G51</f>
        <v>2200</v>
      </c>
      <c r="G70" s="416">
        <f>Einstellungen!H51</f>
        <v>2</v>
      </c>
      <c r="H70" s="415">
        <f>Einstellungen!I51</f>
        <v>600</v>
      </c>
      <c r="I70" s="416">
        <f>Einstellungen!J51</f>
        <v>2</v>
      </c>
      <c r="R70" s="397">
        <f t="shared" si="75"/>
        <v>0.25</v>
      </c>
      <c r="S70" s="397">
        <f t="shared" si="78"/>
        <v>0.75</v>
      </c>
      <c r="T70" s="397">
        <f t="shared" si="79"/>
        <v>0.91666666666666663</v>
      </c>
      <c r="U70" s="397"/>
      <c r="V70" s="84">
        <f t="shared" si="80"/>
        <v>18</v>
      </c>
      <c r="W70" s="84">
        <f t="shared" si="76"/>
        <v>22</v>
      </c>
      <c r="X70" s="84">
        <f t="shared" si="77"/>
        <v>6</v>
      </c>
    </row>
    <row r="71" spans="1:24" ht="12.75" x14ac:dyDescent="0.2">
      <c r="A71" s="851" t="s">
        <v>42</v>
      </c>
      <c r="B71" s="851"/>
      <c r="C71" s="105"/>
      <c r="D71" s="415">
        <f>Einstellungen!E52</f>
        <v>1800</v>
      </c>
      <c r="E71" s="416">
        <f>Einstellungen!F52</f>
        <v>1.5</v>
      </c>
      <c r="F71" s="415">
        <f>Einstellungen!G52</f>
        <v>2200</v>
      </c>
      <c r="G71" s="416">
        <f>Einstellungen!H52</f>
        <v>2</v>
      </c>
      <c r="H71" s="415">
        <f>Einstellungen!I52</f>
        <v>600</v>
      </c>
      <c r="I71" s="416">
        <f>Einstellungen!J52</f>
        <v>2</v>
      </c>
      <c r="R71" s="397">
        <f t="shared" si="75"/>
        <v>0.25</v>
      </c>
      <c r="S71" s="397">
        <f t="shared" si="78"/>
        <v>0.75</v>
      </c>
      <c r="T71" s="397">
        <f t="shared" si="79"/>
        <v>0.91666666666666663</v>
      </c>
      <c r="U71" s="397"/>
      <c r="V71" s="84">
        <f t="shared" si="80"/>
        <v>18</v>
      </c>
      <c r="W71" s="84">
        <f t="shared" si="76"/>
        <v>22</v>
      </c>
      <c r="X71" s="84">
        <f t="shared" si="77"/>
        <v>6</v>
      </c>
    </row>
    <row r="72" spans="1:24" ht="12.75" x14ac:dyDescent="0.2">
      <c r="A72" s="851" t="s">
        <v>43</v>
      </c>
      <c r="B72" s="851"/>
      <c r="C72" s="105"/>
      <c r="D72" s="415">
        <f>Einstellungen!E53</f>
        <v>1800</v>
      </c>
      <c r="E72" s="416">
        <f>Einstellungen!F53</f>
        <v>1.5</v>
      </c>
      <c r="F72" s="415">
        <f>Einstellungen!G53</f>
        <v>2200</v>
      </c>
      <c r="G72" s="416">
        <f>Einstellungen!H53</f>
        <v>2</v>
      </c>
      <c r="H72" s="415">
        <f>Einstellungen!I53</f>
        <v>600</v>
      </c>
      <c r="I72" s="416">
        <f>Einstellungen!J53</f>
        <v>2</v>
      </c>
      <c r="R72" s="397">
        <f t="shared" si="75"/>
        <v>0.25</v>
      </c>
      <c r="S72" s="397">
        <f t="shared" si="78"/>
        <v>0.75</v>
      </c>
      <c r="T72" s="397">
        <f t="shared" si="79"/>
        <v>0.91666666666666663</v>
      </c>
      <c r="U72" s="397"/>
      <c r="V72" s="84">
        <f t="shared" si="80"/>
        <v>18</v>
      </c>
      <c r="W72" s="84">
        <f t="shared" si="76"/>
        <v>22</v>
      </c>
      <c r="X72" s="84">
        <f t="shared" si="77"/>
        <v>6</v>
      </c>
    </row>
    <row r="73" spans="1:24" ht="12.75" x14ac:dyDescent="0.2">
      <c r="A73" s="851" t="s">
        <v>45</v>
      </c>
      <c r="B73" s="851"/>
      <c r="C73" s="105"/>
      <c r="D73" s="415">
        <f>Einstellungen!E54</f>
        <v>1800</v>
      </c>
      <c r="E73" s="416">
        <f>Einstellungen!F54</f>
        <v>1.5</v>
      </c>
      <c r="F73" s="415">
        <f>Einstellungen!G54</f>
        <v>2200</v>
      </c>
      <c r="G73" s="416">
        <f>Einstellungen!H54</f>
        <v>2</v>
      </c>
      <c r="H73" s="415">
        <f>Einstellungen!I54</f>
        <v>600</v>
      </c>
      <c r="I73" s="416">
        <f>Einstellungen!J54</f>
        <v>2</v>
      </c>
      <c r="R73" s="397">
        <f t="shared" si="75"/>
        <v>0.25</v>
      </c>
      <c r="S73" s="397">
        <f t="shared" si="78"/>
        <v>0.75</v>
      </c>
      <c r="T73" s="397">
        <f t="shared" si="79"/>
        <v>0.91666666666666663</v>
      </c>
      <c r="U73" s="397"/>
      <c r="V73" s="84">
        <f t="shared" si="80"/>
        <v>18</v>
      </c>
      <c r="W73" s="84">
        <f t="shared" si="76"/>
        <v>22</v>
      </c>
      <c r="X73" s="84">
        <f t="shared" si="77"/>
        <v>6</v>
      </c>
    </row>
    <row r="74" spans="1:24" ht="12.75" x14ac:dyDescent="0.2">
      <c r="A74" s="858" t="s">
        <v>229</v>
      </c>
      <c r="B74" s="858"/>
      <c r="C74" s="105"/>
      <c r="D74" s="415">
        <f>Einstellungen!E55</f>
        <v>800</v>
      </c>
      <c r="E74" s="416">
        <f>Einstellungen!F55</f>
        <v>2</v>
      </c>
      <c r="F74" s="415">
        <f>Einstellungen!G55</f>
        <v>2200</v>
      </c>
      <c r="G74" s="416">
        <f>Einstellungen!H55</f>
        <v>3</v>
      </c>
      <c r="H74" s="415">
        <f>Einstellungen!I55</f>
        <v>600</v>
      </c>
      <c r="I74" s="416">
        <f>Einstellungen!J55</f>
        <v>3</v>
      </c>
      <c r="R74" s="397">
        <f t="shared" si="75"/>
        <v>0.25</v>
      </c>
      <c r="S74" s="397">
        <f t="shared" si="78"/>
        <v>0.33333333333333331</v>
      </c>
      <c r="T74" s="397">
        <f t="shared" si="79"/>
        <v>0.91666666666666663</v>
      </c>
      <c r="U74" s="397"/>
      <c r="V74" s="84">
        <f t="shared" si="80"/>
        <v>8</v>
      </c>
      <c r="W74" s="84">
        <f t="shared" si="76"/>
        <v>22</v>
      </c>
      <c r="X74" s="84">
        <f t="shared" si="77"/>
        <v>6</v>
      </c>
    </row>
    <row r="75" spans="1:24" ht="13.5" thickBot="1" x14ac:dyDescent="0.25">
      <c r="A75" s="851"/>
      <c r="B75" s="851"/>
      <c r="D75" s="309"/>
      <c r="E75" s="105"/>
      <c r="F75" s="309"/>
      <c r="G75" s="105"/>
      <c r="H75" s="309"/>
      <c r="I75" s="105"/>
      <c r="R75" s="432"/>
      <c r="S75" s="432"/>
      <c r="T75" s="432"/>
      <c r="U75" s="432"/>
    </row>
    <row r="76" spans="1:24" ht="12.75" thickBot="1" x14ac:dyDescent="0.25">
      <c r="A76" s="2" t="s">
        <v>236</v>
      </c>
      <c r="B76" s="398"/>
      <c r="C76" s="314"/>
      <c r="D76" s="399">
        <f>D78+F78+H78</f>
        <v>0</v>
      </c>
      <c r="E76" s="314"/>
      <c r="F76" s="314"/>
      <c r="G76" s="314"/>
      <c r="H76" s="314"/>
      <c r="I76" s="314"/>
    </row>
    <row r="77" spans="1:24" ht="12.75" x14ac:dyDescent="0.2">
      <c r="D77" s="2" t="s">
        <v>226</v>
      </c>
      <c r="F77" s="2" t="s">
        <v>227</v>
      </c>
      <c r="H77" s="400" t="s">
        <v>228</v>
      </c>
      <c r="I77" s="12"/>
    </row>
    <row r="78" spans="1:24" ht="12.75" x14ac:dyDescent="0.2">
      <c r="D78" s="583">
        <f>$BV$35</f>
        <v>0</v>
      </c>
      <c r="E78" s="584" t="str">
        <f>"+"</f>
        <v>+</v>
      </c>
      <c r="F78" s="583">
        <f>$CD$35</f>
        <v>0</v>
      </c>
      <c r="G78" s="584" t="str">
        <f>"+"</f>
        <v>+</v>
      </c>
      <c r="H78" s="583">
        <f>$CH$35</f>
        <v>0</v>
      </c>
      <c r="I78" s="401"/>
    </row>
    <row r="79" spans="1:24" ht="12.75" thickBot="1" x14ac:dyDescent="0.25"/>
    <row r="80" spans="1:24" ht="12.75" x14ac:dyDescent="0.2">
      <c r="B80" s="402" t="s">
        <v>192</v>
      </c>
      <c r="C80" s="403"/>
      <c r="D80" s="403"/>
      <c r="E80" s="404"/>
      <c r="F80" s="404"/>
      <c r="G80" s="405"/>
    </row>
    <row r="81" spans="2:7" ht="12.75" x14ac:dyDescent="0.2">
      <c r="B81" s="406" t="s">
        <v>82</v>
      </c>
      <c r="C81" s="215"/>
      <c r="D81" s="215"/>
      <c r="E81" s="215"/>
      <c r="F81" s="215"/>
      <c r="G81" s="216"/>
    </row>
    <row r="82" spans="2:7" ht="12.75" x14ac:dyDescent="0.2">
      <c r="B82" s="407" t="s">
        <v>41</v>
      </c>
      <c r="C82" s="215"/>
      <c r="D82" s="215" t="s">
        <v>88</v>
      </c>
      <c r="E82" s="215"/>
      <c r="F82" s="215"/>
      <c r="G82" s="216"/>
    </row>
    <row r="83" spans="2:7" ht="12.75" x14ac:dyDescent="0.2">
      <c r="B83" s="217">
        <v>38</v>
      </c>
      <c r="C83" s="410" t="s">
        <v>85</v>
      </c>
      <c r="D83" s="220">
        <v>30</v>
      </c>
      <c r="E83" s="215"/>
      <c r="F83" s="215"/>
      <c r="G83" s="216"/>
    </row>
    <row r="84" spans="2:7" ht="12.75" x14ac:dyDescent="0.2">
      <c r="B84" s="407"/>
      <c r="C84" s="222"/>
      <c r="D84" s="374"/>
      <c r="E84" s="215"/>
      <c r="F84" s="215"/>
      <c r="G84" s="216"/>
    </row>
    <row r="85" spans="2:7" ht="12.75" x14ac:dyDescent="0.2">
      <c r="B85" s="407"/>
      <c r="C85" s="215"/>
      <c r="D85" s="215"/>
      <c r="E85" s="840" t="s">
        <v>83</v>
      </c>
      <c r="F85" s="840"/>
      <c r="G85" s="870"/>
    </row>
    <row r="86" spans="2:7" ht="12.75" x14ac:dyDescent="0.2">
      <c r="B86" s="407"/>
      <c r="C86" s="215"/>
      <c r="D86" s="215"/>
      <c r="E86" s="411">
        <f>D83/60+B83</f>
        <v>38.5</v>
      </c>
      <c r="F86" s="107"/>
      <c r="G86" s="412"/>
    </row>
    <row r="87" spans="2:7" ht="12.75" x14ac:dyDescent="0.2">
      <c r="B87" s="407"/>
      <c r="C87" s="215"/>
      <c r="D87" s="215"/>
      <c r="E87" s="215"/>
      <c r="F87" s="215"/>
      <c r="G87" s="216"/>
    </row>
    <row r="88" spans="2:7" ht="12.75" x14ac:dyDescent="0.2">
      <c r="B88" s="406" t="s">
        <v>84</v>
      </c>
      <c r="C88" s="215"/>
      <c r="D88" s="215"/>
      <c r="E88" s="215"/>
      <c r="F88" s="215"/>
      <c r="G88" s="216"/>
    </row>
    <row r="89" spans="2:7" ht="12.75" x14ac:dyDescent="0.2">
      <c r="B89" s="407" t="s">
        <v>41</v>
      </c>
      <c r="C89" s="215"/>
      <c r="D89" s="215" t="s">
        <v>88</v>
      </c>
      <c r="E89" s="215"/>
      <c r="F89" s="215"/>
      <c r="G89" s="216"/>
    </row>
    <row r="90" spans="2:7" ht="12.75" x14ac:dyDescent="0.2">
      <c r="B90" s="219">
        <v>19</v>
      </c>
      <c r="C90" s="410" t="s">
        <v>86</v>
      </c>
      <c r="D90" s="220">
        <v>25</v>
      </c>
      <c r="E90" s="215"/>
      <c r="F90" s="215"/>
      <c r="G90" s="216"/>
    </row>
    <row r="91" spans="2:7" ht="12.75" x14ac:dyDescent="0.2">
      <c r="B91" s="407"/>
      <c r="C91" s="215"/>
      <c r="D91" s="215"/>
      <c r="E91" s="215"/>
      <c r="F91" s="215"/>
      <c r="G91" s="216"/>
    </row>
    <row r="92" spans="2:7" ht="12.75" x14ac:dyDescent="0.2">
      <c r="B92" s="407"/>
      <c r="C92" s="215"/>
      <c r="D92" s="215"/>
      <c r="E92" s="215" t="s">
        <v>87</v>
      </c>
      <c r="F92" s="215"/>
      <c r="G92" s="216"/>
    </row>
    <row r="93" spans="2:7" ht="13.5" thickBot="1" x14ac:dyDescent="0.25">
      <c r="B93" s="408"/>
      <c r="C93" s="409"/>
      <c r="D93" s="409"/>
      <c r="E93" s="413">
        <f>B90</f>
        <v>19</v>
      </c>
      <c r="F93" s="413" t="s">
        <v>85</v>
      </c>
      <c r="G93" s="414">
        <f>60*(D90/100)</f>
        <v>15</v>
      </c>
    </row>
  </sheetData>
  <sheetProtection algorithmName="SHA-512" hashValue="YblvdYWGnoBC24K6pIqAT79X+Ox4ikPctAEYlIQIA15e2G+yTKvqxbfKy+hAa9rlGpv5UEcBDTKFlfCQYjQJ3g==" saltValue="vBNZyE4nsj6tdvjPUqL9Kw==" spinCount="100000" sheet="1" formatCells="0" formatColumns="0"/>
  <mergeCells count="40">
    <mergeCell ref="E85:G85"/>
    <mergeCell ref="N48:O48"/>
    <mergeCell ref="N47:O47"/>
    <mergeCell ref="J40:K40"/>
    <mergeCell ref="J41:K41"/>
    <mergeCell ref="J42:K42"/>
    <mergeCell ref="N46:O46"/>
    <mergeCell ref="N45:O45"/>
    <mergeCell ref="J43:K43"/>
    <mergeCell ref="L42:M42"/>
    <mergeCell ref="L40:M40"/>
    <mergeCell ref="L41:M41"/>
    <mergeCell ref="A1:B1"/>
    <mergeCell ref="A75:B75"/>
    <mergeCell ref="BH40:CI40"/>
    <mergeCell ref="BH41:CI41"/>
    <mergeCell ref="BH42:CI42"/>
    <mergeCell ref="BH43:CI43"/>
    <mergeCell ref="BH44:CI44"/>
    <mergeCell ref="BH45:CI45"/>
    <mergeCell ref="BH46:CI46"/>
    <mergeCell ref="A72:B72"/>
    <mergeCell ref="P45:Q45"/>
    <mergeCell ref="F1:G1"/>
    <mergeCell ref="G34:H34"/>
    <mergeCell ref="P46:Q46"/>
    <mergeCell ref="L38:M38"/>
    <mergeCell ref="L39:M39"/>
    <mergeCell ref="A40:A41"/>
    <mergeCell ref="A73:B73"/>
    <mergeCell ref="A74:B74"/>
    <mergeCell ref="BA34:BB34"/>
    <mergeCell ref="S36:T36"/>
    <mergeCell ref="BH47:CI47"/>
    <mergeCell ref="A68:B68"/>
    <mergeCell ref="A69:B69"/>
    <mergeCell ref="A70:B70"/>
    <mergeCell ref="A71:B71"/>
    <mergeCell ref="P48:Q48"/>
    <mergeCell ref="P47:Q47"/>
  </mergeCells>
  <phoneticPr fontId="0" type="noConversion"/>
  <conditionalFormatting sqref="E35">
    <cfRule type="cellIs" dxfId="209" priority="21" operator="lessThan">
      <formula>1</formula>
    </cfRule>
  </conditionalFormatting>
  <conditionalFormatting sqref="G38:G43">
    <cfRule type="cellIs" dxfId="208" priority="39" stopIfTrue="1" operator="greaterThan">
      <formula>0</formula>
    </cfRule>
    <cfRule type="cellIs" dxfId="207" priority="40" stopIfTrue="1" operator="lessThan">
      <formula>0</formula>
    </cfRule>
  </conditionalFormatting>
  <conditionalFormatting sqref="H3:H33">
    <cfRule type="cellIs" dxfId="206" priority="20" stopIfTrue="1" operator="equal">
      <formula>0</formula>
    </cfRule>
  </conditionalFormatting>
  <conditionalFormatting sqref="I3:I33 U3:U33 CK3:CK33 CM3:CP33 CS3:CS33 CQ3:CR34 CK34:CP34 B37:C39 F46:Q48 R47:R48">
    <cfRule type="cellIs" dxfId="205" priority="44" stopIfTrue="1" operator="equal">
      <formula>0</formula>
    </cfRule>
  </conditionalFormatting>
  <conditionalFormatting sqref="K3:K33">
    <cfRule type="cellIs" dxfId="204" priority="1" stopIfTrue="1" operator="between">
      <formula>"u"</formula>
      <formula>"u/2"</formula>
    </cfRule>
    <cfRule type="cellIs" dxfId="203" priority="2" stopIfTrue="1" operator="between">
      <formula>"f"</formula>
      <formula>"f/2"</formula>
    </cfRule>
    <cfRule type="cellIs" dxfId="202" priority="3" stopIfTrue="1" operator="equal">
      <formula>"k"</formula>
    </cfRule>
  </conditionalFormatting>
  <conditionalFormatting sqref="M3:M33">
    <cfRule type="cellIs" dxfId="201" priority="16" stopIfTrue="1" operator="equal">
      <formula>"'EinstellungenA43!"</formula>
    </cfRule>
  </conditionalFormatting>
  <conditionalFormatting sqref="R3:R33 I39 E48 G43">
    <cfRule type="cellIs" dxfId="200" priority="43" stopIfTrue="1" operator="equal">
      <formula>0</formula>
    </cfRule>
  </conditionalFormatting>
  <conditionalFormatting sqref="R3:R33 I39 E48">
    <cfRule type="cellIs" dxfId="199" priority="41" stopIfTrue="1" operator="greaterThan">
      <formula>0</formula>
    </cfRule>
    <cfRule type="cellIs" dxfId="198" priority="42" stopIfTrue="1" operator="lessThan">
      <formula>0</formula>
    </cfRule>
  </conditionalFormatting>
  <conditionalFormatting sqref="R35">
    <cfRule type="cellIs" dxfId="197" priority="4" operator="greaterThan">
      <formula>0</formula>
    </cfRule>
  </conditionalFormatting>
  <conditionalFormatting sqref="BD3:BG33">
    <cfRule type="cellIs" dxfId="196" priority="45" stopIfTrue="1" operator="equal">
      <formula>0</formula>
    </cfRule>
  </conditionalFormatting>
  <conditionalFormatting sqref="BN3:CD34">
    <cfRule type="cellIs" dxfId="195" priority="50" stopIfTrue="1" operator="equal">
      <formula>0</formula>
    </cfRule>
  </conditionalFormatting>
  <conditionalFormatting sqref="BU35:BV35">
    <cfRule type="cellIs" dxfId="194" priority="23" stopIfTrue="1" operator="equal">
      <formula>0</formula>
    </cfRule>
  </conditionalFormatting>
  <conditionalFormatting sqref="CE3:CH35">
    <cfRule type="cellIs" dxfId="193" priority="24" stopIfTrue="1" operator="equal">
      <formula>0</formula>
    </cfRule>
  </conditionalFormatting>
  <conditionalFormatting sqref="CI3:CJ35 CM35:CN35 CQ35">
    <cfRule type="cellIs" dxfId="192" priority="22" stopIfTrue="1" operator="equal">
      <formula>0</formula>
    </cfRule>
  </conditionalFormatting>
  <conditionalFormatting sqref="CL3:CL33">
    <cfRule type="cellIs" dxfId="191" priority="36" stopIfTrue="1" operator="greaterThan">
      <formula>0</formula>
    </cfRule>
    <cfRule type="cellIs" dxfId="190" priority="37" stopIfTrue="1" operator="lessThan">
      <formula>0</formula>
    </cfRule>
    <cfRule type="cellIs" dxfId="189" priority="38" stopIfTrue="1" operator="equal">
      <formula>0</formula>
    </cfRule>
  </conditionalFormatting>
  <pageMargins left="0.59055118110236227" right="0.39370078740157483" top="0.59055118110236227" bottom="0.39370078740157483" header="0.51181102362204722" footer="0.51181102362204722"/>
  <pageSetup paperSize="9" scale="96" orientation="portrait" horizontalDpi="300" verticalDpi="300" r:id="rId1"/>
  <headerFooter alignWithMargins="0">
    <oddFooter>&amp;LOrt, Datum&amp;CUnterschrift Mitarbeiter*in&amp;RUnterschrift Leitung</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Right="0"/>
  </sheetPr>
  <dimension ref="A1:CR94"/>
  <sheetViews>
    <sheetView showGridLines="0" showOutlineSymbols="0" zoomScaleNormal="100" workbookViewId="0">
      <pane ySplit="2" topLeftCell="A3" activePane="bottomLeft" state="frozen"/>
      <selection pane="bottomLeft" activeCell="D3" sqref="D3"/>
    </sheetView>
  </sheetViews>
  <sheetFormatPr baseColWidth="10" defaultColWidth="2.28515625" defaultRowHeight="12" outlineLevelRow="1" outlineLevelCol="1" x14ac:dyDescent="0.2"/>
  <cols>
    <col min="1" max="1" width="11.7109375" style="2" customWidth="1"/>
    <col min="2" max="2" width="9.85546875" style="2" customWidth="1"/>
    <col min="3" max="3" width="3.7109375" style="2" customWidth="1"/>
    <col min="4" max="8" width="8.28515625" style="2" customWidth="1"/>
    <col min="9" max="9" width="7.7109375" style="2" customWidth="1"/>
    <col min="10" max="10" width="3.42578125" style="2" customWidth="1"/>
    <col min="11" max="13" width="3.42578125" style="2" customWidth="1" outlineLevel="1"/>
    <col min="14" max="14" width="2.28515625" style="2" hidden="1" customWidth="1"/>
    <col min="15" max="15" width="2.28515625" style="57" hidden="1" customWidth="1"/>
    <col min="16" max="16" width="2.28515625" style="2" hidden="1" customWidth="1"/>
    <col min="17" max="17" width="2.28515625" style="67" hidden="1" customWidth="1"/>
    <col min="18" max="18" width="7.7109375" style="2" customWidth="1"/>
    <col min="19" max="20" width="9.7109375" style="2" customWidth="1"/>
    <col min="21" max="21" width="8" style="2" customWidth="1"/>
    <col min="22" max="22" width="35.7109375" style="8" customWidth="1"/>
    <col min="23" max="23" width="8.7109375" style="68" customWidth="1"/>
    <col min="24" max="24" width="8.7109375" style="2" customWidth="1"/>
    <col min="25" max="25" width="6.140625" style="2" customWidth="1"/>
    <col min="26" max="26" width="8.5703125" style="69" hidden="1" customWidth="1"/>
    <col min="27" max="28" width="4.5703125" style="57" hidden="1" customWidth="1"/>
    <col min="29" max="29" width="8" style="57" hidden="1" customWidth="1"/>
    <col min="30" max="30" width="8.5703125" style="2" hidden="1" customWidth="1"/>
    <col min="31" max="31" width="5.140625" style="2" hidden="1" customWidth="1"/>
    <col min="32" max="32" width="4.7109375" style="2" hidden="1" customWidth="1"/>
    <col min="33" max="34" width="8.5703125" style="2" hidden="1" customWidth="1"/>
    <col min="35" max="36" width="8.5703125" style="57" hidden="1" customWidth="1"/>
    <col min="37" max="37" width="10.28515625" style="57" hidden="1" customWidth="1"/>
    <col min="38" max="38" width="5.28515625" style="57" hidden="1" customWidth="1"/>
    <col min="39" max="39" width="10.42578125" style="57" hidden="1" customWidth="1"/>
    <col min="40" max="40" width="10.28515625" style="2" hidden="1" customWidth="1"/>
    <col min="41" max="41" width="10.42578125" style="2" hidden="1" customWidth="1"/>
    <col min="42" max="42" width="19" style="2" hidden="1" customWidth="1"/>
    <col min="43" max="43" width="13.140625" style="57" hidden="1" customWidth="1"/>
    <col min="44" max="44" width="19" style="57" hidden="1" customWidth="1"/>
    <col min="45" max="45" width="20.28515625" style="2" hidden="1" customWidth="1"/>
    <col min="46" max="46" width="10.28515625" style="57" hidden="1" customWidth="1"/>
    <col min="47" max="47" width="13.42578125" style="57" hidden="1" customWidth="1"/>
    <col min="48" max="48" width="13.140625" style="57" hidden="1" customWidth="1"/>
    <col min="49" max="49" width="14.5703125" style="57" hidden="1" customWidth="1"/>
    <col min="50" max="50" width="5.28515625" style="57" hidden="1" customWidth="1"/>
    <col min="51" max="51" width="5.7109375" style="57" hidden="1" customWidth="1"/>
    <col min="52" max="52" width="5.28515625" style="57" hidden="1" customWidth="1"/>
    <col min="53" max="53" width="5.7109375" style="57" hidden="1" customWidth="1"/>
    <col min="54" max="54" width="7.7109375" style="57" hidden="1" customWidth="1"/>
    <col min="55" max="55" width="6.28515625" style="57" hidden="1" customWidth="1"/>
    <col min="56" max="57" width="2.28515625" style="57" hidden="1" customWidth="1"/>
    <col min="58" max="65" width="2.28515625" style="2" hidden="1" customWidth="1"/>
    <col min="66" max="75" width="4.5703125" style="2" hidden="1" customWidth="1"/>
    <col min="76" max="84" width="2.28515625" style="2" hidden="1" customWidth="1"/>
    <col min="85" max="85" width="2" style="2" hidden="1" customWidth="1"/>
    <col min="86" max="86" width="7.140625" style="2" hidden="1" customWidth="1"/>
    <col min="87" max="89" width="2.28515625" style="2" hidden="1" customWidth="1"/>
    <col min="90" max="90" width="7.140625" style="2" hidden="1" customWidth="1"/>
    <col min="91" max="16384" width="2.28515625" style="2"/>
  </cols>
  <sheetData>
    <row r="1" spans="1:91" ht="12.75" x14ac:dyDescent="0.2">
      <c r="A1" s="863">
        <f>B3</f>
        <v>46054</v>
      </c>
      <c r="B1" s="864"/>
      <c r="C1" s="377"/>
      <c r="D1" s="377"/>
      <c r="E1" s="306"/>
      <c r="F1" s="866" t="s">
        <v>0</v>
      </c>
      <c r="G1" s="866"/>
      <c r="H1" s="378"/>
      <c r="I1" s="379" t="str">
        <f>IF(Einstellungen!A71="Arbeitszeit",Einstellungen!A59,"nicht registrierte Version")</f>
        <v>nicht registrierte Version</v>
      </c>
      <c r="J1" s="213"/>
      <c r="K1" s="213"/>
      <c r="L1" s="213"/>
      <c r="M1" s="378"/>
      <c r="N1" s="213"/>
      <c r="O1" s="213"/>
      <c r="P1" s="213"/>
      <c r="Q1" s="214"/>
      <c r="R1" s="545"/>
      <c r="S1" s="56"/>
      <c r="T1" s="56"/>
      <c r="U1" s="1"/>
      <c r="V1" s="1"/>
      <c r="W1" s="2"/>
      <c r="Z1" s="8"/>
      <c r="AA1" s="3"/>
      <c r="AB1" s="3"/>
      <c r="AC1" s="2"/>
      <c r="AE1" s="2" t="s">
        <v>216</v>
      </c>
      <c r="AF1" s="2" t="s">
        <v>217</v>
      </c>
      <c r="AG1" s="57"/>
      <c r="AH1" s="57"/>
      <c r="AO1" s="57"/>
      <c r="AR1" s="2"/>
      <c r="AT1" s="2"/>
      <c r="AU1" s="2"/>
      <c r="AV1" s="2"/>
      <c r="AW1" s="2"/>
      <c r="AX1" s="377" t="s">
        <v>205</v>
      </c>
      <c r="AY1" s="306" t="s">
        <v>206</v>
      </c>
      <c r="AZ1" s="306" t="s">
        <v>207</v>
      </c>
      <c r="BA1" s="306" t="s">
        <v>208</v>
      </c>
      <c r="BB1" s="378" t="s">
        <v>209</v>
      </c>
      <c r="BC1" s="2"/>
      <c r="BD1" s="2"/>
      <c r="BE1" s="2"/>
      <c r="BN1" s="561" t="s">
        <v>243</v>
      </c>
      <c r="BO1" s="561" t="s">
        <v>244</v>
      </c>
      <c r="BP1" s="566"/>
      <c r="BQ1" s="563" t="s">
        <v>246</v>
      </c>
      <c r="BR1" s="561" t="s">
        <v>247</v>
      </c>
      <c r="BS1" s="566"/>
      <c r="BT1" s="562"/>
      <c r="BU1" s="581"/>
      <c r="BV1" s="562"/>
      <c r="BW1" s="571" t="s">
        <v>243</v>
      </c>
      <c r="BX1" s="571" t="s">
        <v>244</v>
      </c>
      <c r="BY1" s="572"/>
      <c r="BZ1" s="573" t="s">
        <v>246</v>
      </c>
      <c r="CA1" s="571" t="s">
        <v>247</v>
      </c>
      <c r="CB1" s="572"/>
      <c r="CC1" s="574"/>
      <c r="CD1" s="574"/>
      <c r="CE1" s="571" t="s">
        <v>243</v>
      </c>
      <c r="CF1" s="571" t="s">
        <v>244</v>
      </c>
      <c r="CG1" s="572"/>
      <c r="CH1" s="572"/>
    </row>
    <row r="2" spans="1:91" ht="12.75" x14ac:dyDescent="0.2">
      <c r="A2" s="261"/>
      <c r="B2" s="59"/>
      <c r="C2" s="51" t="s">
        <v>211</v>
      </c>
      <c r="D2" s="60" t="s">
        <v>1</v>
      </c>
      <c r="E2" s="60" t="s">
        <v>2</v>
      </c>
      <c r="F2" s="61" t="s">
        <v>1</v>
      </c>
      <c r="G2" s="61" t="s">
        <v>2</v>
      </c>
      <c r="H2" s="61" t="s">
        <v>3</v>
      </c>
      <c r="I2" s="542" t="s">
        <v>4</v>
      </c>
      <c r="J2" s="225" t="s">
        <v>5</v>
      </c>
      <c r="K2" s="226" t="s">
        <v>213</v>
      </c>
      <c r="L2" s="337" t="s">
        <v>16</v>
      </c>
      <c r="M2" s="338" t="s">
        <v>223</v>
      </c>
      <c r="N2" s="538" t="e">
        <f>Einstellungen!#REF!</f>
        <v>#REF!</v>
      </c>
      <c r="O2" s="539" t="str">
        <f>Einstellungen!A43</f>
        <v>HO</v>
      </c>
      <c r="P2" s="539" t="str">
        <f>Einstellungen!A44</f>
        <v>y</v>
      </c>
      <c r="Q2" s="544" t="str">
        <f>Einstellungen!A45</f>
        <v>b</v>
      </c>
      <c r="R2" s="540" t="s">
        <v>11</v>
      </c>
      <c r="S2" s="262" t="s">
        <v>9</v>
      </c>
      <c r="T2" s="234" t="s">
        <v>10</v>
      </c>
      <c r="U2" s="236" t="s">
        <v>238</v>
      </c>
      <c r="V2" s="551" t="s">
        <v>12</v>
      </c>
      <c r="W2" s="550" t="s">
        <v>13</v>
      </c>
      <c r="X2" s="550" t="s">
        <v>14</v>
      </c>
      <c r="Y2" s="6" t="s">
        <v>15</v>
      </c>
      <c r="Z2" s="56" t="s">
        <v>16</v>
      </c>
      <c r="AA2" s="1" t="s">
        <v>17</v>
      </c>
      <c r="AB2" s="1" t="s">
        <v>18</v>
      </c>
      <c r="AC2" s="1" t="s">
        <v>221</v>
      </c>
      <c r="AD2" s="388" t="s">
        <v>222</v>
      </c>
      <c r="AE2" s="389" t="s">
        <v>104</v>
      </c>
      <c r="AF2" s="389" t="s">
        <v>18</v>
      </c>
      <c r="AG2" s="7" t="s">
        <v>6</v>
      </c>
      <c r="AH2" s="301" t="s">
        <v>200</v>
      </c>
      <c r="AI2" s="7" t="s">
        <v>7</v>
      </c>
      <c r="AJ2" s="2" t="s">
        <v>8</v>
      </c>
      <c r="AK2" s="2" t="s">
        <v>19</v>
      </c>
      <c r="AL2" s="2" t="s">
        <v>176</v>
      </c>
      <c r="AM2" s="2" t="s">
        <v>20</v>
      </c>
      <c r="AN2" s="8" t="s">
        <v>177</v>
      </c>
      <c r="AO2" s="2" t="s">
        <v>21</v>
      </c>
      <c r="AP2" s="2" t="s">
        <v>258</v>
      </c>
      <c r="AQ2" s="2" t="s">
        <v>180</v>
      </c>
      <c r="AR2" s="2" t="s">
        <v>22</v>
      </c>
      <c r="AS2" s="2" t="s">
        <v>23</v>
      </c>
      <c r="AT2" s="2" t="s">
        <v>179</v>
      </c>
      <c r="AU2" s="2" t="s">
        <v>24</v>
      </c>
      <c r="AV2" s="2" t="s">
        <v>25</v>
      </c>
      <c r="AW2" s="2" t="s">
        <v>181</v>
      </c>
      <c r="AX2" s="60" t="s">
        <v>1</v>
      </c>
      <c r="AY2" s="60" t="s">
        <v>2</v>
      </c>
      <c r="AZ2" s="61" t="s">
        <v>1</v>
      </c>
      <c r="BA2" s="61" t="s">
        <v>2</v>
      </c>
      <c r="BB2" s="61" t="s">
        <v>3</v>
      </c>
      <c r="BC2" s="2"/>
      <c r="BD2" s="367"/>
      <c r="BE2" s="367"/>
      <c r="BF2" s="367"/>
      <c r="BG2" s="367"/>
      <c r="BH2" s="2" t="s">
        <v>226</v>
      </c>
      <c r="BI2" s="2" t="s">
        <v>235</v>
      </c>
      <c r="BJ2" s="2" t="s">
        <v>227</v>
      </c>
      <c r="BK2" s="2" t="s">
        <v>235</v>
      </c>
      <c r="BL2" s="2" t="s">
        <v>228</v>
      </c>
      <c r="BM2" s="2" t="s">
        <v>235</v>
      </c>
      <c r="BN2" s="562" t="s">
        <v>226</v>
      </c>
      <c r="BO2" s="562" t="s">
        <v>226</v>
      </c>
      <c r="BP2" s="567" t="s">
        <v>245</v>
      </c>
      <c r="BQ2" s="562" t="s">
        <v>226</v>
      </c>
      <c r="BR2" s="562" t="s">
        <v>226</v>
      </c>
      <c r="BS2" s="567" t="s">
        <v>245</v>
      </c>
      <c r="BT2" s="566" t="s">
        <v>248</v>
      </c>
      <c r="BU2" s="562"/>
      <c r="BV2" s="562" t="s">
        <v>237</v>
      </c>
      <c r="BW2" s="574" t="s">
        <v>227</v>
      </c>
      <c r="BX2" s="574" t="s">
        <v>227</v>
      </c>
      <c r="BY2" s="575" t="s">
        <v>245</v>
      </c>
      <c r="BZ2" s="574" t="s">
        <v>227</v>
      </c>
      <c r="CA2" s="574" t="s">
        <v>227</v>
      </c>
      <c r="CB2" s="575" t="s">
        <v>245</v>
      </c>
      <c r="CC2" s="572" t="s">
        <v>248</v>
      </c>
      <c r="CD2" s="574" t="s">
        <v>237</v>
      </c>
      <c r="CE2" s="571" t="s">
        <v>228</v>
      </c>
      <c r="CF2" s="571" t="s">
        <v>228</v>
      </c>
      <c r="CG2" s="575" t="s">
        <v>245</v>
      </c>
      <c r="CH2" s="585" t="s">
        <v>237</v>
      </c>
      <c r="CL2" s="11"/>
      <c r="CM2" s="11"/>
    </row>
    <row r="3" spans="1:91" ht="12.75" x14ac:dyDescent="0.2">
      <c r="A3" s="259">
        <f>WEEKDAY(B3)</f>
        <v>1</v>
      </c>
      <c r="B3" s="263">
        <f>Jan!B33+1</f>
        <v>46054</v>
      </c>
      <c r="C3" s="600">
        <f>TRUNC((B3-DATE(YEAR(B3-MOD(B3-2,7)+3),1,MOD(B3-2,7)-9))/7)</f>
        <v>5</v>
      </c>
      <c r="D3" s="307"/>
      <c r="E3" s="307"/>
      <c r="F3" s="307"/>
      <c r="G3" s="307"/>
      <c r="H3" s="546">
        <f>IF(AK3=6,Einstellungen!$E$11,IF(AK3=7,Einstellungen!$E$12,IF(AK3=1,Einstellungen!$E$13,IF(AK3=2,Einstellungen!$E$7,IF(AK3=3,Einstellungen!$E$8,IF(AK3=4,Einstellungen!$E$9,IF(AK3=5,Einstellungen!$E$10)))))))</f>
        <v>0</v>
      </c>
      <c r="I3" s="232">
        <f t="shared" ref="I3:I31" si="0">IF(L3="J",$AO3,IF(L3="J/2",$AO3/2+AN3,AN3))</f>
        <v>0</v>
      </c>
      <c r="J3" s="229" t="str">
        <f t="shared" ref="J3:J30" si="1">IF(SUM(K3:M3)&gt;1,1,AS3)</f>
        <v/>
      </c>
      <c r="K3" s="313"/>
      <c r="L3" s="328"/>
      <c r="M3" s="332"/>
      <c r="N3" s="419"/>
      <c r="O3" s="420"/>
      <c r="P3" s="420"/>
      <c r="Q3" s="420"/>
      <c r="R3" s="260" t="str">
        <f>IF(I$36=0,"",IF(CL3&gt;E$39,Jan!I39+AW3,CL3))</f>
        <v/>
      </c>
      <c r="S3" s="231">
        <f>SUM(AP$3:AP3)</f>
        <v>0</v>
      </c>
      <c r="T3" s="232">
        <f>SUM(I$3:I3)</f>
        <v>0</v>
      </c>
      <c r="U3" s="373" t="str">
        <f>IF(H$65="Ja",BV3+CD3+CH3,"")</f>
        <v/>
      </c>
      <c r="V3" s="744"/>
      <c r="W3" s="607"/>
      <c r="X3" s="607"/>
      <c r="Y3" s="13">
        <f t="shared" ref="Y3:Y31" si="2">B3</f>
        <v>46054</v>
      </c>
      <c r="Z3" s="8" t="b">
        <f t="shared" ref="Z3:Z33" si="3">IF(AS3=1,IF(L3="J",1,IF(L3="J/2",0.5,0)))</f>
        <v>0</v>
      </c>
      <c r="AA3" s="2">
        <f>IF(M3=Einstellungen!A$43,I3,IF(M3=Einstellungen!A$45,I3,0))</f>
        <v>0</v>
      </c>
      <c r="AB3" s="2">
        <f>IF(M3=Einstellungen!A$44,I3,IF(M3=Einstellungen!A$45,I3,0))</f>
        <v>0</v>
      </c>
      <c r="AC3" s="661">
        <f t="shared" ref="AC3:AC21" si="4">IF(K3="gz",AO3,IF(K3="G/F",AO3/2,0))</f>
        <v>0</v>
      </c>
      <c r="AD3" s="2" t="b">
        <f t="shared" ref="AD3:AD33" si="5">IF(AS3=1,IF(K3="gz",1,0))</f>
        <v>0</v>
      </c>
      <c r="AE3" s="2">
        <f>IF(AA3&gt;0,1,0)</f>
        <v>0</v>
      </c>
      <c r="AF3" s="2">
        <f>IF(AB3&gt;0,1,0)</f>
        <v>0</v>
      </c>
      <c r="AG3" s="325" t="b">
        <f t="shared" ref="AG3:AG33" si="6">IF(AS3=1,IF(K3="U",1,IF(K3="U/2",0.5,IF(K3="U/F",0.5,0))))</f>
        <v>0</v>
      </c>
      <c r="AH3" s="325" t="b">
        <f t="shared" ref="AH3:AH33" si="7">IF(AS3=1,IF(K3="U",AO3,IF(K3="U/2",AO3/2,IF(K3="U/F",AO3/2,0))))</f>
        <v>0</v>
      </c>
      <c r="AI3" s="325" t="b">
        <f>IF(AR3=1,IF(K3="f",1,IF(K3="f/2",0.5,IF(K3="U/F",0.5,0))))</f>
        <v>0</v>
      </c>
      <c r="AJ3" s="325" t="b">
        <f>IF(AR3=1,IF(K3="k",1,IF(K3="k/2",0.5,0)))</f>
        <v>0</v>
      </c>
      <c r="AK3" s="2">
        <f>A3</f>
        <v>1</v>
      </c>
      <c r="AL3" s="14">
        <f>IF($AY3=$AX3,0,IF($AY3&lt;$AX3,0,IF($BA3&lt;$AZ3,0,($AY3-$AX3)+($BA3-$AZ3))))</f>
        <v>0</v>
      </c>
      <c r="AM3" s="11">
        <f>AL3*24</f>
        <v>0</v>
      </c>
      <c r="AN3" s="11">
        <f>IF(AM3=0,0,$AM3-($BB3*24))</f>
        <v>0</v>
      </c>
      <c r="AO3" s="11">
        <f>IF(AK3=6,$T$41,IF(AK3=7,$T$42,IF(AK3=1,$T$43,IF(AK3=2,$T$37,IF(AK3=3,$T$38,IF(AK3=4,$T$39,IF(AK3=5,$T$40)))))))</f>
        <v>0</v>
      </c>
      <c r="AP3" s="11">
        <f>IF(K3="U/F",0,AQ3)</f>
        <v>0</v>
      </c>
      <c r="AQ3" s="204">
        <f>IF(L3="J",$AO3,IF(K3="U",0,IF(K3="U/2",$AO3/2,IF(K3="f",0,IF(K3="f/2",AO3/2,IF(K3="k",0,IF(K3="k/2",AO3/2,AO3)))))))</f>
        <v>0</v>
      </c>
      <c r="AR3" s="2" t="str">
        <f>IF(AK3=6,$U$41,IF(AK3=7,$U$42,IF(AK3=1,$U$43,IF(AK3=2,$U$37,IF(AK3=3,$U$38,IF(AK3=4,$U$39,IF(AK3=5,$U$40,IF(AK3=5,$U$40))))))))</f>
        <v/>
      </c>
      <c r="AS3" s="2" t="str">
        <f t="shared" ref="AS3:AS33" si="8">IF(K3="f","",IF(K3="f/2",0.5,AR3))</f>
        <v/>
      </c>
      <c r="AT3" s="11" t="str">
        <f>IF(L3="j",1,IF(L3="J/2",0.5,""))</f>
        <v/>
      </c>
      <c r="AU3" s="11" t="str">
        <f>IF(AR3=1,"",IF(AT3=0.5,0.5,""))</f>
        <v/>
      </c>
      <c r="AV3" s="11">
        <f>IF(AT3=1,0,IF(AT3=0.5,(AN3-AP3)/2,AN3-AP3))</f>
        <v>0</v>
      </c>
      <c r="AW3" s="11">
        <f>SUM($AV$3:AV3)</f>
        <v>0</v>
      </c>
      <c r="AX3" s="390">
        <f>(INT(D3/100)+(D3-100*INT(D3/100))/60)/24</f>
        <v>0</v>
      </c>
      <c r="AY3" s="390">
        <f t="shared" ref="AY3:BB18" si="9">(INT(E3/100)+(E3-100*INT(E3/100))/60)/24</f>
        <v>0</v>
      </c>
      <c r="AZ3" s="390">
        <f t="shared" si="9"/>
        <v>0</v>
      </c>
      <c r="BA3" s="390">
        <f t="shared" si="9"/>
        <v>0</v>
      </c>
      <c r="BB3" s="390">
        <f t="shared" si="9"/>
        <v>0</v>
      </c>
      <c r="BC3" s="2"/>
      <c r="BD3" s="368">
        <f>AX3*24</f>
        <v>0</v>
      </c>
      <c r="BE3" s="368">
        <f>AY3*24</f>
        <v>0</v>
      </c>
      <c r="BF3" s="368">
        <f>AZ3*24</f>
        <v>0</v>
      </c>
      <c r="BG3" s="368">
        <f>BA3*24</f>
        <v>0</v>
      </c>
      <c r="BH3" s="372">
        <f>IF($AK3=6,V$72,IF($AK3=7,V$73,IF($AK3=1,V$74,IF($AK3=2,V$68,IF($AK3=3,V$69,IF($AK3=4,V$70,IF($AK3=5,V$71)))))))</f>
        <v>8</v>
      </c>
      <c r="BI3" s="372">
        <f t="shared" ref="BI3:BI33" si="10">IF($AK3=6,E$72,IF($AK3=7,E$73,IF($AK3=1,E$74,IF($AK3=2,E$68,IF($AK3=3,E$69,IF($AK3=4,E$70,IF($AK3=5,E$71)))))))</f>
        <v>2</v>
      </c>
      <c r="BJ3" s="372">
        <f>IF($AK3=6,W$72,IF($AK3=7,W$73,IF($AK3=1,W$74,IF($AK3=2,W$68,IF($AK3=3,W$69,IF($AK3=4,W$70,IF($AK3=5,W$71)))))))</f>
        <v>22</v>
      </c>
      <c r="BK3" s="372">
        <f t="shared" ref="BK3:BK33" si="11">IF($AK3=6,G$72,IF($AK3=7,G$73,IF($AK3=1,G$74,IF($AK3=2,G$68,IF($AK3=3,G$69,IF($AK3=4,G$70,IF($AK3=5,G$71)))))))</f>
        <v>3</v>
      </c>
      <c r="BL3" s="372">
        <f>IF($AK3=6,X$72,IF($AK3=7,X$73,IF($AK3=1,X$74,IF($AK3=2,X$68,IF($AK3=3,X$69,IF($AK3=4,X$70,IF($AK3=5,X$71)))))))</f>
        <v>6</v>
      </c>
      <c r="BM3" s="372">
        <f t="shared" ref="BM3:BM33" si="12">IF($AK3=6,I$72,IF($AK3=7,I$73,IF($AK3=1,I$74,IF($AK3=2,I$68,IF($AK3=3,I$69,IF($AK3=4,I$70,IF($AK3=5,I$71)))))))</f>
        <v>3</v>
      </c>
      <c r="BN3" s="564">
        <f t="shared" ref="BN3:BN34" si="13">IF(BD3&lt;BH3,0,BD3-BH3)</f>
        <v>0</v>
      </c>
      <c r="BO3" s="565">
        <f t="shared" ref="BO3:BO34" si="14">IF(BE3&lt;BH3,0,BE3-BH3)</f>
        <v>0</v>
      </c>
      <c r="BP3" s="570">
        <f t="shared" ref="BP3:BP34" si="15">BO3-BN3</f>
        <v>0</v>
      </c>
      <c r="BQ3" s="564">
        <f t="shared" ref="BQ3:BQ34" si="16">IF(BF3&lt;BH3,0,BF3-BH3)</f>
        <v>0</v>
      </c>
      <c r="BR3" s="565">
        <f t="shared" ref="BR3:BR34" si="17">IF(BG3&lt;BH3,0,BG3-BH3)</f>
        <v>0</v>
      </c>
      <c r="BS3" s="570">
        <f t="shared" ref="BS3:BS34" si="18">BR3-BQ3</f>
        <v>0</v>
      </c>
      <c r="BT3" s="568">
        <f>BS3+BP3</f>
        <v>0</v>
      </c>
      <c r="BU3" s="564">
        <f>IF(CC3=0,BT3,BT3-CC3)</f>
        <v>0</v>
      </c>
      <c r="BV3" s="582">
        <f>BU3*(BI3-1)</f>
        <v>0</v>
      </c>
      <c r="BW3" s="576">
        <f>IF(BD3&lt;BJ3,0,BD3-BJ3)</f>
        <v>0</v>
      </c>
      <c r="BX3" s="577">
        <f>IF(BE3&lt;BJ3,0,BE3-BJ3)</f>
        <v>0</v>
      </c>
      <c r="BY3" s="578">
        <f t="shared" ref="BY3:BY34" si="19">BX3-BW3</f>
        <v>0</v>
      </c>
      <c r="BZ3" s="576">
        <f>IF(BF3&lt;BJ3,0,BF3-BJ3)</f>
        <v>0</v>
      </c>
      <c r="CA3" s="577">
        <f>IF(BG3&lt;BJ3,0,BG3-BJ3)</f>
        <v>0</v>
      </c>
      <c r="CB3" s="578">
        <f t="shared" ref="CB3:CB34" si="20">CA3-BZ3</f>
        <v>0</v>
      </c>
      <c r="CC3" s="579">
        <f>CB3+BY3</f>
        <v>0</v>
      </c>
      <c r="CD3" s="576">
        <f>CC3*(BK3-1)</f>
        <v>0</v>
      </c>
      <c r="CE3" s="560">
        <f>IF(BD3&gt;BL3,0,BD3-BL3)</f>
        <v>-6</v>
      </c>
      <c r="CF3" s="560">
        <f>IF(BE3&gt;BL3,0,BE3-BL3)</f>
        <v>-6</v>
      </c>
      <c r="CG3" s="560">
        <f>IF(CF3-CE3&lt;0,0,CF3-CE3)</f>
        <v>0</v>
      </c>
      <c r="CH3" s="560">
        <f>CG3*(BM3-1)</f>
        <v>0</v>
      </c>
      <c r="CL3" s="11" t="str">
        <f>IF(I$36=0,"",SUM(E$46:E$47)+AW3)</f>
        <v/>
      </c>
      <c r="CM3" s="11"/>
    </row>
    <row r="4" spans="1:91" ht="12.75" x14ac:dyDescent="0.2">
      <c r="A4" s="242">
        <f t="shared" ref="A4:A30" si="21">WEEKDAY(B4)</f>
        <v>2</v>
      </c>
      <c r="B4" s="243">
        <f>B3+1</f>
        <v>46055</v>
      </c>
      <c r="C4" s="600">
        <f t="shared" ref="C4:C30" si="22">TRUNC((B4-DATE(YEAR(B4-MOD(B4-2,7)+3),1,MOD(B4-2,7)-9))/7)</f>
        <v>6</v>
      </c>
      <c r="D4" s="307"/>
      <c r="E4" s="307"/>
      <c r="F4" s="308"/>
      <c r="G4" s="308"/>
      <c r="H4" s="546">
        <f>IF(AK4=6,Einstellungen!$E$11,IF(AK4=7,Einstellungen!$E$12,IF(AK4=1,Einstellungen!$E$13,IF(AK4=2,Einstellungen!$E$7,IF(AK4=3,Einstellungen!$E$8,IF(AK4=4,Einstellungen!$E$9,IF(AK4=5,Einstellungen!$E$10)))))))</f>
        <v>0</v>
      </c>
      <c r="I4" s="232">
        <f t="shared" si="0"/>
        <v>0</v>
      </c>
      <c r="J4" s="229">
        <f t="shared" si="1"/>
        <v>1</v>
      </c>
      <c r="K4" s="313"/>
      <c r="L4" s="328"/>
      <c r="M4" s="202"/>
      <c r="N4" s="381"/>
      <c r="O4" s="382"/>
      <c r="P4" s="382"/>
      <c r="Q4" s="382"/>
      <c r="R4" s="260" t="str">
        <f>IF(I$36=0,"",IF(Einstellungen!I$39=1,R3+AV4,CL4))</f>
        <v/>
      </c>
      <c r="S4" s="231">
        <f>SUM(AP$3:AP4)</f>
        <v>8</v>
      </c>
      <c r="T4" s="228">
        <f>SUM(I$3:I4)</f>
        <v>0</v>
      </c>
      <c r="U4" s="373" t="str">
        <f t="shared" ref="U4:U31" si="23">IF(H$65="Ja",BV4+CD4+CH4,"")</f>
        <v/>
      </c>
      <c r="V4" s="689"/>
      <c r="W4" s="609"/>
      <c r="X4" s="609"/>
      <c r="Y4" s="15">
        <f t="shared" si="2"/>
        <v>46055</v>
      </c>
      <c r="Z4" s="8">
        <f t="shared" si="3"/>
        <v>0</v>
      </c>
      <c r="AA4" s="2">
        <f>IF(M4=Einstellungen!A$43,I4,IF(M4=Einstellungen!A$45,I4,0))</f>
        <v>0</v>
      </c>
      <c r="AB4" s="2">
        <f>IF(M4=Einstellungen!A$44,I4,IF(M4=Einstellungen!A$45,I4,0))</f>
        <v>0</v>
      </c>
      <c r="AC4" s="661">
        <f t="shared" si="4"/>
        <v>0</v>
      </c>
      <c r="AD4" s="2">
        <f t="shared" si="5"/>
        <v>0</v>
      </c>
      <c r="AE4" s="2">
        <f t="shared" ref="AE4:AF33" si="24">IF(AA4&gt;0,1,0)</f>
        <v>0</v>
      </c>
      <c r="AF4" s="2">
        <f t="shared" si="24"/>
        <v>0</v>
      </c>
      <c r="AG4" s="325">
        <f t="shared" si="6"/>
        <v>0</v>
      </c>
      <c r="AH4" s="325">
        <f t="shared" si="7"/>
        <v>0</v>
      </c>
      <c r="AI4" s="325">
        <f t="shared" ref="AI4:AI33" si="25">IF(AR4=1,IF(K4="f",1,IF(K4="f/2",0.5,IF(K4="U/F",0.5,0))))</f>
        <v>0</v>
      </c>
      <c r="AJ4" s="325">
        <f t="shared" ref="AJ4:AJ33" si="26">IF(AR4=1,IF(K4="k",1,IF(K4="k/2",0.5,0)))</f>
        <v>0</v>
      </c>
      <c r="AK4" s="2">
        <f t="shared" ref="AK4:AK33" si="27">A4</f>
        <v>2</v>
      </c>
      <c r="AL4" s="14">
        <f t="shared" ref="AL4:AL33" si="28">IF($AY4=$AX4,0,IF($AY4&lt;$AX4,0,IF($BA4&lt;$AZ4,0,($AY4-$AX4)+($BA4-$AZ4))))</f>
        <v>0</v>
      </c>
      <c r="AM4" s="11">
        <f t="shared" ref="AM4:AM33" si="29">AL4*24</f>
        <v>0</v>
      </c>
      <c r="AN4" s="11">
        <f t="shared" ref="AN4:AN33" si="30">IF(AM4=0,0,$AM4-($BB4*24))</f>
        <v>0</v>
      </c>
      <c r="AO4" s="11">
        <f t="shared" ref="AO4:AO33" si="31">IF(AK4=6,$T$41,IF(AK4=7,$T$42,IF(AK4=1,$T$43,IF(AK4=2,$T$37,IF(AK4=3,$T$38,IF(AK4=4,$T$39,IF(AK4=5,$T$40)))))))</f>
        <v>8</v>
      </c>
      <c r="AP4" s="11">
        <f t="shared" ref="AP4:AP33" si="32">IF(K4="U/F",0,AQ4)</f>
        <v>8</v>
      </c>
      <c r="AQ4" s="204">
        <f t="shared" ref="AQ4:AQ33" si="33">IF(L4="J",$AO4,IF(K4="U",0,IF(K4="U/2",$AO4/2,IF(K4="f",0,IF(K4="f/2",AO4/2,IF(K4="k",0,IF(K4="k/2",AO4/2,AO4)))))))</f>
        <v>8</v>
      </c>
      <c r="AR4" s="2">
        <f t="shared" ref="AR4:AR33" si="34">IF(AK4=6,$U$41,IF(AK4=7,$U$42,IF(AK4=1,$U$43,IF(AK4=2,$U$37,IF(AK4=3,$U$38,IF(AK4=4,$U$39,IF(AK4=5,$U$40)))))))</f>
        <v>1</v>
      </c>
      <c r="AS4" s="2">
        <f t="shared" si="8"/>
        <v>1</v>
      </c>
      <c r="AT4" s="11" t="str">
        <f>IF(L4="j",1,IF(L4="J/2",0.5,""))</f>
        <v/>
      </c>
      <c r="AU4" s="11" t="str">
        <f t="shared" ref="AU4:AU19" si="35">IF(AR4=1,"",IF(AT4=0.5,0.5,""))</f>
        <v/>
      </c>
      <c r="AV4" s="11">
        <f t="shared" ref="AV4:AV34" si="36">IF(AT4=1,0,IF(AT4=0.5,(AN4-AP4)/2,AN4-AP4))</f>
        <v>-8</v>
      </c>
      <c r="AW4" s="11">
        <f>SUM($AV$3:AV4)</f>
        <v>-8</v>
      </c>
      <c r="AX4" s="390">
        <f t="shared" ref="AX4:BB33" si="37">(INT(D4/100)+(D4-100*INT(D4/100))/60)/24</f>
        <v>0</v>
      </c>
      <c r="AY4" s="390">
        <f t="shared" si="9"/>
        <v>0</v>
      </c>
      <c r="AZ4" s="390">
        <f t="shared" si="9"/>
        <v>0</v>
      </c>
      <c r="BA4" s="390">
        <f t="shared" si="9"/>
        <v>0</v>
      </c>
      <c r="BB4" s="390">
        <f t="shared" si="9"/>
        <v>0</v>
      </c>
      <c r="BC4" s="2"/>
      <c r="BD4" s="368">
        <f t="shared" ref="BD4:BG33" si="38">AX4*24</f>
        <v>0</v>
      </c>
      <c r="BE4" s="368">
        <f t="shared" si="38"/>
        <v>0</v>
      </c>
      <c r="BF4" s="368">
        <f t="shared" si="38"/>
        <v>0</v>
      </c>
      <c r="BG4" s="368">
        <f t="shared" si="38"/>
        <v>0</v>
      </c>
      <c r="BH4" s="372">
        <f t="shared" ref="BH4:BH33" si="39">IF($AK4=6,V$72,IF($AK4=7,V$73,IF($AK4=1,V$74,IF($AK4=2,V$68,IF($AK4=3,V$69,IF($AK4=4,V$70,IF($AK4=5,V$71)))))))</f>
        <v>18</v>
      </c>
      <c r="BI4" s="372">
        <f t="shared" si="10"/>
        <v>1.5</v>
      </c>
      <c r="BJ4" s="372">
        <f t="shared" ref="BJ4:BJ33" si="40">IF($AK4=6,W$72,IF($AK4=7,W$73,IF($AK4=1,W$74,IF($AK4=2,W$68,IF($AK4=3,W$69,IF($AK4=4,W$70,IF($AK4=5,W$71)))))))</f>
        <v>22</v>
      </c>
      <c r="BK4" s="372">
        <f t="shared" si="11"/>
        <v>2</v>
      </c>
      <c r="BL4" s="372">
        <f t="shared" ref="BL4:BL33" si="41">IF($AK4=6,X$72,IF($AK4=7,X$73,IF($AK4=1,X$74,IF($AK4=2,X$68,IF($AK4=3,X$69,IF($AK4=4,X$70,IF($AK4=5,X$71)))))))</f>
        <v>6</v>
      </c>
      <c r="BM4" s="372">
        <f t="shared" si="12"/>
        <v>2</v>
      </c>
      <c r="BN4" s="564">
        <f t="shared" si="13"/>
        <v>0</v>
      </c>
      <c r="BO4" s="565">
        <f t="shared" si="14"/>
        <v>0</v>
      </c>
      <c r="BP4" s="570">
        <f t="shared" si="15"/>
        <v>0</v>
      </c>
      <c r="BQ4" s="564">
        <f t="shared" si="16"/>
        <v>0</v>
      </c>
      <c r="BR4" s="565">
        <f t="shared" si="17"/>
        <v>0</v>
      </c>
      <c r="BS4" s="570">
        <f t="shared" si="18"/>
        <v>0</v>
      </c>
      <c r="BT4" s="568">
        <f t="shared" ref="BT4:BT34" si="42">BS4+BP4</f>
        <v>0</v>
      </c>
      <c r="BU4" s="564">
        <f t="shared" ref="BU4:BU35" si="43">IF(CC4=0,BT4,BT4-CC4)</f>
        <v>0</v>
      </c>
      <c r="BV4" s="582">
        <f t="shared" ref="BV4:BV34" si="44">BU4*(BI4-1)</f>
        <v>0</v>
      </c>
      <c r="BW4" s="576">
        <f t="shared" ref="BW4:BW33" si="45">IF(BD4&lt;BJ4,0,BD4-BJ4)</f>
        <v>0</v>
      </c>
      <c r="BX4" s="577">
        <f t="shared" ref="BX4:BX33" si="46">IF(BE4&lt;BJ4,0,BE4-BJ4)</f>
        <v>0</v>
      </c>
      <c r="BY4" s="578">
        <f t="shared" si="19"/>
        <v>0</v>
      </c>
      <c r="BZ4" s="576">
        <f t="shared" ref="BZ4:BZ26" si="47">IF(BF4&lt;BJ4,0,BF4-BJ4)</f>
        <v>0</v>
      </c>
      <c r="CA4" s="577">
        <f t="shared" ref="CA4:CA26" si="48">IF(BG4&lt;BJ4,0,BG4-BJ4)</f>
        <v>0</v>
      </c>
      <c r="CB4" s="578">
        <f t="shared" si="20"/>
        <v>0</v>
      </c>
      <c r="CC4" s="579">
        <f t="shared" ref="CC4:CC34" si="49">CB4+BY4</f>
        <v>0</v>
      </c>
      <c r="CD4" s="576">
        <f t="shared" ref="CD4:CD34" si="50">CC4*(BK4-1)</f>
        <v>0</v>
      </c>
      <c r="CE4" s="560">
        <f t="shared" ref="CE4:CE35" si="51">IF(BD4&gt;BL4,0,BD4-BL4)</f>
        <v>-6</v>
      </c>
      <c r="CF4" s="560">
        <f t="shared" ref="CF4:CF35" si="52">IF(BE4&gt;BL4,0,BE4-BL4)</f>
        <v>-6</v>
      </c>
      <c r="CG4" s="560">
        <f t="shared" ref="CG4:CG35" si="53">IF(CF4-CE4&lt;0,0,CF4-CE4)</f>
        <v>0</v>
      </c>
      <c r="CH4" s="560">
        <f t="shared" ref="CH4:CH34" si="54">CG4*(BM4-1)</f>
        <v>0</v>
      </c>
      <c r="CL4" s="11" t="str">
        <f t="shared" ref="CL4:CL30" si="55">IF(I$36=0,"",SUM(E$46:E$47)+AW4)</f>
        <v/>
      </c>
      <c r="CM4" s="11"/>
    </row>
    <row r="5" spans="1:91" ht="12.75" x14ac:dyDescent="0.2">
      <c r="A5" s="242">
        <f t="shared" si="21"/>
        <v>3</v>
      </c>
      <c r="B5" s="243">
        <f t="shared" ref="B5:B30" si="56">B4+1</f>
        <v>46056</v>
      </c>
      <c r="C5" s="600">
        <f t="shared" si="22"/>
        <v>6</v>
      </c>
      <c r="D5" s="307"/>
      <c r="E5" s="307"/>
      <c r="F5" s="308"/>
      <c r="G5" s="308"/>
      <c r="H5" s="546">
        <f>IF(AK5=6,Einstellungen!$E$11,IF(AK5=7,Einstellungen!$E$12,IF(AK5=1,Einstellungen!$E$13,IF(AK5=2,Einstellungen!$E$7,IF(AK5=3,Einstellungen!$E$8,IF(AK5=4,Einstellungen!$E$9,IF(AK5=5,Einstellungen!$E$10)))))))</f>
        <v>0</v>
      </c>
      <c r="I5" s="232">
        <f t="shared" si="0"/>
        <v>0</v>
      </c>
      <c r="J5" s="229">
        <f t="shared" si="1"/>
        <v>1</v>
      </c>
      <c r="K5" s="313"/>
      <c r="L5" s="328"/>
      <c r="M5" s="202"/>
      <c r="N5" s="381"/>
      <c r="O5" s="382"/>
      <c r="P5" s="382"/>
      <c r="Q5" s="382"/>
      <c r="R5" s="260" t="str">
        <f>IF(I$36=0,"",IF(Einstellungen!I$39=1,R4+AV5,CL5))</f>
        <v/>
      </c>
      <c r="S5" s="231">
        <f>SUM(AP$3:AP5)</f>
        <v>16</v>
      </c>
      <c r="T5" s="228">
        <f>SUM(I$3:I5)</f>
        <v>0</v>
      </c>
      <c r="U5" s="373" t="str">
        <f t="shared" si="23"/>
        <v/>
      </c>
      <c r="V5" s="689"/>
      <c r="W5" s="609"/>
      <c r="X5" s="609"/>
      <c r="Y5" s="15">
        <f t="shared" si="2"/>
        <v>46056</v>
      </c>
      <c r="Z5" s="8">
        <f t="shared" si="3"/>
        <v>0</v>
      </c>
      <c r="AA5" s="2">
        <f>IF(M5=Einstellungen!A$43,I5,IF(M5=Einstellungen!A$45,I5,0))</f>
        <v>0</v>
      </c>
      <c r="AB5" s="2">
        <f>IF(M5=Einstellungen!A$44,I5,IF(M5=Einstellungen!A$45,I5,0))</f>
        <v>0</v>
      </c>
      <c r="AC5" s="661">
        <f t="shared" si="4"/>
        <v>0</v>
      </c>
      <c r="AD5" s="2">
        <f t="shared" si="5"/>
        <v>0</v>
      </c>
      <c r="AE5" s="2">
        <f t="shared" si="24"/>
        <v>0</v>
      </c>
      <c r="AF5" s="2">
        <f t="shared" si="24"/>
        <v>0</v>
      </c>
      <c r="AG5" s="325">
        <f t="shared" si="6"/>
        <v>0</v>
      </c>
      <c r="AH5" s="325">
        <f t="shared" si="7"/>
        <v>0</v>
      </c>
      <c r="AI5" s="325">
        <f t="shared" si="25"/>
        <v>0</v>
      </c>
      <c r="AJ5" s="325">
        <f>IF(AR5=1,IF(K5="k",1,IF(K5="k2",0.5,0)))</f>
        <v>0</v>
      </c>
      <c r="AK5" s="2">
        <f t="shared" si="27"/>
        <v>3</v>
      </c>
      <c r="AL5" s="14">
        <f t="shared" si="28"/>
        <v>0</v>
      </c>
      <c r="AM5" s="11">
        <f t="shared" si="29"/>
        <v>0</v>
      </c>
      <c r="AN5" s="11">
        <f t="shared" si="30"/>
        <v>0</v>
      </c>
      <c r="AO5" s="11">
        <f t="shared" si="31"/>
        <v>8</v>
      </c>
      <c r="AP5" s="11">
        <f t="shared" si="32"/>
        <v>8</v>
      </c>
      <c r="AQ5" s="204">
        <f t="shared" si="33"/>
        <v>8</v>
      </c>
      <c r="AR5" s="2">
        <f t="shared" si="34"/>
        <v>1</v>
      </c>
      <c r="AS5" s="2">
        <f t="shared" si="8"/>
        <v>1</v>
      </c>
      <c r="AT5" s="11" t="str">
        <f>IF(L5="j",1,IF(L5="J/2",0.5,""))</f>
        <v/>
      </c>
      <c r="AU5" s="11" t="str">
        <f t="shared" si="35"/>
        <v/>
      </c>
      <c r="AV5" s="11">
        <f t="shared" si="36"/>
        <v>-8</v>
      </c>
      <c r="AW5" s="11">
        <f>SUM($AV$3:AV5)</f>
        <v>-16</v>
      </c>
      <c r="AX5" s="390">
        <f t="shared" si="37"/>
        <v>0</v>
      </c>
      <c r="AY5" s="390">
        <f t="shared" si="9"/>
        <v>0</v>
      </c>
      <c r="AZ5" s="390">
        <f t="shared" si="9"/>
        <v>0</v>
      </c>
      <c r="BA5" s="390">
        <f t="shared" si="9"/>
        <v>0</v>
      </c>
      <c r="BB5" s="390">
        <f t="shared" si="9"/>
        <v>0</v>
      </c>
      <c r="BC5" s="2"/>
      <c r="BD5" s="368">
        <f t="shared" si="38"/>
        <v>0</v>
      </c>
      <c r="BE5" s="368">
        <f t="shared" si="38"/>
        <v>0</v>
      </c>
      <c r="BF5" s="368">
        <f t="shared" si="38"/>
        <v>0</v>
      </c>
      <c r="BG5" s="368">
        <f t="shared" si="38"/>
        <v>0</v>
      </c>
      <c r="BH5" s="372">
        <f t="shared" si="39"/>
        <v>18</v>
      </c>
      <c r="BI5" s="372">
        <f t="shared" si="10"/>
        <v>1.5</v>
      </c>
      <c r="BJ5" s="372">
        <f t="shared" si="40"/>
        <v>22</v>
      </c>
      <c r="BK5" s="372">
        <f t="shared" si="11"/>
        <v>2</v>
      </c>
      <c r="BL5" s="372">
        <f t="shared" si="41"/>
        <v>6</v>
      </c>
      <c r="BM5" s="372">
        <f t="shared" si="12"/>
        <v>2</v>
      </c>
      <c r="BN5" s="564">
        <f t="shared" si="13"/>
        <v>0</v>
      </c>
      <c r="BO5" s="565">
        <f t="shared" si="14"/>
        <v>0</v>
      </c>
      <c r="BP5" s="570">
        <f t="shared" si="15"/>
        <v>0</v>
      </c>
      <c r="BQ5" s="564">
        <f t="shared" si="16"/>
        <v>0</v>
      </c>
      <c r="BR5" s="565">
        <f t="shared" si="17"/>
        <v>0</v>
      </c>
      <c r="BS5" s="570">
        <f t="shared" si="18"/>
        <v>0</v>
      </c>
      <c r="BT5" s="568">
        <f t="shared" si="42"/>
        <v>0</v>
      </c>
      <c r="BU5" s="564">
        <f t="shared" si="43"/>
        <v>0</v>
      </c>
      <c r="BV5" s="582">
        <f t="shared" si="44"/>
        <v>0</v>
      </c>
      <c r="BW5" s="576">
        <f t="shared" si="45"/>
        <v>0</v>
      </c>
      <c r="BX5" s="577">
        <f t="shared" si="46"/>
        <v>0</v>
      </c>
      <c r="BY5" s="578">
        <f t="shared" si="19"/>
        <v>0</v>
      </c>
      <c r="BZ5" s="576">
        <f t="shared" si="47"/>
        <v>0</v>
      </c>
      <c r="CA5" s="577">
        <f t="shared" si="48"/>
        <v>0</v>
      </c>
      <c r="CB5" s="578">
        <f t="shared" si="20"/>
        <v>0</v>
      </c>
      <c r="CC5" s="579">
        <f t="shared" si="49"/>
        <v>0</v>
      </c>
      <c r="CD5" s="576">
        <f t="shared" si="50"/>
        <v>0</v>
      </c>
      <c r="CE5" s="560">
        <f t="shared" si="51"/>
        <v>-6</v>
      </c>
      <c r="CF5" s="560">
        <f t="shared" si="52"/>
        <v>-6</v>
      </c>
      <c r="CG5" s="560">
        <f t="shared" si="53"/>
        <v>0</v>
      </c>
      <c r="CH5" s="560">
        <f t="shared" si="54"/>
        <v>0</v>
      </c>
      <c r="CL5" s="11" t="str">
        <f t="shared" si="55"/>
        <v/>
      </c>
      <c r="CM5" s="11"/>
    </row>
    <row r="6" spans="1:91" ht="12.75" x14ac:dyDescent="0.2">
      <c r="A6" s="242">
        <f t="shared" si="21"/>
        <v>4</v>
      </c>
      <c r="B6" s="243">
        <f>B5+1</f>
        <v>46057</v>
      </c>
      <c r="C6" s="600">
        <f t="shared" si="22"/>
        <v>6</v>
      </c>
      <c r="D6" s="307"/>
      <c r="E6" s="307"/>
      <c r="F6" s="308"/>
      <c r="G6" s="308"/>
      <c r="H6" s="546">
        <f>IF(AK6=6,Einstellungen!$E$11,IF(AK6=7,Einstellungen!$E$12,IF(AK6=1,Einstellungen!$E$13,IF(AK6=2,Einstellungen!$E$7,IF(AK6=3,Einstellungen!$E$8,IF(AK6=4,Einstellungen!$E$9,IF(AK6=5,Einstellungen!$E$10)))))))</f>
        <v>0</v>
      </c>
      <c r="I6" s="232">
        <f t="shared" si="0"/>
        <v>0</v>
      </c>
      <c r="J6" s="229">
        <f t="shared" si="1"/>
        <v>1</v>
      </c>
      <c r="K6" s="313"/>
      <c r="L6" s="328"/>
      <c r="M6" s="202"/>
      <c r="N6" s="381"/>
      <c r="O6" s="382"/>
      <c r="P6" s="382"/>
      <c r="Q6" s="382"/>
      <c r="R6" s="260" t="str">
        <f>IF(I$36=0,"",IF(Einstellungen!I$39=1,R5+AV6,CL6))</f>
        <v/>
      </c>
      <c r="S6" s="231">
        <f>SUM(AP$3:AP6)</f>
        <v>24</v>
      </c>
      <c r="T6" s="228">
        <f>SUM(I$3:I6)</f>
        <v>0</v>
      </c>
      <c r="U6" s="373" t="str">
        <f t="shared" si="23"/>
        <v/>
      </c>
      <c r="V6" s="790"/>
      <c r="W6" s="609"/>
      <c r="X6" s="609"/>
      <c r="Y6" s="15">
        <f t="shared" si="2"/>
        <v>46057</v>
      </c>
      <c r="Z6" s="8">
        <f t="shared" si="3"/>
        <v>0</v>
      </c>
      <c r="AA6" s="2">
        <f>IF(M6=Einstellungen!A$43,I6,IF(M6=Einstellungen!A$45,I6,0))</f>
        <v>0</v>
      </c>
      <c r="AB6" s="2">
        <f>IF(M6=Einstellungen!A$44,I6,IF(M6=Einstellungen!A$45,I6,0))</f>
        <v>0</v>
      </c>
      <c r="AC6" s="661">
        <f t="shared" si="4"/>
        <v>0</v>
      </c>
      <c r="AD6" s="2">
        <f t="shared" si="5"/>
        <v>0</v>
      </c>
      <c r="AE6" s="2">
        <f t="shared" si="24"/>
        <v>0</v>
      </c>
      <c r="AF6" s="2">
        <f t="shared" si="24"/>
        <v>0</v>
      </c>
      <c r="AG6" s="325">
        <f t="shared" si="6"/>
        <v>0</v>
      </c>
      <c r="AH6" s="325">
        <f t="shared" si="7"/>
        <v>0</v>
      </c>
      <c r="AI6" s="325">
        <f t="shared" si="25"/>
        <v>0</v>
      </c>
      <c r="AJ6" s="325">
        <f t="shared" si="26"/>
        <v>0</v>
      </c>
      <c r="AK6" s="2">
        <f t="shared" si="27"/>
        <v>4</v>
      </c>
      <c r="AL6" s="14">
        <f t="shared" si="28"/>
        <v>0</v>
      </c>
      <c r="AM6" s="11">
        <f t="shared" si="29"/>
        <v>0</v>
      </c>
      <c r="AN6" s="11">
        <f t="shared" si="30"/>
        <v>0</v>
      </c>
      <c r="AO6" s="11">
        <f t="shared" si="31"/>
        <v>8</v>
      </c>
      <c r="AP6" s="11">
        <f t="shared" si="32"/>
        <v>8</v>
      </c>
      <c r="AQ6" s="204">
        <f t="shared" si="33"/>
        <v>8</v>
      </c>
      <c r="AR6" s="2">
        <f t="shared" si="34"/>
        <v>1</v>
      </c>
      <c r="AS6" s="2">
        <f t="shared" si="8"/>
        <v>1</v>
      </c>
      <c r="AT6" s="11" t="str">
        <f>IF(L6="j",1,IF(L6="J/2",0.5,""))</f>
        <v/>
      </c>
      <c r="AU6" s="11" t="str">
        <f t="shared" si="35"/>
        <v/>
      </c>
      <c r="AV6" s="11">
        <f t="shared" si="36"/>
        <v>-8</v>
      </c>
      <c r="AW6" s="11">
        <f>SUM($AV$3:AV6)</f>
        <v>-24</v>
      </c>
      <c r="AX6" s="390">
        <f t="shared" si="37"/>
        <v>0</v>
      </c>
      <c r="AY6" s="390">
        <f t="shared" si="9"/>
        <v>0</v>
      </c>
      <c r="AZ6" s="390">
        <f t="shared" si="9"/>
        <v>0</v>
      </c>
      <c r="BA6" s="390">
        <f t="shared" si="9"/>
        <v>0</v>
      </c>
      <c r="BB6" s="390">
        <f t="shared" si="9"/>
        <v>0</v>
      </c>
      <c r="BC6" s="2"/>
      <c r="BD6" s="368">
        <f t="shared" si="38"/>
        <v>0</v>
      </c>
      <c r="BE6" s="368">
        <f t="shared" si="38"/>
        <v>0</v>
      </c>
      <c r="BF6" s="368">
        <f t="shared" si="38"/>
        <v>0</v>
      </c>
      <c r="BG6" s="368">
        <f t="shared" si="38"/>
        <v>0</v>
      </c>
      <c r="BH6" s="372">
        <f t="shared" si="39"/>
        <v>18</v>
      </c>
      <c r="BI6" s="372">
        <f t="shared" si="10"/>
        <v>1.5</v>
      </c>
      <c r="BJ6" s="372">
        <f t="shared" si="40"/>
        <v>22</v>
      </c>
      <c r="BK6" s="372">
        <f t="shared" si="11"/>
        <v>2</v>
      </c>
      <c r="BL6" s="372">
        <f t="shared" si="41"/>
        <v>6</v>
      </c>
      <c r="BM6" s="372">
        <f t="shared" si="12"/>
        <v>2</v>
      </c>
      <c r="BN6" s="564">
        <f t="shared" si="13"/>
        <v>0</v>
      </c>
      <c r="BO6" s="565">
        <f t="shared" si="14"/>
        <v>0</v>
      </c>
      <c r="BP6" s="570">
        <f t="shared" si="15"/>
        <v>0</v>
      </c>
      <c r="BQ6" s="564">
        <f t="shared" si="16"/>
        <v>0</v>
      </c>
      <c r="BR6" s="565">
        <f t="shared" si="17"/>
        <v>0</v>
      </c>
      <c r="BS6" s="570">
        <f t="shared" si="18"/>
        <v>0</v>
      </c>
      <c r="BT6" s="568">
        <f t="shared" si="42"/>
        <v>0</v>
      </c>
      <c r="BU6" s="564">
        <f t="shared" si="43"/>
        <v>0</v>
      </c>
      <c r="BV6" s="582">
        <f t="shared" si="44"/>
        <v>0</v>
      </c>
      <c r="BW6" s="576">
        <f t="shared" si="45"/>
        <v>0</v>
      </c>
      <c r="BX6" s="577">
        <f t="shared" si="46"/>
        <v>0</v>
      </c>
      <c r="BY6" s="578">
        <f t="shared" si="19"/>
        <v>0</v>
      </c>
      <c r="BZ6" s="576">
        <f t="shared" si="47"/>
        <v>0</v>
      </c>
      <c r="CA6" s="577">
        <f t="shared" si="48"/>
        <v>0</v>
      </c>
      <c r="CB6" s="578">
        <f t="shared" si="20"/>
        <v>0</v>
      </c>
      <c r="CC6" s="579">
        <f t="shared" si="49"/>
        <v>0</v>
      </c>
      <c r="CD6" s="576">
        <f t="shared" si="50"/>
        <v>0</v>
      </c>
      <c r="CE6" s="560">
        <f t="shared" si="51"/>
        <v>-6</v>
      </c>
      <c r="CF6" s="560">
        <f t="shared" si="52"/>
        <v>-6</v>
      </c>
      <c r="CG6" s="560">
        <f t="shared" si="53"/>
        <v>0</v>
      </c>
      <c r="CH6" s="560">
        <f t="shared" si="54"/>
        <v>0</v>
      </c>
      <c r="CL6" s="11" t="str">
        <f t="shared" si="55"/>
        <v/>
      </c>
      <c r="CM6" s="11"/>
    </row>
    <row r="7" spans="1:91" ht="12.75" x14ac:dyDescent="0.2">
      <c r="A7" s="242">
        <f t="shared" si="21"/>
        <v>5</v>
      </c>
      <c r="B7" s="243">
        <f t="shared" si="56"/>
        <v>46058</v>
      </c>
      <c r="C7" s="600">
        <f t="shared" si="22"/>
        <v>6</v>
      </c>
      <c r="D7" s="307"/>
      <c r="E7" s="307"/>
      <c r="F7" s="308"/>
      <c r="G7" s="308"/>
      <c r="H7" s="546">
        <f>IF(AK7=6,Einstellungen!$E$11,IF(AK7=7,Einstellungen!$E$12,IF(AK7=1,Einstellungen!$E$13,IF(AK7=2,Einstellungen!$E$7,IF(AK7=3,Einstellungen!$E$8,IF(AK7=4,Einstellungen!$E$9,IF(AK7=5,Einstellungen!$E$10)))))))</f>
        <v>0</v>
      </c>
      <c r="I7" s="232">
        <f t="shared" si="0"/>
        <v>0</v>
      </c>
      <c r="J7" s="229">
        <f t="shared" si="1"/>
        <v>1</v>
      </c>
      <c r="K7" s="313"/>
      <c r="L7" s="328"/>
      <c r="M7" s="202"/>
      <c r="N7" s="381"/>
      <c r="O7" s="382"/>
      <c r="P7" s="382"/>
      <c r="Q7" s="382"/>
      <c r="R7" s="260" t="str">
        <f>IF(I$36=0,"",IF(Einstellungen!I$39=1,R6+AV7,CL7))</f>
        <v/>
      </c>
      <c r="S7" s="231">
        <f>SUM(AP$3:AP7)</f>
        <v>32</v>
      </c>
      <c r="T7" s="228">
        <f>SUM(I$3:I7)</f>
        <v>0</v>
      </c>
      <c r="U7" s="373" t="str">
        <f t="shared" si="23"/>
        <v/>
      </c>
      <c r="V7" s="689"/>
      <c r="W7" s="609"/>
      <c r="X7" s="609"/>
      <c r="Y7" s="15">
        <f t="shared" si="2"/>
        <v>46058</v>
      </c>
      <c r="Z7" s="8">
        <f t="shared" si="3"/>
        <v>0</v>
      </c>
      <c r="AA7" s="2">
        <f>IF(M7=Einstellungen!A$43,I7,IF(M7=Einstellungen!A$45,I7,0))</f>
        <v>0</v>
      </c>
      <c r="AB7" s="2">
        <f>IF(M7=Einstellungen!A$44,I7,IF(M7=Einstellungen!A$45,I7,0))</f>
        <v>0</v>
      </c>
      <c r="AC7" s="661">
        <f t="shared" si="4"/>
        <v>0</v>
      </c>
      <c r="AD7" s="2">
        <f t="shared" si="5"/>
        <v>0</v>
      </c>
      <c r="AE7" s="2">
        <f t="shared" si="24"/>
        <v>0</v>
      </c>
      <c r="AF7" s="2">
        <f t="shared" si="24"/>
        <v>0</v>
      </c>
      <c r="AG7" s="325">
        <f t="shared" si="6"/>
        <v>0</v>
      </c>
      <c r="AH7" s="325">
        <f t="shared" si="7"/>
        <v>0</v>
      </c>
      <c r="AI7" s="325">
        <f t="shared" si="25"/>
        <v>0</v>
      </c>
      <c r="AJ7" s="325">
        <f t="shared" si="26"/>
        <v>0</v>
      </c>
      <c r="AK7" s="2">
        <f t="shared" si="27"/>
        <v>5</v>
      </c>
      <c r="AL7" s="14">
        <f t="shared" si="28"/>
        <v>0</v>
      </c>
      <c r="AM7" s="11">
        <f t="shared" si="29"/>
        <v>0</v>
      </c>
      <c r="AN7" s="11">
        <f t="shared" si="30"/>
        <v>0</v>
      </c>
      <c r="AO7" s="11">
        <f t="shared" si="31"/>
        <v>8</v>
      </c>
      <c r="AP7" s="11">
        <f t="shared" si="32"/>
        <v>8</v>
      </c>
      <c r="AQ7" s="204">
        <f t="shared" si="33"/>
        <v>8</v>
      </c>
      <c r="AR7" s="2">
        <f t="shared" si="34"/>
        <v>1</v>
      </c>
      <c r="AS7" s="2">
        <f t="shared" si="8"/>
        <v>1</v>
      </c>
      <c r="AT7" s="11" t="str">
        <f t="shared" ref="AT7:AT33" si="57">IF(L7="j",1,IF(L7="J/2",0.5,""))</f>
        <v/>
      </c>
      <c r="AU7" s="11" t="str">
        <f t="shared" si="35"/>
        <v/>
      </c>
      <c r="AV7" s="11">
        <f t="shared" si="36"/>
        <v>-8</v>
      </c>
      <c r="AW7" s="11">
        <f>SUM($AV$3:AV7)</f>
        <v>-32</v>
      </c>
      <c r="AX7" s="390">
        <f t="shared" si="37"/>
        <v>0</v>
      </c>
      <c r="AY7" s="390">
        <f t="shared" si="9"/>
        <v>0</v>
      </c>
      <c r="AZ7" s="390">
        <f t="shared" si="9"/>
        <v>0</v>
      </c>
      <c r="BA7" s="390">
        <f t="shared" si="9"/>
        <v>0</v>
      </c>
      <c r="BB7" s="390">
        <f t="shared" si="9"/>
        <v>0</v>
      </c>
      <c r="BC7" s="2"/>
      <c r="BD7" s="368">
        <f t="shared" si="38"/>
        <v>0</v>
      </c>
      <c r="BE7" s="368">
        <f t="shared" si="38"/>
        <v>0</v>
      </c>
      <c r="BF7" s="368">
        <f t="shared" si="38"/>
        <v>0</v>
      </c>
      <c r="BG7" s="368">
        <f t="shared" si="38"/>
        <v>0</v>
      </c>
      <c r="BH7" s="372">
        <f t="shared" si="39"/>
        <v>18</v>
      </c>
      <c r="BI7" s="372">
        <f t="shared" si="10"/>
        <v>1.5</v>
      </c>
      <c r="BJ7" s="372">
        <f t="shared" si="40"/>
        <v>22</v>
      </c>
      <c r="BK7" s="372">
        <f t="shared" si="11"/>
        <v>2</v>
      </c>
      <c r="BL7" s="372">
        <f t="shared" si="41"/>
        <v>6</v>
      </c>
      <c r="BM7" s="372">
        <f t="shared" si="12"/>
        <v>2</v>
      </c>
      <c r="BN7" s="564">
        <f t="shared" si="13"/>
        <v>0</v>
      </c>
      <c r="BO7" s="565">
        <f t="shared" si="14"/>
        <v>0</v>
      </c>
      <c r="BP7" s="570">
        <f t="shared" si="15"/>
        <v>0</v>
      </c>
      <c r="BQ7" s="564">
        <f t="shared" si="16"/>
        <v>0</v>
      </c>
      <c r="BR7" s="565">
        <f t="shared" si="17"/>
        <v>0</v>
      </c>
      <c r="BS7" s="570">
        <f t="shared" si="18"/>
        <v>0</v>
      </c>
      <c r="BT7" s="568">
        <f t="shared" si="42"/>
        <v>0</v>
      </c>
      <c r="BU7" s="564">
        <f t="shared" si="43"/>
        <v>0</v>
      </c>
      <c r="BV7" s="582">
        <f t="shared" si="44"/>
        <v>0</v>
      </c>
      <c r="BW7" s="576">
        <f t="shared" si="45"/>
        <v>0</v>
      </c>
      <c r="BX7" s="577">
        <f t="shared" si="46"/>
        <v>0</v>
      </c>
      <c r="BY7" s="578">
        <f t="shared" si="19"/>
        <v>0</v>
      </c>
      <c r="BZ7" s="576">
        <f t="shared" si="47"/>
        <v>0</v>
      </c>
      <c r="CA7" s="577">
        <f t="shared" si="48"/>
        <v>0</v>
      </c>
      <c r="CB7" s="578">
        <f t="shared" si="20"/>
        <v>0</v>
      </c>
      <c r="CC7" s="579">
        <f t="shared" si="49"/>
        <v>0</v>
      </c>
      <c r="CD7" s="576">
        <f t="shared" si="50"/>
        <v>0</v>
      </c>
      <c r="CE7" s="560">
        <f t="shared" si="51"/>
        <v>-6</v>
      </c>
      <c r="CF7" s="560">
        <f t="shared" si="52"/>
        <v>-6</v>
      </c>
      <c r="CG7" s="560">
        <f t="shared" si="53"/>
        <v>0</v>
      </c>
      <c r="CH7" s="560">
        <f t="shared" si="54"/>
        <v>0</v>
      </c>
      <c r="CL7" s="11" t="str">
        <f t="shared" si="55"/>
        <v/>
      </c>
      <c r="CM7" s="11"/>
    </row>
    <row r="8" spans="1:91" ht="12.75" x14ac:dyDescent="0.2">
      <c r="A8" s="242">
        <f t="shared" si="21"/>
        <v>6</v>
      </c>
      <c r="B8" s="243">
        <f t="shared" si="56"/>
        <v>46059</v>
      </c>
      <c r="C8" s="600">
        <f t="shared" si="22"/>
        <v>6</v>
      </c>
      <c r="D8" s="307"/>
      <c r="E8" s="307"/>
      <c r="F8" s="308"/>
      <c r="G8" s="308"/>
      <c r="H8" s="546">
        <f>IF(AK8=6,Einstellungen!$E$11,IF(AK8=7,Einstellungen!$E$12,IF(AK8=1,Einstellungen!$E$13,IF(AK8=2,Einstellungen!$E$7,IF(AK8=3,Einstellungen!$E$8,IF(AK8=4,Einstellungen!$E$9,IF(AK8=5,Einstellungen!$E$10)))))))</f>
        <v>0</v>
      </c>
      <c r="I8" s="232">
        <f t="shared" si="0"/>
        <v>0</v>
      </c>
      <c r="J8" s="229">
        <f t="shared" si="1"/>
        <v>1</v>
      </c>
      <c r="K8" s="313"/>
      <c r="L8" s="328"/>
      <c r="M8" s="202"/>
      <c r="N8" s="381"/>
      <c r="O8" s="382"/>
      <c r="P8" s="382"/>
      <c r="Q8" s="382"/>
      <c r="R8" s="260" t="str">
        <f>IF(I$36=0,"",IF(Einstellungen!I$39=1,R7+AV8,CL8))</f>
        <v/>
      </c>
      <c r="S8" s="231">
        <f>SUM(AP$3:AP8)</f>
        <v>40</v>
      </c>
      <c r="T8" s="228">
        <f>SUM(I$3:I8)</f>
        <v>0</v>
      </c>
      <c r="U8" s="373" t="str">
        <f t="shared" si="23"/>
        <v/>
      </c>
      <c r="V8" s="689"/>
      <c r="W8" s="609"/>
      <c r="X8" s="609"/>
      <c r="Y8" s="15">
        <f t="shared" si="2"/>
        <v>46059</v>
      </c>
      <c r="Z8" s="8">
        <f t="shared" si="3"/>
        <v>0</v>
      </c>
      <c r="AA8" s="2">
        <f>IF(M8=Einstellungen!A$43,I8,IF(M8=Einstellungen!A$45,I8,0))</f>
        <v>0</v>
      </c>
      <c r="AB8" s="2">
        <f>IF(M8=Einstellungen!A$44,I8,IF(M8=Einstellungen!A$45,I8,0))</f>
        <v>0</v>
      </c>
      <c r="AC8" s="661">
        <f t="shared" si="4"/>
        <v>0</v>
      </c>
      <c r="AD8" s="2">
        <f t="shared" si="5"/>
        <v>0</v>
      </c>
      <c r="AE8" s="2">
        <f t="shared" si="24"/>
        <v>0</v>
      </c>
      <c r="AF8" s="2">
        <f t="shared" si="24"/>
        <v>0</v>
      </c>
      <c r="AG8" s="325">
        <f t="shared" si="6"/>
        <v>0</v>
      </c>
      <c r="AH8" s="325">
        <f t="shared" si="7"/>
        <v>0</v>
      </c>
      <c r="AI8" s="325">
        <f t="shared" si="25"/>
        <v>0</v>
      </c>
      <c r="AJ8" s="325">
        <f t="shared" si="26"/>
        <v>0</v>
      </c>
      <c r="AK8" s="2">
        <f t="shared" si="27"/>
        <v>6</v>
      </c>
      <c r="AL8" s="14">
        <f t="shared" si="28"/>
        <v>0</v>
      </c>
      <c r="AM8" s="11">
        <f t="shared" si="29"/>
        <v>0</v>
      </c>
      <c r="AN8" s="11">
        <f t="shared" si="30"/>
        <v>0</v>
      </c>
      <c r="AO8" s="11">
        <f t="shared" si="31"/>
        <v>8</v>
      </c>
      <c r="AP8" s="11">
        <f t="shared" si="32"/>
        <v>8</v>
      </c>
      <c r="AQ8" s="204">
        <f t="shared" si="33"/>
        <v>8</v>
      </c>
      <c r="AR8" s="2">
        <f t="shared" si="34"/>
        <v>1</v>
      </c>
      <c r="AS8" s="2">
        <f t="shared" si="8"/>
        <v>1</v>
      </c>
      <c r="AT8" s="11" t="str">
        <f t="shared" si="57"/>
        <v/>
      </c>
      <c r="AU8" s="11" t="str">
        <f t="shared" si="35"/>
        <v/>
      </c>
      <c r="AV8" s="11">
        <f t="shared" si="36"/>
        <v>-8</v>
      </c>
      <c r="AW8" s="11">
        <f>SUM($AV$3:AV8)</f>
        <v>-40</v>
      </c>
      <c r="AX8" s="390">
        <f t="shared" si="37"/>
        <v>0</v>
      </c>
      <c r="AY8" s="390">
        <f t="shared" si="9"/>
        <v>0</v>
      </c>
      <c r="AZ8" s="390">
        <f t="shared" si="9"/>
        <v>0</v>
      </c>
      <c r="BA8" s="390">
        <f t="shared" si="9"/>
        <v>0</v>
      </c>
      <c r="BB8" s="390">
        <f t="shared" si="9"/>
        <v>0</v>
      </c>
      <c r="BC8" s="2"/>
      <c r="BD8" s="368">
        <f t="shared" si="38"/>
        <v>0</v>
      </c>
      <c r="BE8" s="368">
        <f t="shared" si="38"/>
        <v>0</v>
      </c>
      <c r="BF8" s="368">
        <f t="shared" si="38"/>
        <v>0</v>
      </c>
      <c r="BG8" s="368">
        <f t="shared" si="38"/>
        <v>0</v>
      </c>
      <c r="BH8" s="372">
        <f t="shared" si="39"/>
        <v>18</v>
      </c>
      <c r="BI8" s="372">
        <f t="shared" si="10"/>
        <v>1.5</v>
      </c>
      <c r="BJ8" s="372">
        <f t="shared" si="40"/>
        <v>22</v>
      </c>
      <c r="BK8" s="372">
        <f t="shared" si="11"/>
        <v>2</v>
      </c>
      <c r="BL8" s="372">
        <f t="shared" si="41"/>
        <v>6</v>
      </c>
      <c r="BM8" s="372">
        <f t="shared" si="12"/>
        <v>2</v>
      </c>
      <c r="BN8" s="564">
        <f t="shared" si="13"/>
        <v>0</v>
      </c>
      <c r="BO8" s="565">
        <f t="shared" si="14"/>
        <v>0</v>
      </c>
      <c r="BP8" s="570">
        <f t="shared" si="15"/>
        <v>0</v>
      </c>
      <c r="BQ8" s="564">
        <f t="shared" si="16"/>
        <v>0</v>
      </c>
      <c r="BR8" s="565">
        <f t="shared" si="17"/>
        <v>0</v>
      </c>
      <c r="BS8" s="570">
        <f t="shared" si="18"/>
        <v>0</v>
      </c>
      <c r="BT8" s="568">
        <f t="shared" si="42"/>
        <v>0</v>
      </c>
      <c r="BU8" s="564">
        <f t="shared" si="43"/>
        <v>0</v>
      </c>
      <c r="BV8" s="582">
        <f t="shared" si="44"/>
        <v>0</v>
      </c>
      <c r="BW8" s="576">
        <f t="shared" si="45"/>
        <v>0</v>
      </c>
      <c r="BX8" s="577">
        <f t="shared" si="46"/>
        <v>0</v>
      </c>
      <c r="BY8" s="578">
        <f t="shared" si="19"/>
        <v>0</v>
      </c>
      <c r="BZ8" s="576">
        <f t="shared" si="47"/>
        <v>0</v>
      </c>
      <c r="CA8" s="577">
        <f t="shared" si="48"/>
        <v>0</v>
      </c>
      <c r="CB8" s="578">
        <f t="shared" si="20"/>
        <v>0</v>
      </c>
      <c r="CC8" s="579">
        <f t="shared" si="49"/>
        <v>0</v>
      </c>
      <c r="CD8" s="576">
        <f t="shared" si="50"/>
        <v>0</v>
      </c>
      <c r="CE8" s="560">
        <f t="shared" si="51"/>
        <v>-6</v>
      </c>
      <c r="CF8" s="560">
        <f t="shared" si="52"/>
        <v>-6</v>
      </c>
      <c r="CG8" s="560">
        <f t="shared" si="53"/>
        <v>0</v>
      </c>
      <c r="CH8" s="560">
        <f t="shared" si="54"/>
        <v>0</v>
      </c>
      <c r="CL8" s="11" t="str">
        <f t="shared" si="55"/>
        <v/>
      </c>
      <c r="CM8" s="11"/>
    </row>
    <row r="9" spans="1:91" ht="12.75" x14ac:dyDescent="0.2">
      <c r="A9" s="242">
        <f t="shared" si="21"/>
        <v>7</v>
      </c>
      <c r="B9" s="243">
        <f t="shared" si="56"/>
        <v>46060</v>
      </c>
      <c r="C9" s="600">
        <f t="shared" si="22"/>
        <v>6</v>
      </c>
      <c r="D9" s="307"/>
      <c r="E9" s="307"/>
      <c r="F9" s="308"/>
      <c r="G9" s="308"/>
      <c r="H9" s="546">
        <f>IF(AK9=6,Einstellungen!$E$11,IF(AK9=7,Einstellungen!$E$12,IF(AK9=1,Einstellungen!$E$13,IF(AK9=2,Einstellungen!$E$7,IF(AK9=3,Einstellungen!$E$8,IF(AK9=4,Einstellungen!$E$9,IF(AK9=5,Einstellungen!$E$10)))))))</f>
        <v>0</v>
      </c>
      <c r="I9" s="232">
        <f t="shared" si="0"/>
        <v>0</v>
      </c>
      <c r="J9" s="229" t="str">
        <f t="shared" si="1"/>
        <v/>
      </c>
      <c r="K9" s="313"/>
      <c r="L9" s="328"/>
      <c r="M9" s="202"/>
      <c r="N9" s="381"/>
      <c r="O9" s="382"/>
      <c r="P9" s="382"/>
      <c r="Q9" s="382"/>
      <c r="R9" s="260" t="str">
        <f>IF(I$36=0,"",IF(Einstellungen!I$39=1,R8+AV9,CL9))</f>
        <v/>
      </c>
      <c r="S9" s="231">
        <f>SUM(AP$3:AP9)</f>
        <v>40</v>
      </c>
      <c r="T9" s="228">
        <f>SUM(I$3:I9)</f>
        <v>0</v>
      </c>
      <c r="U9" s="373" t="str">
        <f t="shared" si="23"/>
        <v/>
      </c>
      <c r="V9" s="689"/>
      <c r="W9" s="609"/>
      <c r="X9" s="609"/>
      <c r="Y9" s="15">
        <f t="shared" si="2"/>
        <v>46060</v>
      </c>
      <c r="Z9" s="8" t="b">
        <f t="shared" si="3"/>
        <v>0</v>
      </c>
      <c r="AA9" s="2">
        <f>IF(M9=Einstellungen!A$43,I9,IF(M9=Einstellungen!A$45,I9,0))</f>
        <v>0</v>
      </c>
      <c r="AB9" s="2">
        <f>IF(M9=Einstellungen!A$44,I9,IF(M9=Einstellungen!A$45,I9,0))</f>
        <v>0</v>
      </c>
      <c r="AC9" s="661">
        <f t="shared" si="4"/>
        <v>0</v>
      </c>
      <c r="AD9" s="2" t="b">
        <f t="shared" si="5"/>
        <v>0</v>
      </c>
      <c r="AE9" s="2">
        <f t="shared" si="24"/>
        <v>0</v>
      </c>
      <c r="AF9" s="2">
        <f t="shared" si="24"/>
        <v>0</v>
      </c>
      <c r="AG9" s="325" t="b">
        <f t="shared" si="6"/>
        <v>0</v>
      </c>
      <c r="AH9" s="325" t="b">
        <f t="shared" si="7"/>
        <v>0</v>
      </c>
      <c r="AI9" s="325" t="b">
        <f t="shared" si="25"/>
        <v>0</v>
      </c>
      <c r="AJ9" s="325" t="b">
        <f t="shared" si="26"/>
        <v>0</v>
      </c>
      <c r="AK9" s="2">
        <f t="shared" si="27"/>
        <v>7</v>
      </c>
      <c r="AL9" s="14">
        <f t="shared" si="28"/>
        <v>0</v>
      </c>
      <c r="AM9" s="11">
        <f t="shared" si="29"/>
        <v>0</v>
      </c>
      <c r="AN9" s="11">
        <f t="shared" si="30"/>
        <v>0</v>
      </c>
      <c r="AO9" s="11">
        <f t="shared" si="31"/>
        <v>0</v>
      </c>
      <c r="AP9" s="11">
        <f t="shared" si="32"/>
        <v>0</v>
      </c>
      <c r="AQ9" s="204">
        <f t="shared" si="33"/>
        <v>0</v>
      </c>
      <c r="AR9" s="2" t="str">
        <f t="shared" si="34"/>
        <v/>
      </c>
      <c r="AS9" s="2" t="str">
        <f t="shared" si="8"/>
        <v/>
      </c>
      <c r="AT9" s="11" t="str">
        <f t="shared" si="57"/>
        <v/>
      </c>
      <c r="AU9" s="11" t="str">
        <f t="shared" si="35"/>
        <v/>
      </c>
      <c r="AV9" s="11">
        <f t="shared" si="36"/>
        <v>0</v>
      </c>
      <c r="AW9" s="11">
        <f>SUM($AV$3:AV9)</f>
        <v>-40</v>
      </c>
      <c r="AX9" s="390">
        <f t="shared" si="37"/>
        <v>0</v>
      </c>
      <c r="AY9" s="390">
        <f t="shared" si="9"/>
        <v>0</v>
      </c>
      <c r="AZ9" s="390">
        <f t="shared" si="9"/>
        <v>0</v>
      </c>
      <c r="BA9" s="390">
        <f t="shared" si="9"/>
        <v>0</v>
      </c>
      <c r="BB9" s="390">
        <f t="shared" si="9"/>
        <v>0</v>
      </c>
      <c r="BC9" s="2"/>
      <c r="BD9" s="368">
        <f t="shared" si="38"/>
        <v>0</v>
      </c>
      <c r="BE9" s="368">
        <f t="shared" si="38"/>
        <v>0</v>
      </c>
      <c r="BF9" s="368">
        <f t="shared" si="38"/>
        <v>0</v>
      </c>
      <c r="BG9" s="368">
        <f t="shared" si="38"/>
        <v>0</v>
      </c>
      <c r="BH9" s="372">
        <f t="shared" si="39"/>
        <v>18</v>
      </c>
      <c r="BI9" s="372">
        <f t="shared" si="10"/>
        <v>1.5</v>
      </c>
      <c r="BJ9" s="372">
        <f t="shared" si="40"/>
        <v>22</v>
      </c>
      <c r="BK9" s="372">
        <f t="shared" si="11"/>
        <v>2</v>
      </c>
      <c r="BL9" s="372">
        <f t="shared" si="41"/>
        <v>6</v>
      </c>
      <c r="BM9" s="372">
        <f t="shared" si="12"/>
        <v>2</v>
      </c>
      <c r="BN9" s="564">
        <f t="shared" si="13"/>
        <v>0</v>
      </c>
      <c r="BO9" s="565">
        <f t="shared" si="14"/>
        <v>0</v>
      </c>
      <c r="BP9" s="570">
        <f t="shared" si="15"/>
        <v>0</v>
      </c>
      <c r="BQ9" s="564">
        <f t="shared" si="16"/>
        <v>0</v>
      </c>
      <c r="BR9" s="565">
        <f t="shared" si="17"/>
        <v>0</v>
      </c>
      <c r="BS9" s="570">
        <f t="shared" si="18"/>
        <v>0</v>
      </c>
      <c r="BT9" s="568">
        <f t="shared" si="42"/>
        <v>0</v>
      </c>
      <c r="BU9" s="564">
        <f t="shared" si="43"/>
        <v>0</v>
      </c>
      <c r="BV9" s="582">
        <f t="shared" si="44"/>
        <v>0</v>
      </c>
      <c r="BW9" s="576">
        <f t="shared" si="45"/>
        <v>0</v>
      </c>
      <c r="BX9" s="577">
        <f t="shared" si="46"/>
        <v>0</v>
      </c>
      <c r="BY9" s="578">
        <f t="shared" si="19"/>
        <v>0</v>
      </c>
      <c r="BZ9" s="576">
        <f t="shared" si="47"/>
        <v>0</v>
      </c>
      <c r="CA9" s="577">
        <f t="shared" si="48"/>
        <v>0</v>
      </c>
      <c r="CB9" s="578">
        <f t="shared" si="20"/>
        <v>0</v>
      </c>
      <c r="CC9" s="579">
        <f t="shared" si="49"/>
        <v>0</v>
      </c>
      <c r="CD9" s="576">
        <f t="shared" si="50"/>
        <v>0</v>
      </c>
      <c r="CE9" s="560">
        <f t="shared" si="51"/>
        <v>-6</v>
      </c>
      <c r="CF9" s="560">
        <f t="shared" si="52"/>
        <v>-6</v>
      </c>
      <c r="CG9" s="560">
        <f t="shared" si="53"/>
        <v>0</v>
      </c>
      <c r="CH9" s="560">
        <f t="shared" si="54"/>
        <v>0</v>
      </c>
      <c r="CL9" s="11" t="str">
        <f t="shared" si="55"/>
        <v/>
      </c>
      <c r="CM9" s="11"/>
    </row>
    <row r="10" spans="1:91" ht="12.75" x14ac:dyDescent="0.2">
      <c r="A10" s="242">
        <f t="shared" si="21"/>
        <v>1</v>
      </c>
      <c r="B10" s="243">
        <f t="shared" si="56"/>
        <v>46061</v>
      </c>
      <c r="C10" s="600">
        <f t="shared" si="22"/>
        <v>6</v>
      </c>
      <c r="D10" s="307"/>
      <c r="E10" s="307"/>
      <c r="F10" s="308"/>
      <c r="G10" s="308"/>
      <c r="H10" s="546">
        <f>IF(AK10=6,Einstellungen!$E$11,IF(AK10=7,Einstellungen!$E$12,IF(AK10=1,Einstellungen!$E$13,IF(AK10=2,Einstellungen!$E$7,IF(AK10=3,Einstellungen!$E$8,IF(AK10=4,Einstellungen!$E$9,IF(AK10=5,Einstellungen!$E$10)))))))</f>
        <v>0</v>
      </c>
      <c r="I10" s="232">
        <f t="shared" si="0"/>
        <v>0</v>
      </c>
      <c r="J10" s="229" t="str">
        <f t="shared" si="1"/>
        <v/>
      </c>
      <c r="K10" s="351"/>
      <c r="L10" s="328"/>
      <c r="M10" s="202"/>
      <c r="N10" s="381"/>
      <c r="O10" s="382"/>
      <c r="P10" s="382"/>
      <c r="Q10" s="382"/>
      <c r="R10" s="260" t="str">
        <f>IF(I$36=0,"",IF(Einstellungen!I$39=1,R9+AV10,CL10))</f>
        <v/>
      </c>
      <c r="S10" s="231">
        <f>SUM(AP$3:AP10)</f>
        <v>40</v>
      </c>
      <c r="T10" s="228">
        <f>SUM(I$3:I10)</f>
        <v>0</v>
      </c>
      <c r="U10" s="373" t="str">
        <f t="shared" si="23"/>
        <v/>
      </c>
      <c r="V10" s="689"/>
      <c r="W10" s="609"/>
      <c r="X10" s="609"/>
      <c r="Y10" s="15">
        <f t="shared" si="2"/>
        <v>46061</v>
      </c>
      <c r="Z10" s="8" t="b">
        <f t="shared" si="3"/>
        <v>0</v>
      </c>
      <c r="AA10" s="2">
        <f>IF(M10=Einstellungen!A$43,I10,IF(M10=Einstellungen!A$45,I10,0))</f>
        <v>0</v>
      </c>
      <c r="AB10" s="2">
        <f>IF(M10=Einstellungen!A$44,I10,IF(M10=Einstellungen!A$45,I10,0))</f>
        <v>0</v>
      </c>
      <c r="AC10" s="661">
        <f t="shared" si="4"/>
        <v>0</v>
      </c>
      <c r="AD10" s="2" t="b">
        <f t="shared" si="5"/>
        <v>0</v>
      </c>
      <c r="AE10" s="2">
        <f t="shared" si="24"/>
        <v>0</v>
      </c>
      <c r="AF10" s="2">
        <f t="shared" si="24"/>
        <v>0</v>
      </c>
      <c r="AG10" s="325" t="b">
        <f t="shared" si="6"/>
        <v>0</v>
      </c>
      <c r="AH10" s="325" t="b">
        <f t="shared" si="7"/>
        <v>0</v>
      </c>
      <c r="AI10" s="325" t="b">
        <f t="shared" si="25"/>
        <v>0</v>
      </c>
      <c r="AJ10" s="325" t="b">
        <f t="shared" si="26"/>
        <v>0</v>
      </c>
      <c r="AK10" s="2">
        <f t="shared" si="27"/>
        <v>1</v>
      </c>
      <c r="AL10" s="14">
        <f t="shared" si="28"/>
        <v>0</v>
      </c>
      <c r="AM10" s="11">
        <f t="shared" si="29"/>
        <v>0</v>
      </c>
      <c r="AN10" s="11">
        <f t="shared" si="30"/>
        <v>0</v>
      </c>
      <c r="AO10" s="11">
        <f t="shared" si="31"/>
        <v>0</v>
      </c>
      <c r="AP10" s="11">
        <f t="shared" si="32"/>
        <v>0</v>
      </c>
      <c r="AQ10" s="204">
        <f t="shared" si="33"/>
        <v>0</v>
      </c>
      <c r="AR10" s="2" t="str">
        <f t="shared" si="34"/>
        <v/>
      </c>
      <c r="AS10" s="2" t="str">
        <f t="shared" si="8"/>
        <v/>
      </c>
      <c r="AT10" s="11" t="str">
        <f t="shared" si="57"/>
        <v/>
      </c>
      <c r="AU10" s="11" t="str">
        <f t="shared" si="35"/>
        <v/>
      </c>
      <c r="AV10" s="11">
        <f t="shared" si="36"/>
        <v>0</v>
      </c>
      <c r="AW10" s="11">
        <f>SUM($AV$3:AV10)</f>
        <v>-40</v>
      </c>
      <c r="AX10" s="390">
        <f t="shared" si="37"/>
        <v>0</v>
      </c>
      <c r="AY10" s="390">
        <f t="shared" si="9"/>
        <v>0</v>
      </c>
      <c r="AZ10" s="390">
        <f t="shared" si="9"/>
        <v>0</v>
      </c>
      <c r="BA10" s="390">
        <f t="shared" si="9"/>
        <v>0</v>
      </c>
      <c r="BB10" s="390">
        <f t="shared" si="9"/>
        <v>0</v>
      </c>
      <c r="BC10" s="2"/>
      <c r="BD10" s="368">
        <f t="shared" si="38"/>
        <v>0</v>
      </c>
      <c r="BE10" s="368">
        <f t="shared" si="38"/>
        <v>0</v>
      </c>
      <c r="BF10" s="368">
        <f t="shared" si="38"/>
        <v>0</v>
      </c>
      <c r="BG10" s="368">
        <f t="shared" si="38"/>
        <v>0</v>
      </c>
      <c r="BH10" s="372">
        <f t="shared" si="39"/>
        <v>8</v>
      </c>
      <c r="BI10" s="372">
        <f t="shared" si="10"/>
        <v>2</v>
      </c>
      <c r="BJ10" s="372">
        <f t="shared" si="40"/>
        <v>22</v>
      </c>
      <c r="BK10" s="372">
        <f t="shared" si="11"/>
        <v>3</v>
      </c>
      <c r="BL10" s="372">
        <f t="shared" si="41"/>
        <v>6</v>
      </c>
      <c r="BM10" s="372">
        <f t="shared" si="12"/>
        <v>3</v>
      </c>
      <c r="BN10" s="564">
        <f t="shared" si="13"/>
        <v>0</v>
      </c>
      <c r="BO10" s="565">
        <f t="shared" si="14"/>
        <v>0</v>
      </c>
      <c r="BP10" s="570">
        <f t="shared" si="15"/>
        <v>0</v>
      </c>
      <c r="BQ10" s="564">
        <f t="shared" si="16"/>
        <v>0</v>
      </c>
      <c r="BR10" s="565">
        <f t="shared" si="17"/>
        <v>0</v>
      </c>
      <c r="BS10" s="570">
        <f t="shared" si="18"/>
        <v>0</v>
      </c>
      <c r="BT10" s="568">
        <f t="shared" si="42"/>
        <v>0</v>
      </c>
      <c r="BU10" s="564">
        <f t="shared" si="43"/>
        <v>0</v>
      </c>
      <c r="BV10" s="582">
        <f t="shared" si="44"/>
        <v>0</v>
      </c>
      <c r="BW10" s="576">
        <f t="shared" si="45"/>
        <v>0</v>
      </c>
      <c r="BX10" s="577">
        <f t="shared" si="46"/>
        <v>0</v>
      </c>
      <c r="BY10" s="578">
        <f t="shared" si="19"/>
        <v>0</v>
      </c>
      <c r="BZ10" s="576">
        <f t="shared" si="47"/>
        <v>0</v>
      </c>
      <c r="CA10" s="577">
        <f t="shared" si="48"/>
        <v>0</v>
      </c>
      <c r="CB10" s="578">
        <f t="shared" si="20"/>
        <v>0</v>
      </c>
      <c r="CC10" s="579">
        <f t="shared" si="49"/>
        <v>0</v>
      </c>
      <c r="CD10" s="576">
        <f t="shared" si="50"/>
        <v>0</v>
      </c>
      <c r="CE10" s="560">
        <f t="shared" si="51"/>
        <v>-6</v>
      </c>
      <c r="CF10" s="560">
        <f t="shared" si="52"/>
        <v>-6</v>
      </c>
      <c r="CG10" s="560">
        <f t="shared" si="53"/>
        <v>0</v>
      </c>
      <c r="CH10" s="560">
        <f t="shared" si="54"/>
        <v>0</v>
      </c>
      <c r="CL10" s="11" t="str">
        <f t="shared" si="55"/>
        <v/>
      </c>
      <c r="CM10" s="11"/>
    </row>
    <row r="11" spans="1:91" ht="12.75" x14ac:dyDescent="0.2">
      <c r="A11" s="242">
        <f t="shared" si="21"/>
        <v>2</v>
      </c>
      <c r="B11" s="243">
        <f t="shared" si="56"/>
        <v>46062</v>
      </c>
      <c r="C11" s="600">
        <f t="shared" si="22"/>
        <v>7</v>
      </c>
      <c r="D11" s="307"/>
      <c r="E11" s="307"/>
      <c r="F11" s="308"/>
      <c r="G11" s="308"/>
      <c r="H11" s="546">
        <f>IF(AK11=6,Einstellungen!$E$11,IF(AK11=7,Einstellungen!$E$12,IF(AK11=1,Einstellungen!$E$13,IF(AK11=2,Einstellungen!$E$7,IF(AK11=3,Einstellungen!$E$8,IF(AK11=4,Einstellungen!$E$9,IF(AK11=5,Einstellungen!$E$10)))))))</f>
        <v>0</v>
      </c>
      <c r="I11" s="232">
        <f t="shared" si="0"/>
        <v>0</v>
      </c>
      <c r="J11" s="229">
        <f t="shared" si="1"/>
        <v>1</v>
      </c>
      <c r="K11" s="313"/>
      <c r="L11" s="328"/>
      <c r="M11" s="202"/>
      <c r="N11" s="381"/>
      <c r="O11" s="382"/>
      <c r="P11" s="382"/>
      <c r="Q11" s="382"/>
      <c r="R11" s="260" t="str">
        <f>IF(I$36=0,"",IF(Einstellungen!I$39=1,R10+AV11,CL11))</f>
        <v/>
      </c>
      <c r="S11" s="231">
        <f>SUM(AP$3:AP11)</f>
        <v>48</v>
      </c>
      <c r="T11" s="228">
        <f>SUM(I$3:I11)</f>
        <v>0</v>
      </c>
      <c r="U11" s="373" t="str">
        <f t="shared" si="23"/>
        <v/>
      </c>
      <c r="V11" s="689"/>
      <c r="W11" s="609"/>
      <c r="X11" s="609"/>
      <c r="Y11" s="15">
        <f t="shared" si="2"/>
        <v>46062</v>
      </c>
      <c r="Z11" s="8">
        <f t="shared" si="3"/>
        <v>0</v>
      </c>
      <c r="AA11" s="2">
        <f>IF(M11=Einstellungen!A$43,I11,IF(M11=Einstellungen!A$45,I11,0))</f>
        <v>0</v>
      </c>
      <c r="AB11" s="2">
        <f>IF(M11=Einstellungen!A$44,I11,IF(M11=Einstellungen!A$45,I11,0))</f>
        <v>0</v>
      </c>
      <c r="AC11" s="661">
        <f t="shared" si="4"/>
        <v>0</v>
      </c>
      <c r="AD11" s="2">
        <f t="shared" si="5"/>
        <v>0</v>
      </c>
      <c r="AE11" s="2">
        <f t="shared" si="24"/>
        <v>0</v>
      </c>
      <c r="AF11" s="2">
        <f t="shared" si="24"/>
        <v>0</v>
      </c>
      <c r="AG11" s="325">
        <f t="shared" si="6"/>
        <v>0</v>
      </c>
      <c r="AH11" s="325">
        <f t="shared" si="7"/>
        <v>0</v>
      </c>
      <c r="AI11" s="325">
        <f t="shared" si="25"/>
        <v>0</v>
      </c>
      <c r="AJ11" s="325">
        <f t="shared" si="26"/>
        <v>0</v>
      </c>
      <c r="AK11" s="2">
        <f t="shared" si="27"/>
        <v>2</v>
      </c>
      <c r="AL11" s="14">
        <f t="shared" si="28"/>
        <v>0</v>
      </c>
      <c r="AM11" s="11">
        <f t="shared" si="29"/>
        <v>0</v>
      </c>
      <c r="AN11" s="11">
        <f t="shared" si="30"/>
        <v>0</v>
      </c>
      <c r="AO11" s="11">
        <f t="shared" si="31"/>
        <v>8</v>
      </c>
      <c r="AP11" s="11">
        <f t="shared" si="32"/>
        <v>8</v>
      </c>
      <c r="AQ11" s="204">
        <f t="shared" si="33"/>
        <v>8</v>
      </c>
      <c r="AR11" s="2">
        <f t="shared" si="34"/>
        <v>1</v>
      </c>
      <c r="AS11" s="2">
        <f t="shared" si="8"/>
        <v>1</v>
      </c>
      <c r="AT11" s="11" t="str">
        <f t="shared" si="57"/>
        <v/>
      </c>
      <c r="AU11" s="11" t="str">
        <f t="shared" si="35"/>
        <v/>
      </c>
      <c r="AV11" s="11">
        <f t="shared" si="36"/>
        <v>-8</v>
      </c>
      <c r="AW11" s="11">
        <f>SUM($AV$3:AV11)</f>
        <v>-48</v>
      </c>
      <c r="AX11" s="390">
        <f t="shared" si="37"/>
        <v>0</v>
      </c>
      <c r="AY11" s="390">
        <f t="shared" si="9"/>
        <v>0</v>
      </c>
      <c r="AZ11" s="390">
        <f t="shared" si="9"/>
        <v>0</v>
      </c>
      <c r="BA11" s="390">
        <f t="shared" si="9"/>
        <v>0</v>
      </c>
      <c r="BB11" s="390">
        <f t="shared" si="9"/>
        <v>0</v>
      </c>
      <c r="BC11" s="2"/>
      <c r="BD11" s="368">
        <f t="shared" si="38"/>
        <v>0</v>
      </c>
      <c r="BE11" s="368">
        <f t="shared" si="38"/>
        <v>0</v>
      </c>
      <c r="BF11" s="368">
        <f t="shared" si="38"/>
        <v>0</v>
      </c>
      <c r="BG11" s="368">
        <f t="shared" si="38"/>
        <v>0</v>
      </c>
      <c r="BH11" s="372">
        <f t="shared" si="39"/>
        <v>18</v>
      </c>
      <c r="BI11" s="372">
        <f t="shared" si="10"/>
        <v>1.5</v>
      </c>
      <c r="BJ11" s="372">
        <f t="shared" si="40"/>
        <v>22</v>
      </c>
      <c r="BK11" s="372">
        <f t="shared" si="11"/>
        <v>2</v>
      </c>
      <c r="BL11" s="372">
        <f t="shared" si="41"/>
        <v>6</v>
      </c>
      <c r="BM11" s="372">
        <f t="shared" si="12"/>
        <v>2</v>
      </c>
      <c r="BN11" s="564">
        <f t="shared" si="13"/>
        <v>0</v>
      </c>
      <c r="BO11" s="565">
        <f t="shared" si="14"/>
        <v>0</v>
      </c>
      <c r="BP11" s="570">
        <f t="shared" si="15"/>
        <v>0</v>
      </c>
      <c r="BQ11" s="564">
        <f t="shared" si="16"/>
        <v>0</v>
      </c>
      <c r="BR11" s="565">
        <f t="shared" si="17"/>
        <v>0</v>
      </c>
      <c r="BS11" s="570">
        <f t="shared" si="18"/>
        <v>0</v>
      </c>
      <c r="BT11" s="568">
        <f t="shared" si="42"/>
        <v>0</v>
      </c>
      <c r="BU11" s="564">
        <f t="shared" si="43"/>
        <v>0</v>
      </c>
      <c r="BV11" s="582">
        <f t="shared" si="44"/>
        <v>0</v>
      </c>
      <c r="BW11" s="576">
        <f t="shared" si="45"/>
        <v>0</v>
      </c>
      <c r="BX11" s="577">
        <f t="shared" si="46"/>
        <v>0</v>
      </c>
      <c r="BY11" s="578">
        <f t="shared" si="19"/>
        <v>0</v>
      </c>
      <c r="BZ11" s="576">
        <f t="shared" si="47"/>
        <v>0</v>
      </c>
      <c r="CA11" s="577">
        <f t="shared" si="48"/>
        <v>0</v>
      </c>
      <c r="CB11" s="578">
        <f t="shared" si="20"/>
        <v>0</v>
      </c>
      <c r="CC11" s="579">
        <f t="shared" si="49"/>
        <v>0</v>
      </c>
      <c r="CD11" s="576">
        <f t="shared" si="50"/>
        <v>0</v>
      </c>
      <c r="CE11" s="560">
        <f t="shared" si="51"/>
        <v>-6</v>
      </c>
      <c r="CF11" s="560">
        <f t="shared" si="52"/>
        <v>-6</v>
      </c>
      <c r="CG11" s="560">
        <f t="shared" si="53"/>
        <v>0</v>
      </c>
      <c r="CH11" s="560">
        <f t="shared" si="54"/>
        <v>0</v>
      </c>
      <c r="CL11" s="11" t="str">
        <f t="shared" si="55"/>
        <v/>
      </c>
      <c r="CM11" s="11"/>
    </row>
    <row r="12" spans="1:91" ht="12.75" x14ac:dyDescent="0.2">
      <c r="A12" s="242">
        <f t="shared" si="21"/>
        <v>3</v>
      </c>
      <c r="B12" s="243">
        <f t="shared" si="56"/>
        <v>46063</v>
      </c>
      <c r="C12" s="600">
        <f t="shared" si="22"/>
        <v>7</v>
      </c>
      <c r="D12" s="307"/>
      <c r="E12" s="307"/>
      <c r="F12" s="308"/>
      <c r="G12" s="308"/>
      <c r="H12" s="546">
        <f>IF(AK12=6,Einstellungen!$E$11,IF(AK12=7,Einstellungen!$E$12,IF(AK12=1,Einstellungen!$E$13,IF(AK12=2,Einstellungen!$E$7,IF(AK12=3,Einstellungen!$E$8,IF(AK12=4,Einstellungen!$E$9,IF(AK12=5,Einstellungen!$E$10)))))))</f>
        <v>0</v>
      </c>
      <c r="I12" s="232">
        <f t="shared" si="0"/>
        <v>0</v>
      </c>
      <c r="J12" s="229">
        <f t="shared" si="1"/>
        <v>1</v>
      </c>
      <c r="K12" s="313"/>
      <c r="L12" s="328"/>
      <c r="M12" s="202"/>
      <c r="N12" s="381"/>
      <c r="O12" s="382"/>
      <c r="P12" s="382"/>
      <c r="Q12" s="382"/>
      <c r="R12" s="260" t="str">
        <f>IF(I$36=0,"",IF(Einstellungen!I$39=1,R11+AV12,CL12))</f>
        <v/>
      </c>
      <c r="S12" s="231">
        <f>SUM(AP$3:AP12)</f>
        <v>56</v>
      </c>
      <c r="T12" s="228">
        <f>SUM(I$3:I12)</f>
        <v>0</v>
      </c>
      <c r="U12" s="373" t="str">
        <f t="shared" si="23"/>
        <v/>
      </c>
      <c r="V12" s="689"/>
      <c r="W12" s="609"/>
      <c r="X12" s="609"/>
      <c r="Y12" s="15">
        <f t="shared" si="2"/>
        <v>46063</v>
      </c>
      <c r="Z12" s="8">
        <f t="shared" si="3"/>
        <v>0</v>
      </c>
      <c r="AA12" s="2">
        <f>IF(M12=Einstellungen!A$43,I12,IF(M12=Einstellungen!A$45,I12,0))</f>
        <v>0</v>
      </c>
      <c r="AB12" s="2">
        <f>IF(M12=Einstellungen!A$44,I12,IF(M12=Einstellungen!A$45,I12,0))</f>
        <v>0</v>
      </c>
      <c r="AC12" s="661">
        <f t="shared" si="4"/>
        <v>0</v>
      </c>
      <c r="AD12" s="2">
        <f t="shared" si="5"/>
        <v>0</v>
      </c>
      <c r="AE12" s="2">
        <f t="shared" si="24"/>
        <v>0</v>
      </c>
      <c r="AF12" s="2">
        <f t="shared" si="24"/>
        <v>0</v>
      </c>
      <c r="AG12" s="325">
        <f t="shared" si="6"/>
        <v>0</v>
      </c>
      <c r="AH12" s="325">
        <f t="shared" si="7"/>
        <v>0</v>
      </c>
      <c r="AI12" s="325">
        <f t="shared" si="25"/>
        <v>0</v>
      </c>
      <c r="AJ12" s="325">
        <f t="shared" si="26"/>
        <v>0</v>
      </c>
      <c r="AK12" s="2">
        <f t="shared" si="27"/>
        <v>3</v>
      </c>
      <c r="AL12" s="14">
        <f t="shared" si="28"/>
        <v>0</v>
      </c>
      <c r="AM12" s="11">
        <f t="shared" si="29"/>
        <v>0</v>
      </c>
      <c r="AN12" s="11">
        <f t="shared" si="30"/>
        <v>0</v>
      </c>
      <c r="AO12" s="11">
        <f t="shared" si="31"/>
        <v>8</v>
      </c>
      <c r="AP12" s="11">
        <f t="shared" si="32"/>
        <v>8</v>
      </c>
      <c r="AQ12" s="204">
        <f t="shared" si="33"/>
        <v>8</v>
      </c>
      <c r="AR12" s="2">
        <f t="shared" si="34"/>
        <v>1</v>
      </c>
      <c r="AS12" s="2">
        <f t="shared" si="8"/>
        <v>1</v>
      </c>
      <c r="AT12" s="11" t="str">
        <f t="shared" si="57"/>
        <v/>
      </c>
      <c r="AU12" s="11" t="str">
        <f t="shared" si="35"/>
        <v/>
      </c>
      <c r="AV12" s="11">
        <f t="shared" si="36"/>
        <v>-8</v>
      </c>
      <c r="AW12" s="11">
        <f>SUM($AV$3:AV12)</f>
        <v>-56</v>
      </c>
      <c r="AX12" s="390">
        <f t="shared" si="37"/>
        <v>0</v>
      </c>
      <c r="AY12" s="390">
        <f t="shared" si="9"/>
        <v>0</v>
      </c>
      <c r="AZ12" s="390">
        <f t="shared" si="9"/>
        <v>0</v>
      </c>
      <c r="BA12" s="390">
        <f t="shared" si="9"/>
        <v>0</v>
      </c>
      <c r="BB12" s="390">
        <f t="shared" si="9"/>
        <v>0</v>
      </c>
      <c r="BC12" s="2"/>
      <c r="BD12" s="368">
        <f t="shared" si="38"/>
        <v>0</v>
      </c>
      <c r="BE12" s="368">
        <f t="shared" si="38"/>
        <v>0</v>
      </c>
      <c r="BF12" s="368">
        <f t="shared" si="38"/>
        <v>0</v>
      </c>
      <c r="BG12" s="368">
        <f t="shared" si="38"/>
        <v>0</v>
      </c>
      <c r="BH12" s="372">
        <f t="shared" si="39"/>
        <v>18</v>
      </c>
      <c r="BI12" s="372">
        <f t="shared" si="10"/>
        <v>1.5</v>
      </c>
      <c r="BJ12" s="372">
        <f t="shared" si="40"/>
        <v>22</v>
      </c>
      <c r="BK12" s="372">
        <f t="shared" si="11"/>
        <v>2</v>
      </c>
      <c r="BL12" s="372">
        <f t="shared" si="41"/>
        <v>6</v>
      </c>
      <c r="BM12" s="372">
        <f t="shared" si="12"/>
        <v>2</v>
      </c>
      <c r="BN12" s="564">
        <f t="shared" si="13"/>
        <v>0</v>
      </c>
      <c r="BO12" s="565">
        <f t="shared" si="14"/>
        <v>0</v>
      </c>
      <c r="BP12" s="570">
        <f t="shared" si="15"/>
        <v>0</v>
      </c>
      <c r="BQ12" s="564">
        <f t="shared" si="16"/>
        <v>0</v>
      </c>
      <c r="BR12" s="565">
        <f t="shared" si="17"/>
        <v>0</v>
      </c>
      <c r="BS12" s="570">
        <f t="shared" si="18"/>
        <v>0</v>
      </c>
      <c r="BT12" s="568">
        <f t="shared" si="42"/>
        <v>0</v>
      </c>
      <c r="BU12" s="564">
        <f t="shared" si="43"/>
        <v>0</v>
      </c>
      <c r="BV12" s="582">
        <f t="shared" si="44"/>
        <v>0</v>
      </c>
      <c r="BW12" s="576">
        <f t="shared" si="45"/>
        <v>0</v>
      </c>
      <c r="BX12" s="577">
        <f t="shared" si="46"/>
        <v>0</v>
      </c>
      <c r="BY12" s="578">
        <f t="shared" si="19"/>
        <v>0</v>
      </c>
      <c r="BZ12" s="576">
        <f t="shared" si="47"/>
        <v>0</v>
      </c>
      <c r="CA12" s="577">
        <f t="shared" si="48"/>
        <v>0</v>
      </c>
      <c r="CB12" s="578">
        <f t="shared" si="20"/>
        <v>0</v>
      </c>
      <c r="CC12" s="579">
        <f t="shared" si="49"/>
        <v>0</v>
      </c>
      <c r="CD12" s="576">
        <f t="shared" si="50"/>
        <v>0</v>
      </c>
      <c r="CE12" s="560">
        <f t="shared" si="51"/>
        <v>-6</v>
      </c>
      <c r="CF12" s="560">
        <f t="shared" si="52"/>
        <v>-6</v>
      </c>
      <c r="CG12" s="560">
        <f t="shared" si="53"/>
        <v>0</v>
      </c>
      <c r="CH12" s="560">
        <f t="shared" si="54"/>
        <v>0</v>
      </c>
      <c r="CL12" s="11" t="str">
        <f t="shared" si="55"/>
        <v/>
      </c>
      <c r="CM12" s="11"/>
    </row>
    <row r="13" spans="1:91" ht="12.75" x14ac:dyDescent="0.2">
      <c r="A13" s="242">
        <f t="shared" si="21"/>
        <v>4</v>
      </c>
      <c r="B13" s="243">
        <f t="shared" si="56"/>
        <v>46064</v>
      </c>
      <c r="C13" s="600">
        <f t="shared" si="22"/>
        <v>7</v>
      </c>
      <c r="D13" s="307"/>
      <c r="E13" s="307"/>
      <c r="F13" s="308"/>
      <c r="G13" s="308"/>
      <c r="H13" s="546">
        <f>IF(AK13=6,Einstellungen!$E$11,IF(AK13=7,Einstellungen!$E$12,IF(AK13=1,Einstellungen!$E$13,IF(AK13=2,Einstellungen!$E$7,IF(AK13=3,Einstellungen!$E$8,IF(AK13=4,Einstellungen!$E$9,IF(AK13=5,Einstellungen!$E$10)))))))</f>
        <v>0</v>
      </c>
      <c r="I13" s="232">
        <f t="shared" si="0"/>
        <v>0</v>
      </c>
      <c r="J13" s="229">
        <f t="shared" si="1"/>
        <v>1</v>
      </c>
      <c r="K13" s="313"/>
      <c r="L13" s="328"/>
      <c r="M13" s="202"/>
      <c r="N13" s="381"/>
      <c r="O13" s="382"/>
      <c r="P13" s="382"/>
      <c r="Q13" s="382"/>
      <c r="R13" s="260" t="str">
        <f>IF(I$36=0,"",IF(Einstellungen!I$39=1,R12+AV13,CL13))</f>
        <v/>
      </c>
      <c r="S13" s="231">
        <f>SUM(AP$3:AP13)</f>
        <v>64</v>
      </c>
      <c r="T13" s="228">
        <f>SUM(I$3:I13)</f>
        <v>0</v>
      </c>
      <c r="U13" s="373" t="str">
        <f t="shared" si="23"/>
        <v/>
      </c>
      <c r="V13" s="689"/>
      <c r="W13" s="609"/>
      <c r="X13" s="609"/>
      <c r="Y13" s="15">
        <f t="shared" si="2"/>
        <v>46064</v>
      </c>
      <c r="Z13" s="8">
        <f t="shared" si="3"/>
        <v>0</v>
      </c>
      <c r="AA13" s="2">
        <f>IF(M13=Einstellungen!A$43,I13,IF(M13=Einstellungen!A$45,I13,0))</f>
        <v>0</v>
      </c>
      <c r="AB13" s="2">
        <f>IF(M13=Einstellungen!A$44,I13,IF(M13=Einstellungen!A$45,I13,0))</f>
        <v>0</v>
      </c>
      <c r="AC13" s="661">
        <f t="shared" si="4"/>
        <v>0</v>
      </c>
      <c r="AD13" s="2">
        <f t="shared" si="5"/>
        <v>0</v>
      </c>
      <c r="AE13" s="2">
        <f t="shared" si="24"/>
        <v>0</v>
      </c>
      <c r="AF13" s="2">
        <f t="shared" si="24"/>
        <v>0</v>
      </c>
      <c r="AG13" s="325">
        <f t="shared" si="6"/>
        <v>0</v>
      </c>
      <c r="AH13" s="325">
        <f t="shared" si="7"/>
        <v>0</v>
      </c>
      <c r="AI13" s="325">
        <f t="shared" si="25"/>
        <v>0</v>
      </c>
      <c r="AJ13" s="325">
        <f t="shared" si="26"/>
        <v>0</v>
      </c>
      <c r="AK13" s="2">
        <f t="shared" si="27"/>
        <v>4</v>
      </c>
      <c r="AL13" s="14">
        <f t="shared" si="28"/>
        <v>0</v>
      </c>
      <c r="AM13" s="11">
        <f t="shared" si="29"/>
        <v>0</v>
      </c>
      <c r="AN13" s="11">
        <f t="shared" si="30"/>
        <v>0</v>
      </c>
      <c r="AO13" s="11">
        <f t="shared" si="31"/>
        <v>8</v>
      </c>
      <c r="AP13" s="11">
        <f t="shared" si="32"/>
        <v>8</v>
      </c>
      <c r="AQ13" s="204">
        <f t="shared" si="33"/>
        <v>8</v>
      </c>
      <c r="AR13" s="2">
        <f t="shared" si="34"/>
        <v>1</v>
      </c>
      <c r="AS13" s="2">
        <f t="shared" si="8"/>
        <v>1</v>
      </c>
      <c r="AT13" s="11" t="str">
        <f t="shared" si="57"/>
        <v/>
      </c>
      <c r="AU13" s="11" t="str">
        <f t="shared" si="35"/>
        <v/>
      </c>
      <c r="AV13" s="11">
        <f t="shared" si="36"/>
        <v>-8</v>
      </c>
      <c r="AW13" s="11">
        <f>SUM($AV$3:AV13)</f>
        <v>-64</v>
      </c>
      <c r="AX13" s="390">
        <f t="shared" si="37"/>
        <v>0</v>
      </c>
      <c r="AY13" s="390">
        <f t="shared" si="9"/>
        <v>0</v>
      </c>
      <c r="AZ13" s="390">
        <f t="shared" si="9"/>
        <v>0</v>
      </c>
      <c r="BA13" s="390">
        <f t="shared" si="9"/>
        <v>0</v>
      </c>
      <c r="BB13" s="390">
        <f t="shared" si="9"/>
        <v>0</v>
      </c>
      <c r="BC13" s="2"/>
      <c r="BD13" s="368">
        <f t="shared" si="38"/>
        <v>0</v>
      </c>
      <c r="BE13" s="368">
        <f t="shared" si="38"/>
        <v>0</v>
      </c>
      <c r="BF13" s="368">
        <f t="shared" si="38"/>
        <v>0</v>
      </c>
      <c r="BG13" s="368">
        <f t="shared" si="38"/>
        <v>0</v>
      </c>
      <c r="BH13" s="372">
        <f t="shared" si="39"/>
        <v>18</v>
      </c>
      <c r="BI13" s="372">
        <f t="shared" si="10"/>
        <v>1.5</v>
      </c>
      <c r="BJ13" s="372">
        <f t="shared" si="40"/>
        <v>22</v>
      </c>
      <c r="BK13" s="372">
        <f t="shared" si="11"/>
        <v>2</v>
      </c>
      <c r="BL13" s="372">
        <f t="shared" si="41"/>
        <v>6</v>
      </c>
      <c r="BM13" s="372">
        <f t="shared" si="12"/>
        <v>2</v>
      </c>
      <c r="BN13" s="564">
        <f t="shared" si="13"/>
        <v>0</v>
      </c>
      <c r="BO13" s="565">
        <f t="shared" si="14"/>
        <v>0</v>
      </c>
      <c r="BP13" s="570">
        <f t="shared" si="15"/>
        <v>0</v>
      </c>
      <c r="BQ13" s="564">
        <f t="shared" si="16"/>
        <v>0</v>
      </c>
      <c r="BR13" s="565">
        <f t="shared" si="17"/>
        <v>0</v>
      </c>
      <c r="BS13" s="570">
        <f t="shared" si="18"/>
        <v>0</v>
      </c>
      <c r="BT13" s="568">
        <f t="shared" si="42"/>
        <v>0</v>
      </c>
      <c r="BU13" s="564">
        <f t="shared" si="43"/>
        <v>0</v>
      </c>
      <c r="BV13" s="582">
        <f t="shared" si="44"/>
        <v>0</v>
      </c>
      <c r="BW13" s="576">
        <f t="shared" si="45"/>
        <v>0</v>
      </c>
      <c r="BX13" s="577">
        <f t="shared" si="46"/>
        <v>0</v>
      </c>
      <c r="BY13" s="578">
        <f t="shared" si="19"/>
        <v>0</v>
      </c>
      <c r="BZ13" s="576">
        <f t="shared" si="47"/>
        <v>0</v>
      </c>
      <c r="CA13" s="577">
        <f t="shared" si="48"/>
        <v>0</v>
      </c>
      <c r="CB13" s="578">
        <f t="shared" si="20"/>
        <v>0</v>
      </c>
      <c r="CC13" s="579">
        <f t="shared" si="49"/>
        <v>0</v>
      </c>
      <c r="CD13" s="576">
        <f t="shared" si="50"/>
        <v>0</v>
      </c>
      <c r="CE13" s="560">
        <f t="shared" si="51"/>
        <v>-6</v>
      </c>
      <c r="CF13" s="560">
        <f t="shared" si="52"/>
        <v>-6</v>
      </c>
      <c r="CG13" s="560">
        <f t="shared" si="53"/>
        <v>0</v>
      </c>
      <c r="CH13" s="560">
        <f t="shared" si="54"/>
        <v>0</v>
      </c>
      <c r="CL13" s="11" t="str">
        <f t="shared" si="55"/>
        <v/>
      </c>
      <c r="CM13" s="11"/>
    </row>
    <row r="14" spans="1:91" ht="12.75" x14ac:dyDescent="0.2">
      <c r="A14" s="242">
        <f t="shared" si="21"/>
        <v>5</v>
      </c>
      <c r="B14" s="243">
        <f t="shared" si="56"/>
        <v>46065</v>
      </c>
      <c r="C14" s="600">
        <f t="shared" si="22"/>
        <v>7</v>
      </c>
      <c r="D14" s="307"/>
      <c r="E14" s="307"/>
      <c r="F14" s="308"/>
      <c r="G14" s="308"/>
      <c r="H14" s="546">
        <f>IF(AK14=6,Einstellungen!$E$11,IF(AK14=7,Einstellungen!$E$12,IF(AK14=1,Einstellungen!$E$13,IF(AK14=2,Einstellungen!$E$7,IF(AK14=3,Einstellungen!$E$8,IF(AK14=4,Einstellungen!$E$9,IF(AK14=5,Einstellungen!$E$10)))))))</f>
        <v>0</v>
      </c>
      <c r="I14" s="232">
        <f t="shared" si="0"/>
        <v>0</v>
      </c>
      <c r="J14" s="229">
        <f t="shared" si="1"/>
        <v>1</v>
      </c>
      <c r="K14" s="313"/>
      <c r="L14" s="328"/>
      <c r="M14" s="202"/>
      <c r="N14" s="381"/>
      <c r="O14" s="382"/>
      <c r="P14" s="382"/>
      <c r="Q14" s="382"/>
      <c r="R14" s="260" t="str">
        <f>IF(I$36=0,"",IF(Einstellungen!I$39=1,R13+AV14,CL14))</f>
        <v/>
      </c>
      <c r="S14" s="231">
        <f>SUM(AP$3:AP14)</f>
        <v>72</v>
      </c>
      <c r="T14" s="228">
        <f>SUM(I$3:I14)</f>
        <v>0</v>
      </c>
      <c r="U14" s="373" t="str">
        <f t="shared" si="23"/>
        <v/>
      </c>
      <c r="V14" s="689"/>
      <c r="W14" s="609"/>
      <c r="X14" s="609"/>
      <c r="Y14" s="15">
        <f t="shared" si="2"/>
        <v>46065</v>
      </c>
      <c r="Z14" s="8">
        <f t="shared" si="3"/>
        <v>0</v>
      </c>
      <c r="AA14" s="2">
        <f>IF(M14=Einstellungen!A$43,I14,IF(M14=Einstellungen!A$45,I14,0))</f>
        <v>0</v>
      </c>
      <c r="AB14" s="2">
        <f>IF(M14=Einstellungen!A$44,I14,IF(M14=Einstellungen!A$45,I14,0))</f>
        <v>0</v>
      </c>
      <c r="AC14" s="661">
        <f t="shared" si="4"/>
        <v>0</v>
      </c>
      <c r="AD14" s="2">
        <f t="shared" si="5"/>
        <v>0</v>
      </c>
      <c r="AE14" s="2">
        <f t="shared" si="24"/>
        <v>0</v>
      </c>
      <c r="AF14" s="2">
        <f t="shared" si="24"/>
        <v>0</v>
      </c>
      <c r="AG14" s="325">
        <f t="shared" si="6"/>
        <v>0</v>
      </c>
      <c r="AH14" s="325">
        <f t="shared" si="7"/>
        <v>0</v>
      </c>
      <c r="AI14" s="325">
        <f t="shared" si="25"/>
        <v>0</v>
      </c>
      <c r="AJ14" s="325">
        <f t="shared" si="26"/>
        <v>0</v>
      </c>
      <c r="AK14" s="2">
        <f t="shared" si="27"/>
        <v>5</v>
      </c>
      <c r="AL14" s="14">
        <f t="shared" si="28"/>
        <v>0</v>
      </c>
      <c r="AM14" s="11">
        <f t="shared" si="29"/>
        <v>0</v>
      </c>
      <c r="AN14" s="11">
        <f t="shared" si="30"/>
        <v>0</v>
      </c>
      <c r="AO14" s="11">
        <f t="shared" si="31"/>
        <v>8</v>
      </c>
      <c r="AP14" s="11">
        <f t="shared" si="32"/>
        <v>8</v>
      </c>
      <c r="AQ14" s="204">
        <f t="shared" si="33"/>
        <v>8</v>
      </c>
      <c r="AR14" s="2">
        <f t="shared" si="34"/>
        <v>1</v>
      </c>
      <c r="AS14" s="2">
        <f t="shared" si="8"/>
        <v>1</v>
      </c>
      <c r="AT14" s="11" t="str">
        <f t="shared" si="57"/>
        <v/>
      </c>
      <c r="AU14" s="11" t="str">
        <f t="shared" si="35"/>
        <v/>
      </c>
      <c r="AV14" s="11">
        <f t="shared" si="36"/>
        <v>-8</v>
      </c>
      <c r="AW14" s="11">
        <f>SUM($AV$3:AV14)</f>
        <v>-72</v>
      </c>
      <c r="AX14" s="390">
        <f t="shared" si="37"/>
        <v>0</v>
      </c>
      <c r="AY14" s="390">
        <f t="shared" si="9"/>
        <v>0</v>
      </c>
      <c r="AZ14" s="390">
        <f t="shared" si="9"/>
        <v>0</v>
      </c>
      <c r="BA14" s="390">
        <f t="shared" si="9"/>
        <v>0</v>
      </c>
      <c r="BB14" s="390">
        <f t="shared" si="9"/>
        <v>0</v>
      </c>
      <c r="BC14" s="2"/>
      <c r="BD14" s="368">
        <f t="shared" si="38"/>
        <v>0</v>
      </c>
      <c r="BE14" s="368">
        <f t="shared" si="38"/>
        <v>0</v>
      </c>
      <c r="BF14" s="368">
        <f t="shared" si="38"/>
        <v>0</v>
      </c>
      <c r="BG14" s="368">
        <f t="shared" si="38"/>
        <v>0</v>
      </c>
      <c r="BH14" s="372">
        <f t="shared" si="39"/>
        <v>18</v>
      </c>
      <c r="BI14" s="372">
        <f t="shared" si="10"/>
        <v>1.5</v>
      </c>
      <c r="BJ14" s="372">
        <f t="shared" si="40"/>
        <v>22</v>
      </c>
      <c r="BK14" s="372">
        <f t="shared" si="11"/>
        <v>2</v>
      </c>
      <c r="BL14" s="372">
        <f t="shared" si="41"/>
        <v>6</v>
      </c>
      <c r="BM14" s="372">
        <f t="shared" si="12"/>
        <v>2</v>
      </c>
      <c r="BN14" s="564">
        <f t="shared" si="13"/>
        <v>0</v>
      </c>
      <c r="BO14" s="565">
        <f t="shared" si="14"/>
        <v>0</v>
      </c>
      <c r="BP14" s="570">
        <f t="shared" si="15"/>
        <v>0</v>
      </c>
      <c r="BQ14" s="564">
        <f t="shared" si="16"/>
        <v>0</v>
      </c>
      <c r="BR14" s="565">
        <f t="shared" si="17"/>
        <v>0</v>
      </c>
      <c r="BS14" s="570">
        <f t="shared" si="18"/>
        <v>0</v>
      </c>
      <c r="BT14" s="568">
        <f t="shared" si="42"/>
        <v>0</v>
      </c>
      <c r="BU14" s="564">
        <f t="shared" si="43"/>
        <v>0</v>
      </c>
      <c r="BV14" s="582">
        <f t="shared" si="44"/>
        <v>0</v>
      </c>
      <c r="BW14" s="576">
        <f t="shared" si="45"/>
        <v>0</v>
      </c>
      <c r="BX14" s="577">
        <f t="shared" si="46"/>
        <v>0</v>
      </c>
      <c r="BY14" s="578">
        <f t="shared" si="19"/>
        <v>0</v>
      </c>
      <c r="BZ14" s="576">
        <f t="shared" si="47"/>
        <v>0</v>
      </c>
      <c r="CA14" s="577">
        <f t="shared" si="48"/>
        <v>0</v>
      </c>
      <c r="CB14" s="578">
        <f t="shared" si="20"/>
        <v>0</v>
      </c>
      <c r="CC14" s="579">
        <f t="shared" si="49"/>
        <v>0</v>
      </c>
      <c r="CD14" s="576">
        <f t="shared" si="50"/>
        <v>0</v>
      </c>
      <c r="CE14" s="560">
        <f t="shared" si="51"/>
        <v>-6</v>
      </c>
      <c r="CF14" s="560">
        <f t="shared" si="52"/>
        <v>-6</v>
      </c>
      <c r="CG14" s="560">
        <f t="shared" si="53"/>
        <v>0</v>
      </c>
      <c r="CH14" s="560">
        <f t="shared" si="54"/>
        <v>0</v>
      </c>
      <c r="CL14" s="11" t="str">
        <f t="shared" si="55"/>
        <v/>
      </c>
      <c r="CM14" s="11"/>
    </row>
    <row r="15" spans="1:91" ht="12.75" x14ac:dyDescent="0.2">
      <c r="A15" s="242">
        <f t="shared" si="21"/>
        <v>6</v>
      </c>
      <c r="B15" s="243">
        <f t="shared" si="56"/>
        <v>46066</v>
      </c>
      <c r="C15" s="600">
        <f t="shared" si="22"/>
        <v>7</v>
      </c>
      <c r="D15" s="307"/>
      <c r="E15" s="307"/>
      <c r="F15" s="308"/>
      <c r="G15" s="308"/>
      <c r="H15" s="546">
        <f>IF(AK15=6,Einstellungen!$E$11,IF(AK15=7,Einstellungen!$E$12,IF(AK15=1,Einstellungen!$E$13,IF(AK15=2,Einstellungen!$E$7,IF(AK15=3,Einstellungen!$E$8,IF(AK15=4,Einstellungen!$E$9,IF(AK15=5,Einstellungen!$E$10)))))))</f>
        <v>0</v>
      </c>
      <c r="I15" s="232">
        <f t="shared" si="0"/>
        <v>0</v>
      </c>
      <c r="J15" s="229">
        <f t="shared" si="1"/>
        <v>1</v>
      </c>
      <c r="K15" s="313"/>
      <c r="L15" s="328"/>
      <c r="M15" s="202"/>
      <c r="N15" s="381"/>
      <c r="O15" s="382"/>
      <c r="P15" s="382"/>
      <c r="Q15" s="382"/>
      <c r="R15" s="260" t="str">
        <f>IF(I$36=0,"",IF(Einstellungen!I$39=1,R14+AV15,CL15))</f>
        <v/>
      </c>
      <c r="S15" s="231">
        <f>SUM(AP$3:AP15)</f>
        <v>80</v>
      </c>
      <c r="T15" s="228">
        <f>SUM(I$3:I15)</f>
        <v>0</v>
      </c>
      <c r="U15" s="373" t="str">
        <f t="shared" si="23"/>
        <v/>
      </c>
      <c r="V15" s="689"/>
      <c r="W15" s="609"/>
      <c r="X15" s="609"/>
      <c r="Y15" s="15">
        <f t="shared" si="2"/>
        <v>46066</v>
      </c>
      <c r="Z15" s="8">
        <f t="shared" si="3"/>
        <v>0</v>
      </c>
      <c r="AA15" s="2">
        <f>IF(M15=Einstellungen!A$43,I15,IF(M15=Einstellungen!A$45,I15,0))</f>
        <v>0</v>
      </c>
      <c r="AB15" s="2">
        <f>IF(M15=Einstellungen!A$44,I15,IF(M15=Einstellungen!A$45,I15,0))</f>
        <v>0</v>
      </c>
      <c r="AC15" s="661">
        <f t="shared" si="4"/>
        <v>0</v>
      </c>
      <c r="AD15" s="2">
        <f t="shared" si="5"/>
        <v>0</v>
      </c>
      <c r="AE15" s="2">
        <f t="shared" si="24"/>
        <v>0</v>
      </c>
      <c r="AF15" s="2">
        <f t="shared" si="24"/>
        <v>0</v>
      </c>
      <c r="AG15" s="325">
        <f t="shared" si="6"/>
        <v>0</v>
      </c>
      <c r="AH15" s="325">
        <f t="shared" si="7"/>
        <v>0</v>
      </c>
      <c r="AI15" s="325">
        <f t="shared" si="25"/>
        <v>0</v>
      </c>
      <c r="AJ15" s="325">
        <f t="shared" si="26"/>
        <v>0</v>
      </c>
      <c r="AK15" s="2">
        <f t="shared" si="27"/>
        <v>6</v>
      </c>
      <c r="AL15" s="14">
        <f t="shared" si="28"/>
        <v>0</v>
      </c>
      <c r="AM15" s="11">
        <f t="shared" si="29"/>
        <v>0</v>
      </c>
      <c r="AN15" s="11">
        <f t="shared" si="30"/>
        <v>0</v>
      </c>
      <c r="AO15" s="11">
        <f t="shared" si="31"/>
        <v>8</v>
      </c>
      <c r="AP15" s="11">
        <f t="shared" si="32"/>
        <v>8</v>
      </c>
      <c r="AQ15" s="204">
        <f t="shared" si="33"/>
        <v>8</v>
      </c>
      <c r="AR15" s="2">
        <f t="shared" si="34"/>
        <v>1</v>
      </c>
      <c r="AS15" s="2">
        <f t="shared" si="8"/>
        <v>1</v>
      </c>
      <c r="AT15" s="11" t="str">
        <f t="shared" si="57"/>
        <v/>
      </c>
      <c r="AU15" s="11" t="str">
        <f t="shared" si="35"/>
        <v/>
      </c>
      <c r="AV15" s="11">
        <f t="shared" si="36"/>
        <v>-8</v>
      </c>
      <c r="AW15" s="11">
        <f>SUM($AV$3:AV15)</f>
        <v>-80</v>
      </c>
      <c r="AX15" s="390">
        <f t="shared" si="37"/>
        <v>0</v>
      </c>
      <c r="AY15" s="390">
        <f t="shared" si="9"/>
        <v>0</v>
      </c>
      <c r="AZ15" s="390">
        <f t="shared" si="9"/>
        <v>0</v>
      </c>
      <c r="BA15" s="390">
        <f t="shared" si="9"/>
        <v>0</v>
      </c>
      <c r="BB15" s="390">
        <f t="shared" si="9"/>
        <v>0</v>
      </c>
      <c r="BC15" s="2"/>
      <c r="BD15" s="368">
        <f t="shared" si="38"/>
        <v>0</v>
      </c>
      <c r="BE15" s="368">
        <f t="shared" si="38"/>
        <v>0</v>
      </c>
      <c r="BF15" s="368">
        <f t="shared" si="38"/>
        <v>0</v>
      </c>
      <c r="BG15" s="368">
        <f t="shared" si="38"/>
        <v>0</v>
      </c>
      <c r="BH15" s="372">
        <f t="shared" si="39"/>
        <v>18</v>
      </c>
      <c r="BI15" s="372">
        <f t="shared" si="10"/>
        <v>1.5</v>
      </c>
      <c r="BJ15" s="372">
        <f t="shared" si="40"/>
        <v>22</v>
      </c>
      <c r="BK15" s="372">
        <f t="shared" si="11"/>
        <v>2</v>
      </c>
      <c r="BL15" s="372">
        <f t="shared" si="41"/>
        <v>6</v>
      </c>
      <c r="BM15" s="372">
        <f t="shared" si="12"/>
        <v>2</v>
      </c>
      <c r="BN15" s="564">
        <f t="shared" si="13"/>
        <v>0</v>
      </c>
      <c r="BO15" s="565">
        <f t="shared" si="14"/>
        <v>0</v>
      </c>
      <c r="BP15" s="570">
        <f t="shared" si="15"/>
        <v>0</v>
      </c>
      <c r="BQ15" s="564">
        <f t="shared" si="16"/>
        <v>0</v>
      </c>
      <c r="BR15" s="565">
        <f t="shared" si="17"/>
        <v>0</v>
      </c>
      <c r="BS15" s="570">
        <f t="shared" si="18"/>
        <v>0</v>
      </c>
      <c r="BT15" s="568">
        <f t="shared" si="42"/>
        <v>0</v>
      </c>
      <c r="BU15" s="564">
        <f t="shared" si="43"/>
        <v>0</v>
      </c>
      <c r="BV15" s="582">
        <f t="shared" si="44"/>
        <v>0</v>
      </c>
      <c r="BW15" s="576">
        <f t="shared" si="45"/>
        <v>0</v>
      </c>
      <c r="BX15" s="577">
        <f t="shared" si="46"/>
        <v>0</v>
      </c>
      <c r="BY15" s="578">
        <f t="shared" si="19"/>
        <v>0</v>
      </c>
      <c r="BZ15" s="576">
        <f t="shared" si="47"/>
        <v>0</v>
      </c>
      <c r="CA15" s="577">
        <f t="shared" si="48"/>
        <v>0</v>
      </c>
      <c r="CB15" s="578">
        <f t="shared" si="20"/>
        <v>0</v>
      </c>
      <c r="CC15" s="579">
        <f t="shared" si="49"/>
        <v>0</v>
      </c>
      <c r="CD15" s="576">
        <f t="shared" si="50"/>
        <v>0</v>
      </c>
      <c r="CE15" s="560">
        <f t="shared" si="51"/>
        <v>-6</v>
      </c>
      <c r="CF15" s="560">
        <f t="shared" si="52"/>
        <v>-6</v>
      </c>
      <c r="CG15" s="560">
        <f t="shared" si="53"/>
        <v>0</v>
      </c>
      <c r="CH15" s="560">
        <f t="shared" si="54"/>
        <v>0</v>
      </c>
      <c r="CL15" s="11" t="str">
        <f t="shared" si="55"/>
        <v/>
      </c>
      <c r="CM15" s="11"/>
    </row>
    <row r="16" spans="1:91" ht="12.75" x14ac:dyDescent="0.2">
      <c r="A16" s="242">
        <f t="shared" si="21"/>
        <v>7</v>
      </c>
      <c r="B16" s="243">
        <f t="shared" si="56"/>
        <v>46067</v>
      </c>
      <c r="C16" s="600">
        <f t="shared" si="22"/>
        <v>7</v>
      </c>
      <c r="D16" s="307"/>
      <c r="E16" s="307"/>
      <c r="F16" s="308"/>
      <c r="G16" s="308"/>
      <c r="H16" s="546">
        <f>IF(AK16=6,Einstellungen!$E$11,IF(AK16=7,Einstellungen!$E$12,IF(AK16=1,Einstellungen!$E$13,IF(AK16=2,Einstellungen!$E$7,IF(AK16=3,Einstellungen!$E$8,IF(AK16=4,Einstellungen!$E$9,IF(AK16=5,Einstellungen!$E$10)))))))</f>
        <v>0</v>
      </c>
      <c r="I16" s="232">
        <f t="shared" si="0"/>
        <v>0</v>
      </c>
      <c r="J16" s="229" t="str">
        <f t="shared" si="1"/>
        <v/>
      </c>
      <c r="K16" s="313"/>
      <c r="L16" s="328"/>
      <c r="M16" s="202"/>
      <c r="N16" s="381"/>
      <c r="O16" s="382"/>
      <c r="P16" s="382"/>
      <c r="Q16" s="382"/>
      <c r="R16" s="260" t="str">
        <f>IF(I$36=0,"",IF(Einstellungen!I$39=1,R15+AV16,CL16))</f>
        <v/>
      </c>
      <c r="S16" s="231">
        <f>SUM(AP$3:AP16)</f>
        <v>80</v>
      </c>
      <c r="T16" s="228">
        <f>SUM(I$3:I16)</f>
        <v>0</v>
      </c>
      <c r="U16" s="373" t="str">
        <f t="shared" si="23"/>
        <v/>
      </c>
      <c r="V16" s="689" t="s">
        <v>312</v>
      </c>
      <c r="W16" s="609"/>
      <c r="X16" s="609"/>
      <c r="Y16" s="15">
        <f t="shared" si="2"/>
        <v>46067</v>
      </c>
      <c r="Z16" s="8" t="b">
        <f t="shared" si="3"/>
        <v>0</v>
      </c>
      <c r="AA16" s="2">
        <f>IF(M16=Einstellungen!A$43,I16,IF(M16=Einstellungen!A$45,I16,0))</f>
        <v>0</v>
      </c>
      <c r="AB16" s="2">
        <f>IF(M16=Einstellungen!A$44,I16,IF(M16=Einstellungen!A$45,I16,0))</f>
        <v>0</v>
      </c>
      <c r="AC16" s="661">
        <f t="shared" si="4"/>
        <v>0</v>
      </c>
      <c r="AD16" s="2" t="b">
        <f t="shared" si="5"/>
        <v>0</v>
      </c>
      <c r="AE16" s="2">
        <f t="shared" si="24"/>
        <v>0</v>
      </c>
      <c r="AF16" s="2">
        <f t="shared" si="24"/>
        <v>0</v>
      </c>
      <c r="AG16" s="325" t="b">
        <f t="shared" si="6"/>
        <v>0</v>
      </c>
      <c r="AH16" s="325" t="b">
        <f t="shared" si="7"/>
        <v>0</v>
      </c>
      <c r="AI16" s="325" t="b">
        <f t="shared" si="25"/>
        <v>0</v>
      </c>
      <c r="AJ16" s="325" t="b">
        <f t="shared" si="26"/>
        <v>0</v>
      </c>
      <c r="AK16" s="2">
        <f t="shared" si="27"/>
        <v>7</v>
      </c>
      <c r="AL16" s="14">
        <f t="shared" si="28"/>
        <v>0</v>
      </c>
      <c r="AM16" s="11">
        <f t="shared" si="29"/>
        <v>0</v>
      </c>
      <c r="AN16" s="11">
        <f t="shared" si="30"/>
        <v>0</v>
      </c>
      <c r="AO16" s="11">
        <f t="shared" si="31"/>
        <v>0</v>
      </c>
      <c r="AP16" s="11">
        <f t="shared" si="32"/>
        <v>0</v>
      </c>
      <c r="AQ16" s="204">
        <f t="shared" si="33"/>
        <v>0</v>
      </c>
      <c r="AR16" s="2" t="str">
        <f t="shared" si="34"/>
        <v/>
      </c>
      <c r="AS16" s="2" t="str">
        <f t="shared" si="8"/>
        <v/>
      </c>
      <c r="AT16" s="11" t="str">
        <f t="shared" si="57"/>
        <v/>
      </c>
      <c r="AU16" s="11" t="str">
        <f t="shared" si="35"/>
        <v/>
      </c>
      <c r="AV16" s="11">
        <f t="shared" si="36"/>
        <v>0</v>
      </c>
      <c r="AW16" s="11">
        <f>SUM($AV$3:AV16)</f>
        <v>-80</v>
      </c>
      <c r="AX16" s="390">
        <f t="shared" si="37"/>
        <v>0</v>
      </c>
      <c r="AY16" s="390">
        <f t="shared" si="9"/>
        <v>0</v>
      </c>
      <c r="AZ16" s="390">
        <f t="shared" si="9"/>
        <v>0</v>
      </c>
      <c r="BA16" s="390">
        <f t="shared" si="9"/>
        <v>0</v>
      </c>
      <c r="BB16" s="390">
        <f t="shared" si="9"/>
        <v>0</v>
      </c>
      <c r="BC16" s="2"/>
      <c r="BD16" s="368">
        <f t="shared" si="38"/>
        <v>0</v>
      </c>
      <c r="BE16" s="368">
        <f t="shared" si="38"/>
        <v>0</v>
      </c>
      <c r="BF16" s="368">
        <f t="shared" si="38"/>
        <v>0</v>
      </c>
      <c r="BG16" s="368">
        <f t="shared" si="38"/>
        <v>0</v>
      </c>
      <c r="BH16" s="372">
        <f t="shared" si="39"/>
        <v>18</v>
      </c>
      <c r="BI16" s="372">
        <f t="shared" si="10"/>
        <v>1.5</v>
      </c>
      <c r="BJ16" s="372">
        <f t="shared" si="40"/>
        <v>22</v>
      </c>
      <c r="BK16" s="372">
        <f t="shared" si="11"/>
        <v>2</v>
      </c>
      <c r="BL16" s="372">
        <f t="shared" si="41"/>
        <v>6</v>
      </c>
      <c r="BM16" s="372">
        <f t="shared" si="12"/>
        <v>2</v>
      </c>
      <c r="BN16" s="564">
        <f t="shared" si="13"/>
        <v>0</v>
      </c>
      <c r="BO16" s="565">
        <f t="shared" si="14"/>
        <v>0</v>
      </c>
      <c r="BP16" s="570">
        <f t="shared" si="15"/>
        <v>0</v>
      </c>
      <c r="BQ16" s="564">
        <f t="shared" si="16"/>
        <v>0</v>
      </c>
      <c r="BR16" s="565">
        <f t="shared" si="17"/>
        <v>0</v>
      </c>
      <c r="BS16" s="570">
        <f t="shared" si="18"/>
        <v>0</v>
      </c>
      <c r="BT16" s="568">
        <f t="shared" si="42"/>
        <v>0</v>
      </c>
      <c r="BU16" s="564">
        <f t="shared" si="43"/>
        <v>0</v>
      </c>
      <c r="BV16" s="582">
        <f t="shared" si="44"/>
        <v>0</v>
      </c>
      <c r="BW16" s="576">
        <f t="shared" si="45"/>
        <v>0</v>
      </c>
      <c r="BX16" s="577">
        <f t="shared" si="46"/>
        <v>0</v>
      </c>
      <c r="BY16" s="578">
        <f t="shared" si="19"/>
        <v>0</v>
      </c>
      <c r="BZ16" s="576">
        <f t="shared" si="47"/>
        <v>0</v>
      </c>
      <c r="CA16" s="577">
        <f t="shared" si="48"/>
        <v>0</v>
      </c>
      <c r="CB16" s="578">
        <f t="shared" si="20"/>
        <v>0</v>
      </c>
      <c r="CC16" s="579">
        <f t="shared" si="49"/>
        <v>0</v>
      </c>
      <c r="CD16" s="576">
        <f t="shared" si="50"/>
        <v>0</v>
      </c>
      <c r="CE16" s="560">
        <f t="shared" si="51"/>
        <v>-6</v>
      </c>
      <c r="CF16" s="560">
        <f t="shared" si="52"/>
        <v>-6</v>
      </c>
      <c r="CG16" s="560">
        <f t="shared" si="53"/>
        <v>0</v>
      </c>
      <c r="CH16" s="560">
        <f t="shared" si="54"/>
        <v>0</v>
      </c>
      <c r="CL16" s="11" t="str">
        <f t="shared" si="55"/>
        <v/>
      </c>
      <c r="CM16" s="11"/>
    </row>
    <row r="17" spans="1:91" ht="12.75" x14ac:dyDescent="0.2">
      <c r="A17" s="242">
        <f t="shared" si="21"/>
        <v>1</v>
      </c>
      <c r="B17" s="243">
        <f t="shared" si="56"/>
        <v>46068</v>
      </c>
      <c r="C17" s="600">
        <f t="shared" si="22"/>
        <v>7</v>
      </c>
      <c r="D17" s="307"/>
      <c r="E17" s="307"/>
      <c r="F17" s="308"/>
      <c r="G17" s="308"/>
      <c r="H17" s="546">
        <f>IF(AK17=6,Einstellungen!$E$11,IF(AK17=7,Einstellungen!$E$12,IF(AK17=1,Einstellungen!$E$13,IF(AK17=2,Einstellungen!$E$7,IF(AK17=3,Einstellungen!$E$8,IF(AK17=4,Einstellungen!$E$9,IF(AK17=5,Einstellungen!$E$10)))))))</f>
        <v>0</v>
      </c>
      <c r="I17" s="232">
        <f t="shared" si="0"/>
        <v>0</v>
      </c>
      <c r="J17" s="229" t="str">
        <f t="shared" si="1"/>
        <v/>
      </c>
      <c r="K17" s="313"/>
      <c r="L17" s="328"/>
      <c r="M17" s="202"/>
      <c r="N17" s="381"/>
      <c r="O17" s="382"/>
      <c r="P17" s="382"/>
      <c r="Q17" s="382"/>
      <c r="R17" s="260" t="str">
        <f>IF(I$36=0,"",IF(Einstellungen!I$39=1,R16+AV17,CL17))</f>
        <v/>
      </c>
      <c r="S17" s="231">
        <f>SUM(AP$3:AP17)</f>
        <v>80</v>
      </c>
      <c r="T17" s="228">
        <f>SUM(I$3:I17)</f>
        <v>0</v>
      </c>
      <c r="U17" s="373" t="str">
        <f t="shared" si="23"/>
        <v/>
      </c>
      <c r="V17" s="689"/>
      <c r="W17" s="609"/>
      <c r="X17" s="609"/>
      <c r="Y17" s="15">
        <f t="shared" si="2"/>
        <v>46068</v>
      </c>
      <c r="Z17" s="8" t="b">
        <f t="shared" si="3"/>
        <v>0</v>
      </c>
      <c r="AA17" s="2">
        <f>IF(M17=Einstellungen!A$43,I17,IF(M17=Einstellungen!A$45,I17,0))</f>
        <v>0</v>
      </c>
      <c r="AB17" s="2">
        <f>IF(M17=Einstellungen!A$44,I17,IF(M17=Einstellungen!A$45,I17,0))</f>
        <v>0</v>
      </c>
      <c r="AC17" s="661">
        <f t="shared" si="4"/>
        <v>0</v>
      </c>
      <c r="AD17" s="2" t="b">
        <f t="shared" si="5"/>
        <v>0</v>
      </c>
      <c r="AE17" s="2">
        <f t="shared" si="24"/>
        <v>0</v>
      </c>
      <c r="AF17" s="2">
        <f t="shared" si="24"/>
        <v>0</v>
      </c>
      <c r="AG17" s="325" t="b">
        <f t="shared" si="6"/>
        <v>0</v>
      </c>
      <c r="AH17" s="325" t="b">
        <f t="shared" si="7"/>
        <v>0</v>
      </c>
      <c r="AI17" s="325" t="b">
        <f t="shared" si="25"/>
        <v>0</v>
      </c>
      <c r="AJ17" s="325" t="b">
        <f t="shared" si="26"/>
        <v>0</v>
      </c>
      <c r="AK17" s="2">
        <f t="shared" si="27"/>
        <v>1</v>
      </c>
      <c r="AL17" s="14">
        <f t="shared" si="28"/>
        <v>0</v>
      </c>
      <c r="AM17" s="11">
        <f t="shared" si="29"/>
        <v>0</v>
      </c>
      <c r="AN17" s="11">
        <f t="shared" si="30"/>
        <v>0</v>
      </c>
      <c r="AO17" s="11">
        <f t="shared" si="31"/>
        <v>0</v>
      </c>
      <c r="AP17" s="11">
        <f t="shared" si="32"/>
        <v>0</v>
      </c>
      <c r="AQ17" s="204">
        <f t="shared" si="33"/>
        <v>0</v>
      </c>
      <c r="AR17" s="2" t="str">
        <f t="shared" si="34"/>
        <v/>
      </c>
      <c r="AS17" s="2" t="str">
        <f t="shared" si="8"/>
        <v/>
      </c>
      <c r="AT17" s="11" t="str">
        <f t="shared" si="57"/>
        <v/>
      </c>
      <c r="AU17" s="11" t="str">
        <f t="shared" si="35"/>
        <v/>
      </c>
      <c r="AV17" s="11">
        <f t="shared" si="36"/>
        <v>0</v>
      </c>
      <c r="AW17" s="11">
        <f>SUM($AV$3:AV17)</f>
        <v>-80</v>
      </c>
      <c r="AX17" s="390">
        <f t="shared" si="37"/>
        <v>0</v>
      </c>
      <c r="AY17" s="390">
        <f t="shared" si="9"/>
        <v>0</v>
      </c>
      <c r="AZ17" s="390">
        <f t="shared" si="9"/>
        <v>0</v>
      </c>
      <c r="BA17" s="390">
        <f t="shared" si="9"/>
        <v>0</v>
      </c>
      <c r="BB17" s="390">
        <f t="shared" si="9"/>
        <v>0</v>
      </c>
      <c r="BC17" s="2"/>
      <c r="BD17" s="368">
        <f t="shared" si="38"/>
        <v>0</v>
      </c>
      <c r="BE17" s="368">
        <f t="shared" si="38"/>
        <v>0</v>
      </c>
      <c r="BF17" s="368">
        <f t="shared" si="38"/>
        <v>0</v>
      </c>
      <c r="BG17" s="368">
        <f t="shared" si="38"/>
        <v>0</v>
      </c>
      <c r="BH17" s="372">
        <f t="shared" si="39"/>
        <v>8</v>
      </c>
      <c r="BI17" s="372">
        <f t="shared" si="10"/>
        <v>2</v>
      </c>
      <c r="BJ17" s="372">
        <f t="shared" si="40"/>
        <v>22</v>
      </c>
      <c r="BK17" s="372">
        <f t="shared" si="11"/>
        <v>3</v>
      </c>
      <c r="BL17" s="372">
        <f t="shared" si="41"/>
        <v>6</v>
      </c>
      <c r="BM17" s="372">
        <f t="shared" si="12"/>
        <v>3</v>
      </c>
      <c r="BN17" s="564">
        <f t="shared" si="13"/>
        <v>0</v>
      </c>
      <c r="BO17" s="565">
        <f t="shared" si="14"/>
        <v>0</v>
      </c>
      <c r="BP17" s="570">
        <f t="shared" si="15"/>
        <v>0</v>
      </c>
      <c r="BQ17" s="564">
        <f t="shared" si="16"/>
        <v>0</v>
      </c>
      <c r="BR17" s="565">
        <f t="shared" si="17"/>
        <v>0</v>
      </c>
      <c r="BS17" s="570">
        <f t="shared" si="18"/>
        <v>0</v>
      </c>
      <c r="BT17" s="564">
        <f t="shared" si="42"/>
        <v>0</v>
      </c>
      <c r="BU17" s="564">
        <f t="shared" si="43"/>
        <v>0</v>
      </c>
      <c r="BV17" s="582">
        <f t="shared" si="44"/>
        <v>0</v>
      </c>
      <c r="BW17" s="576">
        <f t="shared" si="45"/>
        <v>0</v>
      </c>
      <c r="BX17" s="577">
        <f t="shared" si="46"/>
        <v>0</v>
      </c>
      <c r="BY17" s="578">
        <f t="shared" si="19"/>
        <v>0</v>
      </c>
      <c r="BZ17" s="576">
        <f t="shared" si="47"/>
        <v>0</v>
      </c>
      <c r="CA17" s="577">
        <f t="shared" si="48"/>
        <v>0</v>
      </c>
      <c r="CB17" s="578">
        <f t="shared" si="20"/>
        <v>0</v>
      </c>
      <c r="CC17" s="576">
        <f t="shared" si="49"/>
        <v>0</v>
      </c>
      <c r="CD17" s="576">
        <f t="shared" si="50"/>
        <v>0</v>
      </c>
      <c r="CE17" s="560">
        <f t="shared" si="51"/>
        <v>-6</v>
      </c>
      <c r="CF17" s="560">
        <f t="shared" si="52"/>
        <v>-6</v>
      </c>
      <c r="CG17" s="560">
        <f t="shared" si="53"/>
        <v>0</v>
      </c>
      <c r="CH17" s="560">
        <f t="shared" si="54"/>
        <v>0</v>
      </c>
      <c r="CL17" s="11" t="str">
        <f t="shared" si="55"/>
        <v/>
      </c>
      <c r="CM17" s="11"/>
    </row>
    <row r="18" spans="1:91" ht="12.75" x14ac:dyDescent="0.2">
      <c r="A18" s="242">
        <f t="shared" si="21"/>
        <v>2</v>
      </c>
      <c r="B18" s="243">
        <f t="shared" si="56"/>
        <v>46069</v>
      </c>
      <c r="C18" s="600">
        <f t="shared" si="22"/>
        <v>8</v>
      </c>
      <c r="D18" s="307"/>
      <c r="E18" s="307"/>
      <c r="F18" s="308"/>
      <c r="G18" s="308"/>
      <c r="H18" s="546">
        <f>IF(AK18=6,Einstellungen!$E$11,IF(AK18=7,Einstellungen!$E$12,IF(AK18=1,Einstellungen!$E$13,IF(AK18=2,Einstellungen!$E$7,IF(AK18=3,Einstellungen!$E$8,IF(AK18=4,Einstellungen!$E$9,IF(AK18=5,Einstellungen!$E$10)))))))</f>
        <v>0</v>
      </c>
      <c r="I18" s="232">
        <f t="shared" si="0"/>
        <v>0</v>
      </c>
      <c r="J18" s="229">
        <f t="shared" si="1"/>
        <v>1</v>
      </c>
      <c r="K18" s="313"/>
      <c r="L18" s="328"/>
      <c r="M18" s="202"/>
      <c r="N18" s="381"/>
      <c r="O18" s="382"/>
      <c r="P18" s="382"/>
      <c r="Q18" s="382"/>
      <c r="R18" s="260" t="str">
        <f>IF(I$36=0,"",IF(Einstellungen!I$39=1,R17+AV18,CL18))</f>
        <v/>
      </c>
      <c r="S18" s="231">
        <f>SUM(AP$3:AP18)</f>
        <v>88</v>
      </c>
      <c r="T18" s="228">
        <f>SUM(I$3:I18)</f>
        <v>0</v>
      </c>
      <c r="U18" s="373" t="str">
        <f t="shared" si="23"/>
        <v/>
      </c>
      <c r="V18" s="689" t="s">
        <v>256</v>
      </c>
      <c r="W18" s="609"/>
      <c r="X18" s="609"/>
      <c r="Y18" s="15">
        <f t="shared" si="2"/>
        <v>46069</v>
      </c>
      <c r="Z18" s="8">
        <f t="shared" si="3"/>
        <v>0</v>
      </c>
      <c r="AA18" s="2">
        <f>IF(M18=Einstellungen!A$43,I18,IF(M18=Einstellungen!A$45,I18,0))</f>
        <v>0</v>
      </c>
      <c r="AB18" s="2">
        <f>IF(M18=Einstellungen!A$44,I18,IF(M18=Einstellungen!A$45,I18,0))</f>
        <v>0</v>
      </c>
      <c r="AC18" s="661">
        <f t="shared" si="4"/>
        <v>0</v>
      </c>
      <c r="AD18" s="2">
        <f t="shared" si="5"/>
        <v>0</v>
      </c>
      <c r="AE18" s="2">
        <f t="shared" si="24"/>
        <v>0</v>
      </c>
      <c r="AF18" s="2">
        <f t="shared" si="24"/>
        <v>0</v>
      </c>
      <c r="AG18" s="325">
        <f t="shared" si="6"/>
        <v>0</v>
      </c>
      <c r="AH18" s="325">
        <f t="shared" si="7"/>
        <v>0</v>
      </c>
      <c r="AI18" s="325">
        <f t="shared" si="25"/>
        <v>0</v>
      </c>
      <c r="AJ18" s="325">
        <f t="shared" si="26"/>
        <v>0</v>
      </c>
      <c r="AK18" s="2">
        <f t="shared" si="27"/>
        <v>2</v>
      </c>
      <c r="AL18" s="14">
        <f t="shared" si="28"/>
        <v>0</v>
      </c>
      <c r="AM18" s="11">
        <f t="shared" si="29"/>
        <v>0</v>
      </c>
      <c r="AN18" s="11">
        <f t="shared" si="30"/>
        <v>0</v>
      </c>
      <c r="AO18" s="11">
        <f t="shared" si="31"/>
        <v>8</v>
      </c>
      <c r="AP18" s="11">
        <f t="shared" si="32"/>
        <v>8</v>
      </c>
      <c r="AQ18" s="204">
        <f t="shared" si="33"/>
        <v>8</v>
      </c>
      <c r="AR18" s="2">
        <f t="shared" si="34"/>
        <v>1</v>
      </c>
      <c r="AS18" s="2">
        <f t="shared" si="8"/>
        <v>1</v>
      </c>
      <c r="AT18" s="11" t="str">
        <f t="shared" si="57"/>
        <v/>
      </c>
      <c r="AU18" s="11" t="str">
        <f t="shared" si="35"/>
        <v/>
      </c>
      <c r="AV18" s="11">
        <f t="shared" si="36"/>
        <v>-8</v>
      </c>
      <c r="AW18" s="11">
        <f>SUM($AV$3:AV18)</f>
        <v>-88</v>
      </c>
      <c r="AX18" s="390">
        <f t="shared" si="37"/>
        <v>0</v>
      </c>
      <c r="AY18" s="390">
        <f t="shared" si="9"/>
        <v>0</v>
      </c>
      <c r="AZ18" s="390">
        <f t="shared" si="9"/>
        <v>0</v>
      </c>
      <c r="BA18" s="390">
        <f t="shared" si="9"/>
        <v>0</v>
      </c>
      <c r="BB18" s="390">
        <f t="shared" si="9"/>
        <v>0</v>
      </c>
      <c r="BC18" s="2"/>
      <c r="BD18" s="368">
        <f t="shared" si="38"/>
        <v>0</v>
      </c>
      <c r="BE18" s="368">
        <f t="shared" si="38"/>
        <v>0</v>
      </c>
      <c r="BF18" s="368">
        <f t="shared" si="38"/>
        <v>0</v>
      </c>
      <c r="BG18" s="368">
        <f t="shared" si="38"/>
        <v>0</v>
      </c>
      <c r="BH18" s="372">
        <f t="shared" si="39"/>
        <v>18</v>
      </c>
      <c r="BI18" s="372">
        <f t="shared" si="10"/>
        <v>1.5</v>
      </c>
      <c r="BJ18" s="372">
        <f t="shared" si="40"/>
        <v>22</v>
      </c>
      <c r="BK18" s="372">
        <f t="shared" si="11"/>
        <v>2</v>
      </c>
      <c r="BL18" s="372">
        <f t="shared" si="41"/>
        <v>6</v>
      </c>
      <c r="BM18" s="372">
        <f t="shared" si="12"/>
        <v>2</v>
      </c>
      <c r="BN18" s="564">
        <f t="shared" si="13"/>
        <v>0</v>
      </c>
      <c r="BO18" s="565">
        <f t="shared" si="14"/>
        <v>0</v>
      </c>
      <c r="BP18" s="570">
        <f t="shared" si="15"/>
        <v>0</v>
      </c>
      <c r="BQ18" s="564">
        <f t="shared" si="16"/>
        <v>0</v>
      </c>
      <c r="BR18" s="565">
        <f t="shared" si="17"/>
        <v>0</v>
      </c>
      <c r="BS18" s="570">
        <f t="shared" si="18"/>
        <v>0</v>
      </c>
      <c r="BT18" s="568">
        <f t="shared" si="42"/>
        <v>0</v>
      </c>
      <c r="BU18" s="564">
        <f t="shared" si="43"/>
        <v>0</v>
      </c>
      <c r="BV18" s="582">
        <f t="shared" si="44"/>
        <v>0</v>
      </c>
      <c r="BW18" s="576">
        <f t="shared" si="45"/>
        <v>0</v>
      </c>
      <c r="BX18" s="577">
        <f t="shared" si="46"/>
        <v>0</v>
      </c>
      <c r="BY18" s="578">
        <f t="shared" si="19"/>
        <v>0</v>
      </c>
      <c r="BZ18" s="576">
        <f t="shared" si="47"/>
        <v>0</v>
      </c>
      <c r="CA18" s="577">
        <f t="shared" si="48"/>
        <v>0</v>
      </c>
      <c r="CB18" s="578">
        <f t="shared" si="20"/>
        <v>0</v>
      </c>
      <c r="CC18" s="579">
        <f t="shared" si="49"/>
        <v>0</v>
      </c>
      <c r="CD18" s="576">
        <f t="shared" si="50"/>
        <v>0</v>
      </c>
      <c r="CE18" s="560">
        <f t="shared" si="51"/>
        <v>-6</v>
      </c>
      <c r="CF18" s="560">
        <f t="shared" si="52"/>
        <v>-6</v>
      </c>
      <c r="CG18" s="560">
        <f t="shared" si="53"/>
        <v>0</v>
      </c>
      <c r="CH18" s="560">
        <f t="shared" si="54"/>
        <v>0</v>
      </c>
      <c r="CL18" s="11" t="str">
        <f t="shared" si="55"/>
        <v/>
      </c>
      <c r="CM18" s="11"/>
    </row>
    <row r="19" spans="1:91" ht="12.75" x14ac:dyDescent="0.2">
      <c r="A19" s="242">
        <f t="shared" si="21"/>
        <v>3</v>
      </c>
      <c r="B19" s="243">
        <f t="shared" si="56"/>
        <v>46070</v>
      </c>
      <c r="C19" s="600">
        <f t="shared" si="22"/>
        <v>8</v>
      </c>
      <c r="D19" s="307"/>
      <c r="E19" s="307"/>
      <c r="F19" s="308"/>
      <c r="G19" s="308"/>
      <c r="H19" s="546">
        <f>IF(AK19=6,Einstellungen!$E$11,IF(AK19=7,Einstellungen!$E$12,IF(AK19=1,Einstellungen!$E$13,IF(AK19=2,Einstellungen!$E$7,IF(AK19=3,Einstellungen!$E$8,IF(AK19=4,Einstellungen!$E$9,IF(AK19=5,Einstellungen!$E$10)))))))</f>
        <v>0</v>
      </c>
      <c r="I19" s="232">
        <f t="shared" si="0"/>
        <v>0</v>
      </c>
      <c r="J19" s="229">
        <f t="shared" si="1"/>
        <v>1</v>
      </c>
      <c r="K19" s="313"/>
      <c r="L19" s="328"/>
      <c r="M19" s="202"/>
      <c r="N19" s="381"/>
      <c r="O19" s="382"/>
      <c r="P19" s="382"/>
      <c r="Q19" s="382"/>
      <c r="R19" s="260" t="str">
        <f>IF(I$36=0,"",IF(Einstellungen!I$39=1,R18+AV19,CL19))</f>
        <v/>
      </c>
      <c r="S19" s="231">
        <f>SUM(AP$3:AP19)</f>
        <v>96</v>
      </c>
      <c r="T19" s="228">
        <f>SUM(I$3:I19)</f>
        <v>0</v>
      </c>
      <c r="U19" s="373" t="str">
        <f t="shared" si="23"/>
        <v/>
      </c>
      <c r="V19" s="689" t="s">
        <v>331</v>
      </c>
      <c r="W19" s="609"/>
      <c r="X19" s="609"/>
      <c r="Y19" s="15">
        <f t="shared" si="2"/>
        <v>46070</v>
      </c>
      <c r="Z19" s="8">
        <f t="shared" si="3"/>
        <v>0</v>
      </c>
      <c r="AA19" s="2">
        <f>IF(M19=Einstellungen!A$43,I19,IF(M19=Einstellungen!A$45,I19,0))</f>
        <v>0</v>
      </c>
      <c r="AB19" s="2">
        <f>IF(M19=Einstellungen!A$44,I19,IF(M19=Einstellungen!A$45,I19,0))</f>
        <v>0</v>
      </c>
      <c r="AC19" s="661">
        <f t="shared" si="4"/>
        <v>0</v>
      </c>
      <c r="AD19" s="2">
        <f t="shared" si="5"/>
        <v>0</v>
      </c>
      <c r="AE19" s="2">
        <f t="shared" si="24"/>
        <v>0</v>
      </c>
      <c r="AF19" s="2">
        <f t="shared" si="24"/>
        <v>0</v>
      </c>
      <c r="AG19" s="325">
        <f t="shared" si="6"/>
        <v>0</v>
      </c>
      <c r="AH19" s="325">
        <f t="shared" si="7"/>
        <v>0</v>
      </c>
      <c r="AI19" s="325">
        <f t="shared" si="25"/>
        <v>0</v>
      </c>
      <c r="AJ19" s="325">
        <f t="shared" si="26"/>
        <v>0</v>
      </c>
      <c r="AK19" s="2">
        <f t="shared" si="27"/>
        <v>3</v>
      </c>
      <c r="AL19" s="14">
        <f t="shared" si="28"/>
        <v>0</v>
      </c>
      <c r="AM19" s="11">
        <f t="shared" si="29"/>
        <v>0</v>
      </c>
      <c r="AN19" s="11">
        <f t="shared" si="30"/>
        <v>0</v>
      </c>
      <c r="AO19" s="11">
        <f t="shared" si="31"/>
        <v>8</v>
      </c>
      <c r="AP19" s="11">
        <f t="shared" si="32"/>
        <v>8</v>
      </c>
      <c r="AQ19" s="204">
        <f t="shared" si="33"/>
        <v>8</v>
      </c>
      <c r="AR19" s="2">
        <f t="shared" si="34"/>
        <v>1</v>
      </c>
      <c r="AS19" s="2">
        <f t="shared" si="8"/>
        <v>1</v>
      </c>
      <c r="AT19" s="11" t="str">
        <f t="shared" si="57"/>
        <v/>
      </c>
      <c r="AU19" s="11" t="str">
        <f t="shared" si="35"/>
        <v/>
      </c>
      <c r="AV19" s="11">
        <f t="shared" si="36"/>
        <v>-8</v>
      </c>
      <c r="AW19" s="11">
        <f>SUM($AV$3:AV19)</f>
        <v>-96</v>
      </c>
      <c r="AX19" s="390">
        <f t="shared" si="37"/>
        <v>0</v>
      </c>
      <c r="AY19" s="390">
        <f t="shared" si="37"/>
        <v>0</v>
      </c>
      <c r="AZ19" s="390">
        <f t="shared" si="37"/>
        <v>0</v>
      </c>
      <c r="BA19" s="390">
        <f t="shared" si="37"/>
        <v>0</v>
      </c>
      <c r="BB19" s="390">
        <f t="shared" si="37"/>
        <v>0</v>
      </c>
      <c r="BC19" s="2"/>
      <c r="BD19" s="368">
        <f t="shared" si="38"/>
        <v>0</v>
      </c>
      <c r="BE19" s="368">
        <f t="shared" si="38"/>
        <v>0</v>
      </c>
      <c r="BF19" s="368">
        <f t="shared" si="38"/>
        <v>0</v>
      </c>
      <c r="BG19" s="368">
        <f t="shared" si="38"/>
        <v>0</v>
      </c>
      <c r="BH19" s="372">
        <f t="shared" si="39"/>
        <v>18</v>
      </c>
      <c r="BI19" s="372">
        <f t="shared" si="10"/>
        <v>1.5</v>
      </c>
      <c r="BJ19" s="372">
        <f t="shared" si="40"/>
        <v>22</v>
      </c>
      <c r="BK19" s="372">
        <f t="shared" si="11"/>
        <v>2</v>
      </c>
      <c r="BL19" s="372">
        <f t="shared" si="41"/>
        <v>6</v>
      </c>
      <c r="BM19" s="372">
        <f t="shared" si="12"/>
        <v>2</v>
      </c>
      <c r="BN19" s="564">
        <f t="shared" si="13"/>
        <v>0</v>
      </c>
      <c r="BO19" s="565">
        <f t="shared" si="14"/>
        <v>0</v>
      </c>
      <c r="BP19" s="570">
        <f t="shared" si="15"/>
        <v>0</v>
      </c>
      <c r="BQ19" s="564">
        <f t="shared" si="16"/>
        <v>0</v>
      </c>
      <c r="BR19" s="565">
        <f t="shared" si="17"/>
        <v>0</v>
      </c>
      <c r="BS19" s="570">
        <f t="shared" si="18"/>
        <v>0</v>
      </c>
      <c r="BT19" s="568">
        <f t="shared" si="42"/>
        <v>0</v>
      </c>
      <c r="BU19" s="564">
        <f t="shared" si="43"/>
        <v>0</v>
      </c>
      <c r="BV19" s="582">
        <f t="shared" si="44"/>
        <v>0</v>
      </c>
      <c r="BW19" s="576">
        <f t="shared" si="45"/>
        <v>0</v>
      </c>
      <c r="BX19" s="577">
        <f t="shared" si="46"/>
        <v>0</v>
      </c>
      <c r="BY19" s="578">
        <f t="shared" si="19"/>
        <v>0</v>
      </c>
      <c r="BZ19" s="576">
        <f t="shared" si="47"/>
        <v>0</v>
      </c>
      <c r="CA19" s="577">
        <f t="shared" si="48"/>
        <v>0</v>
      </c>
      <c r="CB19" s="578">
        <f t="shared" si="20"/>
        <v>0</v>
      </c>
      <c r="CC19" s="579">
        <f t="shared" si="49"/>
        <v>0</v>
      </c>
      <c r="CD19" s="576">
        <f t="shared" si="50"/>
        <v>0</v>
      </c>
      <c r="CE19" s="560">
        <f t="shared" si="51"/>
        <v>-6</v>
      </c>
      <c r="CF19" s="560">
        <f t="shared" si="52"/>
        <v>-6</v>
      </c>
      <c r="CG19" s="560">
        <f t="shared" si="53"/>
        <v>0</v>
      </c>
      <c r="CH19" s="560">
        <f t="shared" si="54"/>
        <v>0</v>
      </c>
      <c r="CL19" s="11" t="str">
        <f t="shared" si="55"/>
        <v/>
      </c>
      <c r="CM19" s="11"/>
    </row>
    <row r="20" spans="1:91" ht="12.75" x14ac:dyDescent="0.2">
      <c r="A20" s="242">
        <f t="shared" si="21"/>
        <v>4</v>
      </c>
      <c r="B20" s="243">
        <f t="shared" si="56"/>
        <v>46071</v>
      </c>
      <c r="C20" s="600">
        <f t="shared" si="22"/>
        <v>8</v>
      </c>
      <c r="D20" s="307"/>
      <c r="E20" s="307"/>
      <c r="F20" s="308"/>
      <c r="G20" s="308"/>
      <c r="H20" s="546">
        <f>IF(AK20=6,Einstellungen!$E$11,IF(AK20=7,Einstellungen!$E$12,IF(AK20=1,Einstellungen!$E$13,IF(AK20=2,Einstellungen!$E$7,IF(AK20=3,Einstellungen!$E$8,IF(AK20=4,Einstellungen!$E$9,IF(AK20=5,Einstellungen!$E$10)))))))</f>
        <v>0</v>
      </c>
      <c r="I20" s="232">
        <f t="shared" si="0"/>
        <v>0</v>
      </c>
      <c r="J20" s="229">
        <f t="shared" si="1"/>
        <v>1</v>
      </c>
      <c r="K20" s="313"/>
      <c r="L20" s="328"/>
      <c r="M20" s="202"/>
      <c r="N20" s="381"/>
      <c r="O20" s="382"/>
      <c r="P20" s="382"/>
      <c r="Q20" s="382"/>
      <c r="R20" s="260" t="str">
        <f>IF(I$36=0,"",IF(Einstellungen!I$39=1,R19+AV20,CL20))</f>
        <v/>
      </c>
      <c r="S20" s="231">
        <f>SUM(AP$3:AP20)</f>
        <v>104</v>
      </c>
      <c r="T20" s="228">
        <f>SUM(I$3:I20)</f>
        <v>0</v>
      </c>
      <c r="U20" s="373" t="str">
        <f t="shared" si="23"/>
        <v/>
      </c>
      <c r="V20" s="689" t="s">
        <v>311</v>
      </c>
      <c r="W20" s="609"/>
      <c r="X20" s="609"/>
      <c r="Y20" s="15">
        <f t="shared" si="2"/>
        <v>46071</v>
      </c>
      <c r="Z20" s="8">
        <f t="shared" si="3"/>
        <v>0</v>
      </c>
      <c r="AA20" s="2">
        <f>IF(M20=Einstellungen!A$43,I20,IF(M20=Einstellungen!A$45,I20,0))</f>
        <v>0</v>
      </c>
      <c r="AB20" s="2">
        <f>IF(M20=Einstellungen!A$44,I20,IF(M20=Einstellungen!A$45,I20,0))</f>
        <v>0</v>
      </c>
      <c r="AC20" s="661">
        <f t="shared" si="4"/>
        <v>0</v>
      </c>
      <c r="AD20" s="2">
        <f t="shared" si="5"/>
        <v>0</v>
      </c>
      <c r="AE20" s="2">
        <f t="shared" si="24"/>
        <v>0</v>
      </c>
      <c r="AF20" s="2">
        <f t="shared" si="24"/>
        <v>0</v>
      </c>
      <c r="AG20" s="325">
        <f t="shared" si="6"/>
        <v>0</v>
      </c>
      <c r="AH20" s="325">
        <f t="shared" si="7"/>
        <v>0</v>
      </c>
      <c r="AI20" s="325">
        <f t="shared" si="25"/>
        <v>0</v>
      </c>
      <c r="AJ20" s="325">
        <f t="shared" si="26"/>
        <v>0</v>
      </c>
      <c r="AK20" s="2">
        <f t="shared" si="27"/>
        <v>4</v>
      </c>
      <c r="AL20" s="14">
        <f t="shared" si="28"/>
        <v>0</v>
      </c>
      <c r="AM20" s="11">
        <f t="shared" si="29"/>
        <v>0</v>
      </c>
      <c r="AN20" s="11">
        <f t="shared" si="30"/>
        <v>0</v>
      </c>
      <c r="AO20" s="11">
        <f t="shared" si="31"/>
        <v>8</v>
      </c>
      <c r="AP20" s="11">
        <f t="shared" si="32"/>
        <v>8</v>
      </c>
      <c r="AQ20" s="204">
        <f t="shared" si="33"/>
        <v>8</v>
      </c>
      <c r="AR20" s="2">
        <f t="shared" si="34"/>
        <v>1</v>
      </c>
      <c r="AS20" s="2">
        <f t="shared" si="8"/>
        <v>1</v>
      </c>
      <c r="AT20" s="11" t="str">
        <f t="shared" si="57"/>
        <v/>
      </c>
      <c r="AU20" s="11" t="str">
        <f t="shared" ref="AU20:AU33" si="58">IF(AR20=1,IF(AT20=0.5,0.5,""))</f>
        <v/>
      </c>
      <c r="AV20" s="11">
        <f t="shared" si="36"/>
        <v>-8</v>
      </c>
      <c r="AW20" s="11">
        <f>SUM($AV$3:AV20)</f>
        <v>-104</v>
      </c>
      <c r="AX20" s="390">
        <f t="shared" si="37"/>
        <v>0</v>
      </c>
      <c r="AY20" s="390">
        <f t="shared" si="37"/>
        <v>0</v>
      </c>
      <c r="AZ20" s="390">
        <f t="shared" si="37"/>
        <v>0</v>
      </c>
      <c r="BA20" s="390">
        <f t="shared" si="37"/>
        <v>0</v>
      </c>
      <c r="BB20" s="390">
        <f t="shared" si="37"/>
        <v>0</v>
      </c>
      <c r="BC20" s="2"/>
      <c r="BD20" s="368">
        <f t="shared" si="38"/>
        <v>0</v>
      </c>
      <c r="BE20" s="368">
        <f t="shared" si="38"/>
        <v>0</v>
      </c>
      <c r="BF20" s="368">
        <f t="shared" si="38"/>
        <v>0</v>
      </c>
      <c r="BG20" s="368">
        <f t="shared" si="38"/>
        <v>0</v>
      </c>
      <c r="BH20" s="372">
        <f t="shared" si="39"/>
        <v>18</v>
      </c>
      <c r="BI20" s="372">
        <f t="shared" si="10"/>
        <v>1.5</v>
      </c>
      <c r="BJ20" s="372">
        <f t="shared" si="40"/>
        <v>22</v>
      </c>
      <c r="BK20" s="372">
        <f t="shared" si="11"/>
        <v>2</v>
      </c>
      <c r="BL20" s="372">
        <f t="shared" si="41"/>
        <v>6</v>
      </c>
      <c r="BM20" s="372">
        <f t="shared" si="12"/>
        <v>2</v>
      </c>
      <c r="BN20" s="564">
        <f t="shared" si="13"/>
        <v>0</v>
      </c>
      <c r="BO20" s="565">
        <f t="shared" si="14"/>
        <v>0</v>
      </c>
      <c r="BP20" s="570">
        <f t="shared" si="15"/>
        <v>0</v>
      </c>
      <c r="BQ20" s="564">
        <f t="shared" si="16"/>
        <v>0</v>
      </c>
      <c r="BR20" s="565">
        <f t="shared" si="17"/>
        <v>0</v>
      </c>
      <c r="BS20" s="570">
        <f t="shared" si="18"/>
        <v>0</v>
      </c>
      <c r="BT20" s="568">
        <f t="shared" si="42"/>
        <v>0</v>
      </c>
      <c r="BU20" s="564">
        <f t="shared" si="43"/>
        <v>0</v>
      </c>
      <c r="BV20" s="582">
        <f t="shared" si="44"/>
        <v>0</v>
      </c>
      <c r="BW20" s="576">
        <f t="shared" si="45"/>
        <v>0</v>
      </c>
      <c r="BX20" s="577">
        <f t="shared" si="46"/>
        <v>0</v>
      </c>
      <c r="BY20" s="578">
        <f t="shared" si="19"/>
        <v>0</v>
      </c>
      <c r="BZ20" s="576">
        <f t="shared" si="47"/>
        <v>0</v>
      </c>
      <c r="CA20" s="577">
        <f t="shared" si="48"/>
        <v>0</v>
      </c>
      <c r="CB20" s="578">
        <f t="shared" si="20"/>
        <v>0</v>
      </c>
      <c r="CC20" s="579">
        <f t="shared" si="49"/>
        <v>0</v>
      </c>
      <c r="CD20" s="576">
        <f t="shared" si="50"/>
        <v>0</v>
      </c>
      <c r="CE20" s="560">
        <f t="shared" si="51"/>
        <v>-6</v>
      </c>
      <c r="CF20" s="560">
        <f t="shared" si="52"/>
        <v>-6</v>
      </c>
      <c r="CG20" s="560">
        <f t="shared" si="53"/>
        <v>0</v>
      </c>
      <c r="CH20" s="560">
        <f t="shared" si="54"/>
        <v>0</v>
      </c>
      <c r="CL20" s="11" t="str">
        <f t="shared" si="55"/>
        <v/>
      </c>
      <c r="CM20" s="11"/>
    </row>
    <row r="21" spans="1:91" ht="12.75" x14ac:dyDescent="0.2">
      <c r="A21" s="242">
        <f t="shared" si="21"/>
        <v>5</v>
      </c>
      <c r="B21" s="243">
        <f t="shared" si="56"/>
        <v>46072</v>
      </c>
      <c r="C21" s="600">
        <f t="shared" si="22"/>
        <v>8</v>
      </c>
      <c r="D21" s="307"/>
      <c r="E21" s="307"/>
      <c r="F21" s="308"/>
      <c r="G21" s="308"/>
      <c r="H21" s="546">
        <f>IF(AK21=6,Einstellungen!$E$11,IF(AK21=7,Einstellungen!$E$12,IF(AK21=1,Einstellungen!$E$13,IF(AK21=2,Einstellungen!$E$7,IF(AK21=3,Einstellungen!$E$8,IF(AK21=4,Einstellungen!$E$9,IF(AK21=5,Einstellungen!$E$10)))))))</f>
        <v>0</v>
      </c>
      <c r="I21" s="232">
        <f t="shared" si="0"/>
        <v>0</v>
      </c>
      <c r="J21" s="229">
        <f t="shared" si="1"/>
        <v>1</v>
      </c>
      <c r="K21" s="313"/>
      <c r="L21" s="328"/>
      <c r="M21" s="202"/>
      <c r="N21" s="381"/>
      <c r="O21" s="382"/>
      <c r="P21" s="382"/>
      <c r="Q21" s="382"/>
      <c r="R21" s="260" t="str">
        <f>IF(I$36=0,"",IF(Einstellungen!I$39=1,R20+AV21,CL21))</f>
        <v/>
      </c>
      <c r="S21" s="231">
        <f>SUM(AP$3:AP21)</f>
        <v>112</v>
      </c>
      <c r="T21" s="228">
        <f>SUM(I$3:I21)</f>
        <v>0</v>
      </c>
      <c r="U21" s="373" t="str">
        <f t="shared" si="23"/>
        <v/>
      </c>
      <c r="V21" s="612"/>
      <c r="W21" s="609"/>
      <c r="X21" s="609"/>
      <c r="Y21" s="15">
        <f t="shared" si="2"/>
        <v>46072</v>
      </c>
      <c r="Z21" s="8">
        <f t="shared" si="3"/>
        <v>0</v>
      </c>
      <c r="AA21" s="2">
        <f>IF(M21=Einstellungen!A$43,I21,IF(M21=Einstellungen!A$45,I21,0))</f>
        <v>0</v>
      </c>
      <c r="AB21" s="2">
        <f>IF(M21=Einstellungen!A$44,I21,IF(M21=Einstellungen!A$45,I21,0))</f>
        <v>0</v>
      </c>
      <c r="AC21" s="661">
        <f t="shared" si="4"/>
        <v>0</v>
      </c>
      <c r="AD21" s="2">
        <f t="shared" si="5"/>
        <v>0</v>
      </c>
      <c r="AE21" s="2">
        <f t="shared" si="24"/>
        <v>0</v>
      </c>
      <c r="AF21" s="2">
        <f t="shared" si="24"/>
        <v>0</v>
      </c>
      <c r="AG21" s="325">
        <f t="shared" si="6"/>
        <v>0</v>
      </c>
      <c r="AH21" s="325">
        <f t="shared" si="7"/>
        <v>0</v>
      </c>
      <c r="AI21" s="325">
        <f t="shared" si="25"/>
        <v>0</v>
      </c>
      <c r="AJ21" s="325">
        <f t="shared" si="26"/>
        <v>0</v>
      </c>
      <c r="AK21" s="2">
        <f t="shared" si="27"/>
        <v>5</v>
      </c>
      <c r="AL21" s="14">
        <f t="shared" si="28"/>
        <v>0</v>
      </c>
      <c r="AM21" s="11">
        <f t="shared" si="29"/>
        <v>0</v>
      </c>
      <c r="AN21" s="11">
        <f t="shared" si="30"/>
        <v>0</v>
      </c>
      <c r="AO21" s="11">
        <f t="shared" si="31"/>
        <v>8</v>
      </c>
      <c r="AP21" s="11">
        <f t="shared" si="32"/>
        <v>8</v>
      </c>
      <c r="AQ21" s="204">
        <f t="shared" si="33"/>
        <v>8</v>
      </c>
      <c r="AR21" s="2">
        <f t="shared" si="34"/>
        <v>1</v>
      </c>
      <c r="AS21" s="2">
        <f t="shared" si="8"/>
        <v>1</v>
      </c>
      <c r="AT21" s="11" t="str">
        <f t="shared" si="57"/>
        <v/>
      </c>
      <c r="AU21" s="11" t="str">
        <f t="shared" si="58"/>
        <v/>
      </c>
      <c r="AV21" s="11">
        <f t="shared" si="36"/>
        <v>-8</v>
      </c>
      <c r="AW21" s="11">
        <f>SUM($AV$3:AV21)</f>
        <v>-112</v>
      </c>
      <c r="AX21" s="390">
        <f t="shared" si="37"/>
        <v>0</v>
      </c>
      <c r="AY21" s="390">
        <f t="shared" si="37"/>
        <v>0</v>
      </c>
      <c r="AZ21" s="390">
        <f t="shared" si="37"/>
        <v>0</v>
      </c>
      <c r="BA21" s="390">
        <f t="shared" si="37"/>
        <v>0</v>
      </c>
      <c r="BB21" s="390">
        <f t="shared" si="37"/>
        <v>0</v>
      </c>
      <c r="BC21" s="2"/>
      <c r="BD21" s="368">
        <f t="shared" si="38"/>
        <v>0</v>
      </c>
      <c r="BE21" s="368">
        <f t="shared" si="38"/>
        <v>0</v>
      </c>
      <c r="BF21" s="368">
        <f t="shared" si="38"/>
        <v>0</v>
      </c>
      <c r="BG21" s="368">
        <f t="shared" si="38"/>
        <v>0</v>
      </c>
      <c r="BH21" s="372">
        <f t="shared" si="39"/>
        <v>18</v>
      </c>
      <c r="BI21" s="372">
        <f t="shared" si="10"/>
        <v>1.5</v>
      </c>
      <c r="BJ21" s="372">
        <f t="shared" si="40"/>
        <v>22</v>
      </c>
      <c r="BK21" s="372">
        <f t="shared" si="11"/>
        <v>2</v>
      </c>
      <c r="BL21" s="372">
        <f t="shared" si="41"/>
        <v>6</v>
      </c>
      <c r="BM21" s="372">
        <f t="shared" si="12"/>
        <v>2</v>
      </c>
      <c r="BN21" s="564">
        <f t="shared" si="13"/>
        <v>0</v>
      </c>
      <c r="BO21" s="565">
        <f t="shared" si="14"/>
        <v>0</v>
      </c>
      <c r="BP21" s="570">
        <f t="shared" si="15"/>
        <v>0</v>
      </c>
      <c r="BQ21" s="564">
        <f t="shared" si="16"/>
        <v>0</v>
      </c>
      <c r="BR21" s="565">
        <f t="shared" si="17"/>
        <v>0</v>
      </c>
      <c r="BS21" s="570">
        <f t="shared" si="18"/>
        <v>0</v>
      </c>
      <c r="BT21" s="568">
        <f t="shared" si="42"/>
        <v>0</v>
      </c>
      <c r="BU21" s="564">
        <f t="shared" si="43"/>
        <v>0</v>
      </c>
      <c r="BV21" s="582">
        <f t="shared" si="44"/>
        <v>0</v>
      </c>
      <c r="BW21" s="576">
        <f t="shared" si="45"/>
        <v>0</v>
      </c>
      <c r="BX21" s="577">
        <f t="shared" si="46"/>
        <v>0</v>
      </c>
      <c r="BY21" s="578">
        <f t="shared" si="19"/>
        <v>0</v>
      </c>
      <c r="BZ21" s="576">
        <f t="shared" si="47"/>
        <v>0</v>
      </c>
      <c r="CA21" s="577">
        <f t="shared" si="48"/>
        <v>0</v>
      </c>
      <c r="CB21" s="578">
        <f t="shared" si="20"/>
        <v>0</v>
      </c>
      <c r="CC21" s="579">
        <f t="shared" si="49"/>
        <v>0</v>
      </c>
      <c r="CD21" s="576">
        <f t="shared" si="50"/>
        <v>0</v>
      </c>
      <c r="CE21" s="560">
        <f t="shared" si="51"/>
        <v>-6</v>
      </c>
      <c r="CF21" s="560">
        <f t="shared" si="52"/>
        <v>-6</v>
      </c>
      <c r="CG21" s="560">
        <f t="shared" si="53"/>
        <v>0</v>
      </c>
      <c r="CH21" s="560">
        <f t="shared" si="54"/>
        <v>0</v>
      </c>
      <c r="CL21" s="11" t="str">
        <f t="shared" si="55"/>
        <v/>
      </c>
      <c r="CM21" s="11"/>
    </row>
    <row r="22" spans="1:91" ht="12.75" x14ac:dyDescent="0.2">
      <c r="A22" s="242">
        <f t="shared" si="21"/>
        <v>6</v>
      </c>
      <c r="B22" s="243">
        <f t="shared" si="56"/>
        <v>46073</v>
      </c>
      <c r="C22" s="600">
        <f t="shared" si="22"/>
        <v>8</v>
      </c>
      <c r="D22" s="307"/>
      <c r="E22" s="307"/>
      <c r="F22" s="308"/>
      <c r="G22" s="308"/>
      <c r="H22" s="546">
        <f>IF(AK22=6,Einstellungen!$E$11,IF(AK22=7,Einstellungen!$E$12,IF(AK22=1,Einstellungen!$E$13,IF(AK22=2,Einstellungen!$E$7,IF(AK22=3,Einstellungen!$E$8,IF(AK22=4,Einstellungen!$E$9,IF(AK22=5,Einstellungen!$E$10)))))))</f>
        <v>0</v>
      </c>
      <c r="I22" s="232">
        <f t="shared" si="0"/>
        <v>0</v>
      </c>
      <c r="J22" s="229">
        <f t="shared" si="1"/>
        <v>1</v>
      </c>
      <c r="K22" s="313"/>
      <c r="L22" s="328"/>
      <c r="M22" s="202"/>
      <c r="N22" s="381"/>
      <c r="O22" s="382"/>
      <c r="P22" s="382"/>
      <c r="Q22" s="382"/>
      <c r="R22" s="260" t="str">
        <f>IF(I$36=0,"",IF(Einstellungen!I$39=1,R21+AV22,CL22))</f>
        <v/>
      </c>
      <c r="S22" s="231">
        <f>SUM(AP$3:AP22)</f>
        <v>120</v>
      </c>
      <c r="T22" s="228">
        <f>SUM(I$3:I22)</f>
        <v>0</v>
      </c>
      <c r="U22" s="373" t="str">
        <f t="shared" si="23"/>
        <v/>
      </c>
      <c r="V22" s="612"/>
      <c r="W22" s="609"/>
      <c r="X22" s="609"/>
      <c r="Y22" s="15">
        <f t="shared" si="2"/>
        <v>46073</v>
      </c>
      <c r="Z22" s="8">
        <f t="shared" si="3"/>
        <v>0</v>
      </c>
      <c r="AA22" s="2">
        <f>IF(M22=Einstellungen!A$43,I22,IF(M22=Einstellungen!A$45,I22,0))</f>
        <v>0</v>
      </c>
      <c r="AB22" s="2">
        <f>IF(M22=Einstellungen!A$44,I22,IF(M22=Einstellungen!A$45,I22,0))</f>
        <v>0</v>
      </c>
      <c r="AC22" s="661">
        <f t="shared" ref="AC22:AC33" si="59">IF(K22="gz",AO22,IF(K22="G/F",AOO22/2,0))</f>
        <v>0</v>
      </c>
      <c r="AD22" s="2">
        <f t="shared" si="5"/>
        <v>0</v>
      </c>
      <c r="AE22" s="2">
        <f t="shared" si="24"/>
        <v>0</v>
      </c>
      <c r="AF22" s="2">
        <f t="shared" si="24"/>
        <v>0</v>
      </c>
      <c r="AG22" s="325">
        <f t="shared" si="6"/>
        <v>0</v>
      </c>
      <c r="AH22" s="325">
        <f t="shared" si="7"/>
        <v>0</v>
      </c>
      <c r="AI22" s="325">
        <f t="shared" si="25"/>
        <v>0</v>
      </c>
      <c r="AJ22" s="325">
        <f t="shared" si="26"/>
        <v>0</v>
      </c>
      <c r="AK22" s="2">
        <f t="shared" si="27"/>
        <v>6</v>
      </c>
      <c r="AL22" s="14">
        <f t="shared" si="28"/>
        <v>0</v>
      </c>
      <c r="AM22" s="11">
        <f t="shared" si="29"/>
        <v>0</v>
      </c>
      <c r="AN22" s="11">
        <f t="shared" si="30"/>
        <v>0</v>
      </c>
      <c r="AO22" s="11">
        <f t="shared" si="31"/>
        <v>8</v>
      </c>
      <c r="AP22" s="11">
        <f t="shared" si="32"/>
        <v>8</v>
      </c>
      <c r="AQ22" s="204">
        <f t="shared" si="33"/>
        <v>8</v>
      </c>
      <c r="AR22" s="2">
        <f t="shared" si="34"/>
        <v>1</v>
      </c>
      <c r="AS22" s="2">
        <f t="shared" si="8"/>
        <v>1</v>
      </c>
      <c r="AT22" s="11" t="str">
        <f t="shared" si="57"/>
        <v/>
      </c>
      <c r="AU22" s="11" t="str">
        <f t="shared" si="58"/>
        <v/>
      </c>
      <c r="AV22" s="11">
        <f t="shared" si="36"/>
        <v>-8</v>
      </c>
      <c r="AW22" s="11">
        <f>SUM($AV$3:AV22)</f>
        <v>-120</v>
      </c>
      <c r="AX22" s="390">
        <f t="shared" si="37"/>
        <v>0</v>
      </c>
      <c r="AY22" s="390">
        <f t="shared" si="37"/>
        <v>0</v>
      </c>
      <c r="AZ22" s="390">
        <f t="shared" si="37"/>
        <v>0</v>
      </c>
      <c r="BA22" s="390">
        <f t="shared" si="37"/>
        <v>0</v>
      </c>
      <c r="BB22" s="390">
        <f t="shared" si="37"/>
        <v>0</v>
      </c>
      <c r="BC22" s="2"/>
      <c r="BD22" s="368">
        <f t="shared" si="38"/>
        <v>0</v>
      </c>
      <c r="BE22" s="368">
        <f t="shared" si="38"/>
        <v>0</v>
      </c>
      <c r="BF22" s="368">
        <f t="shared" si="38"/>
        <v>0</v>
      </c>
      <c r="BG22" s="368">
        <f t="shared" si="38"/>
        <v>0</v>
      </c>
      <c r="BH22" s="372">
        <f t="shared" si="39"/>
        <v>18</v>
      </c>
      <c r="BI22" s="372">
        <f t="shared" si="10"/>
        <v>1.5</v>
      </c>
      <c r="BJ22" s="372">
        <f t="shared" si="40"/>
        <v>22</v>
      </c>
      <c r="BK22" s="372">
        <f t="shared" si="11"/>
        <v>2</v>
      </c>
      <c r="BL22" s="372">
        <f t="shared" si="41"/>
        <v>6</v>
      </c>
      <c r="BM22" s="372">
        <f t="shared" si="12"/>
        <v>2</v>
      </c>
      <c r="BN22" s="564">
        <f t="shared" si="13"/>
        <v>0</v>
      </c>
      <c r="BO22" s="565">
        <f t="shared" si="14"/>
        <v>0</v>
      </c>
      <c r="BP22" s="570">
        <f t="shared" si="15"/>
        <v>0</v>
      </c>
      <c r="BQ22" s="564">
        <f t="shared" si="16"/>
        <v>0</v>
      </c>
      <c r="BR22" s="565">
        <f t="shared" si="17"/>
        <v>0</v>
      </c>
      <c r="BS22" s="570">
        <f t="shared" si="18"/>
        <v>0</v>
      </c>
      <c r="BT22" s="568">
        <f t="shared" si="42"/>
        <v>0</v>
      </c>
      <c r="BU22" s="564">
        <f t="shared" si="43"/>
        <v>0</v>
      </c>
      <c r="BV22" s="582">
        <f t="shared" si="44"/>
        <v>0</v>
      </c>
      <c r="BW22" s="576">
        <f t="shared" si="45"/>
        <v>0</v>
      </c>
      <c r="BX22" s="577">
        <f t="shared" si="46"/>
        <v>0</v>
      </c>
      <c r="BY22" s="578">
        <f t="shared" si="19"/>
        <v>0</v>
      </c>
      <c r="BZ22" s="576">
        <f t="shared" si="47"/>
        <v>0</v>
      </c>
      <c r="CA22" s="577">
        <f t="shared" si="48"/>
        <v>0</v>
      </c>
      <c r="CB22" s="578">
        <f t="shared" si="20"/>
        <v>0</v>
      </c>
      <c r="CC22" s="579">
        <f t="shared" si="49"/>
        <v>0</v>
      </c>
      <c r="CD22" s="576">
        <f t="shared" si="50"/>
        <v>0</v>
      </c>
      <c r="CE22" s="560">
        <f t="shared" si="51"/>
        <v>-6</v>
      </c>
      <c r="CF22" s="560">
        <f t="shared" si="52"/>
        <v>-6</v>
      </c>
      <c r="CG22" s="560">
        <f t="shared" si="53"/>
        <v>0</v>
      </c>
      <c r="CH22" s="560">
        <f t="shared" si="54"/>
        <v>0</v>
      </c>
      <c r="CL22" s="11" t="str">
        <f t="shared" si="55"/>
        <v/>
      </c>
      <c r="CM22" s="11"/>
    </row>
    <row r="23" spans="1:91" ht="12.75" x14ac:dyDescent="0.2">
      <c r="A23" s="242">
        <f t="shared" si="21"/>
        <v>7</v>
      </c>
      <c r="B23" s="243">
        <f t="shared" si="56"/>
        <v>46074</v>
      </c>
      <c r="C23" s="600">
        <f t="shared" si="22"/>
        <v>8</v>
      </c>
      <c r="D23" s="307"/>
      <c r="E23" s="307"/>
      <c r="F23" s="308"/>
      <c r="G23" s="308"/>
      <c r="H23" s="546">
        <f>IF(AK23=6,Einstellungen!$E$11,IF(AK23=7,Einstellungen!$E$12,IF(AK23=1,Einstellungen!$E$13,IF(AK23=2,Einstellungen!$E$7,IF(AK23=3,Einstellungen!$E$8,IF(AK23=4,Einstellungen!$E$9,IF(AK23=5,Einstellungen!$E$10)))))))</f>
        <v>0</v>
      </c>
      <c r="I23" s="232">
        <f t="shared" si="0"/>
        <v>0</v>
      </c>
      <c r="J23" s="229" t="str">
        <f t="shared" si="1"/>
        <v/>
      </c>
      <c r="K23" s="313"/>
      <c r="L23" s="328"/>
      <c r="M23" s="202"/>
      <c r="N23" s="381"/>
      <c r="O23" s="382"/>
      <c r="P23" s="382"/>
      <c r="Q23" s="382"/>
      <c r="R23" s="260" t="str">
        <f>IF(I$36=0,"",IF(Einstellungen!I$39=1,R22+AV23,CL23))</f>
        <v/>
      </c>
      <c r="S23" s="231">
        <f>SUM(AP$3:AP23)</f>
        <v>120</v>
      </c>
      <c r="T23" s="228">
        <f>SUM(I$3:I23)</f>
        <v>0</v>
      </c>
      <c r="U23" s="373" t="str">
        <f t="shared" si="23"/>
        <v/>
      </c>
      <c r="V23" s="612"/>
      <c r="W23" s="609"/>
      <c r="X23" s="609"/>
      <c r="Y23" s="15">
        <f t="shared" si="2"/>
        <v>46074</v>
      </c>
      <c r="Z23" s="8" t="b">
        <f t="shared" si="3"/>
        <v>0</v>
      </c>
      <c r="AA23" s="2">
        <f>IF(M23=Einstellungen!A$43,I23,IF(M23=Einstellungen!A$45,I23,0))</f>
        <v>0</v>
      </c>
      <c r="AB23" s="2">
        <f>IF(M23=Einstellungen!A$44,I23,IF(M23=Einstellungen!A$45,I23,0))</f>
        <v>0</v>
      </c>
      <c r="AC23" s="661">
        <f t="shared" si="59"/>
        <v>0</v>
      </c>
      <c r="AD23" s="2" t="b">
        <f t="shared" si="5"/>
        <v>0</v>
      </c>
      <c r="AE23" s="2">
        <f t="shared" si="24"/>
        <v>0</v>
      </c>
      <c r="AF23" s="2">
        <f t="shared" si="24"/>
        <v>0</v>
      </c>
      <c r="AG23" s="325" t="b">
        <f t="shared" si="6"/>
        <v>0</v>
      </c>
      <c r="AH23" s="325" t="b">
        <f t="shared" si="7"/>
        <v>0</v>
      </c>
      <c r="AI23" s="325" t="b">
        <f t="shared" si="25"/>
        <v>0</v>
      </c>
      <c r="AJ23" s="325" t="b">
        <f t="shared" si="26"/>
        <v>0</v>
      </c>
      <c r="AK23" s="2">
        <f t="shared" si="27"/>
        <v>7</v>
      </c>
      <c r="AL23" s="14">
        <f t="shared" si="28"/>
        <v>0</v>
      </c>
      <c r="AM23" s="11">
        <f t="shared" si="29"/>
        <v>0</v>
      </c>
      <c r="AN23" s="11">
        <f t="shared" si="30"/>
        <v>0</v>
      </c>
      <c r="AO23" s="11">
        <f t="shared" si="31"/>
        <v>0</v>
      </c>
      <c r="AP23" s="11">
        <f t="shared" si="32"/>
        <v>0</v>
      </c>
      <c r="AQ23" s="204">
        <f t="shared" si="33"/>
        <v>0</v>
      </c>
      <c r="AR23" s="2" t="str">
        <f t="shared" si="34"/>
        <v/>
      </c>
      <c r="AS23" s="2" t="str">
        <f t="shared" si="8"/>
        <v/>
      </c>
      <c r="AT23" s="11" t="str">
        <f t="shared" si="57"/>
        <v/>
      </c>
      <c r="AU23" s="11" t="b">
        <f t="shared" si="58"/>
        <v>0</v>
      </c>
      <c r="AV23" s="11">
        <f t="shared" si="36"/>
        <v>0</v>
      </c>
      <c r="AW23" s="11">
        <f>SUM($AV$3:AV23)</f>
        <v>-120</v>
      </c>
      <c r="AX23" s="390">
        <f t="shared" si="37"/>
        <v>0</v>
      </c>
      <c r="AY23" s="390">
        <f t="shared" si="37"/>
        <v>0</v>
      </c>
      <c r="AZ23" s="390">
        <f t="shared" si="37"/>
        <v>0</v>
      </c>
      <c r="BA23" s="390">
        <f t="shared" si="37"/>
        <v>0</v>
      </c>
      <c r="BB23" s="390">
        <f t="shared" si="37"/>
        <v>0</v>
      </c>
      <c r="BC23" s="2"/>
      <c r="BD23" s="368">
        <f t="shared" si="38"/>
        <v>0</v>
      </c>
      <c r="BE23" s="368">
        <f t="shared" si="38"/>
        <v>0</v>
      </c>
      <c r="BF23" s="368">
        <f t="shared" si="38"/>
        <v>0</v>
      </c>
      <c r="BG23" s="368">
        <f t="shared" si="38"/>
        <v>0</v>
      </c>
      <c r="BH23" s="372">
        <f t="shared" si="39"/>
        <v>18</v>
      </c>
      <c r="BI23" s="372">
        <f t="shared" si="10"/>
        <v>1.5</v>
      </c>
      <c r="BJ23" s="372">
        <f t="shared" si="40"/>
        <v>22</v>
      </c>
      <c r="BK23" s="372">
        <f t="shared" si="11"/>
        <v>2</v>
      </c>
      <c r="BL23" s="372">
        <f t="shared" si="41"/>
        <v>6</v>
      </c>
      <c r="BM23" s="372">
        <f t="shared" si="12"/>
        <v>2</v>
      </c>
      <c r="BN23" s="564">
        <f t="shared" si="13"/>
        <v>0</v>
      </c>
      <c r="BO23" s="565">
        <f t="shared" si="14"/>
        <v>0</v>
      </c>
      <c r="BP23" s="570">
        <f t="shared" si="15"/>
        <v>0</v>
      </c>
      <c r="BQ23" s="564">
        <f t="shared" si="16"/>
        <v>0</v>
      </c>
      <c r="BR23" s="565">
        <f t="shared" si="17"/>
        <v>0</v>
      </c>
      <c r="BS23" s="570">
        <f t="shared" si="18"/>
        <v>0</v>
      </c>
      <c r="BT23" s="568">
        <f t="shared" si="42"/>
        <v>0</v>
      </c>
      <c r="BU23" s="564">
        <f t="shared" si="43"/>
        <v>0</v>
      </c>
      <c r="BV23" s="582">
        <f t="shared" si="44"/>
        <v>0</v>
      </c>
      <c r="BW23" s="576">
        <f t="shared" si="45"/>
        <v>0</v>
      </c>
      <c r="BX23" s="577">
        <f t="shared" si="46"/>
        <v>0</v>
      </c>
      <c r="BY23" s="578">
        <f t="shared" si="19"/>
        <v>0</v>
      </c>
      <c r="BZ23" s="576">
        <f t="shared" si="47"/>
        <v>0</v>
      </c>
      <c r="CA23" s="577">
        <f t="shared" si="48"/>
        <v>0</v>
      </c>
      <c r="CB23" s="578">
        <f t="shared" si="20"/>
        <v>0</v>
      </c>
      <c r="CC23" s="579">
        <f t="shared" si="49"/>
        <v>0</v>
      </c>
      <c r="CD23" s="576">
        <f t="shared" si="50"/>
        <v>0</v>
      </c>
      <c r="CE23" s="560">
        <f t="shared" si="51"/>
        <v>-6</v>
      </c>
      <c r="CF23" s="560">
        <f t="shared" si="52"/>
        <v>-6</v>
      </c>
      <c r="CG23" s="560">
        <f t="shared" si="53"/>
        <v>0</v>
      </c>
      <c r="CH23" s="560">
        <f t="shared" si="54"/>
        <v>0</v>
      </c>
      <c r="CL23" s="11" t="str">
        <f t="shared" si="55"/>
        <v/>
      </c>
      <c r="CM23" s="11"/>
    </row>
    <row r="24" spans="1:91" ht="12.75" x14ac:dyDescent="0.2">
      <c r="A24" s="242">
        <f t="shared" si="21"/>
        <v>1</v>
      </c>
      <c r="B24" s="243">
        <f t="shared" si="56"/>
        <v>46075</v>
      </c>
      <c r="C24" s="600">
        <f t="shared" si="22"/>
        <v>8</v>
      </c>
      <c r="D24" s="307"/>
      <c r="E24" s="307"/>
      <c r="F24" s="308"/>
      <c r="G24" s="308"/>
      <c r="H24" s="546">
        <f>IF(AK24=6,Einstellungen!$E$11,IF(AK24=7,Einstellungen!$E$12,IF(AK24=1,Einstellungen!$E$13,IF(AK24=2,Einstellungen!$E$7,IF(AK24=3,Einstellungen!$E$8,IF(AK24=4,Einstellungen!$E$9,IF(AK24=5,Einstellungen!$E$10)))))))</f>
        <v>0</v>
      </c>
      <c r="I24" s="232">
        <f t="shared" si="0"/>
        <v>0</v>
      </c>
      <c r="J24" s="229" t="str">
        <f t="shared" si="1"/>
        <v/>
      </c>
      <c r="K24" s="313"/>
      <c r="L24" s="328"/>
      <c r="M24" s="202"/>
      <c r="N24" s="381"/>
      <c r="O24" s="382"/>
      <c r="P24" s="382"/>
      <c r="Q24" s="382"/>
      <c r="R24" s="260" t="str">
        <f>IF(I$36=0,"",IF(Einstellungen!I$39=1,R23+AV24,CL24))</f>
        <v/>
      </c>
      <c r="S24" s="231">
        <f>SUM(AP$3:AP24)</f>
        <v>120</v>
      </c>
      <c r="T24" s="228">
        <f>SUM(I$3:I24)</f>
        <v>0</v>
      </c>
      <c r="U24" s="373" t="str">
        <f t="shared" si="23"/>
        <v/>
      </c>
      <c r="V24" s="689"/>
      <c r="W24" s="609"/>
      <c r="X24" s="609"/>
      <c r="Y24" s="15">
        <f t="shared" si="2"/>
        <v>46075</v>
      </c>
      <c r="Z24" s="8" t="b">
        <f t="shared" si="3"/>
        <v>0</v>
      </c>
      <c r="AA24" s="2">
        <f>IF(M24=Einstellungen!A$43,I24,IF(M24=Einstellungen!A$45,I24,0))</f>
        <v>0</v>
      </c>
      <c r="AB24" s="2">
        <f>IF(M24=Einstellungen!A$44,I24,IF(M24=Einstellungen!A$45,I24,0))</f>
        <v>0</v>
      </c>
      <c r="AC24" s="661">
        <f t="shared" si="59"/>
        <v>0</v>
      </c>
      <c r="AD24" s="2" t="b">
        <f t="shared" si="5"/>
        <v>0</v>
      </c>
      <c r="AE24" s="2">
        <f t="shared" si="24"/>
        <v>0</v>
      </c>
      <c r="AF24" s="2">
        <f t="shared" si="24"/>
        <v>0</v>
      </c>
      <c r="AG24" s="325" t="b">
        <f t="shared" si="6"/>
        <v>0</v>
      </c>
      <c r="AH24" s="325" t="b">
        <f t="shared" si="7"/>
        <v>0</v>
      </c>
      <c r="AI24" s="325" t="b">
        <f t="shared" si="25"/>
        <v>0</v>
      </c>
      <c r="AJ24" s="325" t="b">
        <f t="shared" si="26"/>
        <v>0</v>
      </c>
      <c r="AK24" s="2">
        <f t="shared" si="27"/>
        <v>1</v>
      </c>
      <c r="AL24" s="14">
        <f t="shared" si="28"/>
        <v>0</v>
      </c>
      <c r="AM24" s="11">
        <f t="shared" si="29"/>
        <v>0</v>
      </c>
      <c r="AN24" s="11">
        <f t="shared" si="30"/>
        <v>0</v>
      </c>
      <c r="AO24" s="11">
        <f t="shared" si="31"/>
        <v>0</v>
      </c>
      <c r="AP24" s="11">
        <f t="shared" si="32"/>
        <v>0</v>
      </c>
      <c r="AQ24" s="204">
        <f t="shared" si="33"/>
        <v>0</v>
      </c>
      <c r="AR24" s="2" t="str">
        <f t="shared" si="34"/>
        <v/>
      </c>
      <c r="AS24" s="2" t="str">
        <f t="shared" si="8"/>
        <v/>
      </c>
      <c r="AT24" s="11" t="str">
        <f t="shared" si="57"/>
        <v/>
      </c>
      <c r="AU24" s="11" t="b">
        <f t="shared" si="58"/>
        <v>0</v>
      </c>
      <c r="AV24" s="11">
        <f t="shared" si="36"/>
        <v>0</v>
      </c>
      <c r="AW24" s="11">
        <f>SUM($AV$3:AV24)</f>
        <v>-120</v>
      </c>
      <c r="AX24" s="390">
        <f t="shared" si="37"/>
        <v>0</v>
      </c>
      <c r="AY24" s="390">
        <f t="shared" si="37"/>
        <v>0</v>
      </c>
      <c r="AZ24" s="390">
        <f t="shared" si="37"/>
        <v>0</v>
      </c>
      <c r="BA24" s="390">
        <f t="shared" si="37"/>
        <v>0</v>
      </c>
      <c r="BB24" s="390">
        <f t="shared" si="37"/>
        <v>0</v>
      </c>
      <c r="BC24" s="2"/>
      <c r="BD24" s="368">
        <f t="shared" si="38"/>
        <v>0</v>
      </c>
      <c r="BE24" s="368">
        <f t="shared" si="38"/>
        <v>0</v>
      </c>
      <c r="BF24" s="368">
        <f t="shared" si="38"/>
        <v>0</v>
      </c>
      <c r="BG24" s="368">
        <f t="shared" si="38"/>
        <v>0</v>
      </c>
      <c r="BH24" s="372">
        <f t="shared" si="39"/>
        <v>8</v>
      </c>
      <c r="BI24" s="372">
        <f t="shared" si="10"/>
        <v>2</v>
      </c>
      <c r="BJ24" s="372">
        <f t="shared" si="40"/>
        <v>22</v>
      </c>
      <c r="BK24" s="372">
        <f t="shared" si="11"/>
        <v>3</v>
      </c>
      <c r="BL24" s="372">
        <f t="shared" si="41"/>
        <v>6</v>
      </c>
      <c r="BM24" s="372">
        <f t="shared" si="12"/>
        <v>3</v>
      </c>
      <c r="BN24" s="564">
        <f t="shared" si="13"/>
        <v>0</v>
      </c>
      <c r="BO24" s="565">
        <f t="shared" si="14"/>
        <v>0</v>
      </c>
      <c r="BP24" s="570">
        <f t="shared" si="15"/>
        <v>0</v>
      </c>
      <c r="BQ24" s="564">
        <f t="shared" si="16"/>
        <v>0</v>
      </c>
      <c r="BR24" s="565">
        <f t="shared" si="17"/>
        <v>0</v>
      </c>
      <c r="BS24" s="570">
        <f t="shared" si="18"/>
        <v>0</v>
      </c>
      <c r="BT24" s="568">
        <f t="shared" si="42"/>
        <v>0</v>
      </c>
      <c r="BU24" s="564">
        <f t="shared" si="43"/>
        <v>0</v>
      </c>
      <c r="BV24" s="582">
        <f t="shared" si="44"/>
        <v>0</v>
      </c>
      <c r="BW24" s="576">
        <f t="shared" si="45"/>
        <v>0</v>
      </c>
      <c r="BX24" s="577">
        <f t="shared" si="46"/>
        <v>0</v>
      </c>
      <c r="BY24" s="578">
        <f t="shared" si="19"/>
        <v>0</v>
      </c>
      <c r="BZ24" s="576">
        <f t="shared" si="47"/>
        <v>0</v>
      </c>
      <c r="CA24" s="577">
        <f t="shared" si="48"/>
        <v>0</v>
      </c>
      <c r="CB24" s="578">
        <f t="shared" si="20"/>
        <v>0</v>
      </c>
      <c r="CC24" s="579">
        <f t="shared" si="49"/>
        <v>0</v>
      </c>
      <c r="CD24" s="576">
        <f t="shared" si="50"/>
        <v>0</v>
      </c>
      <c r="CE24" s="560">
        <f t="shared" si="51"/>
        <v>-6</v>
      </c>
      <c r="CF24" s="560">
        <f t="shared" si="52"/>
        <v>-6</v>
      </c>
      <c r="CG24" s="560">
        <f t="shared" si="53"/>
        <v>0</v>
      </c>
      <c r="CH24" s="560">
        <f t="shared" si="54"/>
        <v>0</v>
      </c>
      <c r="CL24" s="11" t="str">
        <f t="shared" si="55"/>
        <v/>
      </c>
      <c r="CM24" s="11"/>
    </row>
    <row r="25" spans="1:91" ht="12.75" x14ac:dyDescent="0.2">
      <c r="A25" s="242">
        <f t="shared" si="21"/>
        <v>2</v>
      </c>
      <c r="B25" s="243">
        <f t="shared" si="56"/>
        <v>46076</v>
      </c>
      <c r="C25" s="600">
        <f t="shared" si="22"/>
        <v>9</v>
      </c>
      <c r="D25" s="307"/>
      <c r="E25" s="307"/>
      <c r="F25" s="308"/>
      <c r="G25" s="308"/>
      <c r="H25" s="546">
        <f>IF(AK25=6,Einstellungen!$E$11,IF(AK25=7,Einstellungen!$E$12,IF(AK25=1,Einstellungen!$E$13,IF(AK25=2,Einstellungen!$E$7,IF(AK25=3,Einstellungen!$E$8,IF(AK25=4,Einstellungen!$E$9,IF(AK25=5,Einstellungen!$E$10)))))))</f>
        <v>0</v>
      </c>
      <c r="I25" s="232">
        <f t="shared" si="0"/>
        <v>0</v>
      </c>
      <c r="J25" s="229">
        <f t="shared" si="1"/>
        <v>1</v>
      </c>
      <c r="K25" s="209"/>
      <c r="L25" s="328"/>
      <c r="M25" s="202"/>
      <c r="N25" s="381"/>
      <c r="O25" s="382"/>
      <c r="P25" s="382"/>
      <c r="Q25" s="382"/>
      <c r="R25" s="260" t="str">
        <f>IF(I$36=0,"",IF(Einstellungen!I$39=1,R24+AV25,CL25))</f>
        <v/>
      </c>
      <c r="S25" s="231">
        <f>SUM(AP$3:AP25)</f>
        <v>128</v>
      </c>
      <c r="T25" s="228">
        <f>SUM(I$3:I25)</f>
        <v>0</v>
      </c>
      <c r="U25" s="373" t="str">
        <f t="shared" si="23"/>
        <v/>
      </c>
      <c r="V25" s="612"/>
      <c r="W25" s="609"/>
      <c r="X25" s="609"/>
      <c r="Y25" s="15">
        <f t="shared" si="2"/>
        <v>46076</v>
      </c>
      <c r="Z25" s="8">
        <f t="shared" si="3"/>
        <v>0</v>
      </c>
      <c r="AA25" s="2">
        <f>IF(M25=Einstellungen!A$43,I25,IF(M25=Einstellungen!A$45,I25,0))</f>
        <v>0</v>
      </c>
      <c r="AB25" s="2">
        <f>IF(M25=Einstellungen!A$44,I25,IF(M25=Einstellungen!A$45,I25,0))</f>
        <v>0</v>
      </c>
      <c r="AC25" s="661">
        <f t="shared" si="59"/>
        <v>0</v>
      </c>
      <c r="AD25" s="2">
        <f t="shared" si="5"/>
        <v>0</v>
      </c>
      <c r="AE25" s="2">
        <f t="shared" si="24"/>
        <v>0</v>
      </c>
      <c r="AF25" s="2">
        <f t="shared" si="24"/>
        <v>0</v>
      </c>
      <c r="AG25" s="325">
        <f t="shared" si="6"/>
        <v>0</v>
      </c>
      <c r="AH25" s="325">
        <f t="shared" si="7"/>
        <v>0</v>
      </c>
      <c r="AI25" s="325">
        <f t="shared" si="25"/>
        <v>0</v>
      </c>
      <c r="AJ25" s="325">
        <f t="shared" si="26"/>
        <v>0</v>
      </c>
      <c r="AK25" s="2">
        <f t="shared" si="27"/>
        <v>2</v>
      </c>
      <c r="AL25" s="14">
        <f t="shared" si="28"/>
        <v>0</v>
      </c>
      <c r="AM25" s="11">
        <f t="shared" si="29"/>
        <v>0</v>
      </c>
      <c r="AN25" s="11">
        <f t="shared" si="30"/>
        <v>0</v>
      </c>
      <c r="AO25" s="11">
        <f t="shared" si="31"/>
        <v>8</v>
      </c>
      <c r="AP25" s="11">
        <f t="shared" si="32"/>
        <v>8</v>
      </c>
      <c r="AQ25" s="204">
        <f t="shared" si="33"/>
        <v>8</v>
      </c>
      <c r="AR25" s="2">
        <f t="shared" si="34"/>
        <v>1</v>
      </c>
      <c r="AS25" s="2">
        <f t="shared" si="8"/>
        <v>1</v>
      </c>
      <c r="AT25" s="11" t="str">
        <f t="shared" si="57"/>
        <v/>
      </c>
      <c r="AU25" s="11" t="str">
        <f t="shared" si="58"/>
        <v/>
      </c>
      <c r="AV25" s="11">
        <f t="shared" si="36"/>
        <v>-8</v>
      </c>
      <c r="AW25" s="11">
        <f>SUM($AV$3:AV25)</f>
        <v>-128</v>
      </c>
      <c r="AX25" s="390">
        <f t="shared" si="37"/>
        <v>0</v>
      </c>
      <c r="AY25" s="390">
        <f t="shared" si="37"/>
        <v>0</v>
      </c>
      <c r="AZ25" s="390">
        <f t="shared" si="37"/>
        <v>0</v>
      </c>
      <c r="BA25" s="390">
        <f t="shared" si="37"/>
        <v>0</v>
      </c>
      <c r="BB25" s="390">
        <f t="shared" si="37"/>
        <v>0</v>
      </c>
      <c r="BC25" s="2"/>
      <c r="BD25" s="368">
        <f t="shared" si="38"/>
        <v>0</v>
      </c>
      <c r="BE25" s="368">
        <f t="shared" si="38"/>
        <v>0</v>
      </c>
      <c r="BF25" s="368">
        <f t="shared" si="38"/>
        <v>0</v>
      </c>
      <c r="BG25" s="368">
        <f t="shared" si="38"/>
        <v>0</v>
      </c>
      <c r="BH25" s="372">
        <f t="shared" si="39"/>
        <v>18</v>
      </c>
      <c r="BI25" s="372">
        <f t="shared" si="10"/>
        <v>1.5</v>
      </c>
      <c r="BJ25" s="372">
        <f t="shared" si="40"/>
        <v>22</v>
      </c>
      <c r="BK25" s="372">
        <f t="shared" si="11"/>
        <v>2</v>
      </c>
      <c r="BL25" s="372">
        <f t="shared" si="41"/>
        <v>6</v>
      </c>
      <c r="BM25" s="372">
        <f t="shared" si="12"/>
        <v>2</v>
      </c>
      <c r="BN25" s="564">
        <f t="shared" si="13"/>
        <v>0</v>
      </c>
      <c r="BO25" s="565">
        <f t="shared" si="14"/>
        <v>0</v>
      </c>
      <c r="BP25" s="570">
        <f t="shared" si="15"/>
        <v>0</v>
      </c>
      <c r="BQ25" s="564">
        <f t="shared" si="16"/>
        <v>0</v>
      </c>
      <c r="BR25" s="565">
        <f t="shared" si="17"/>
        <v>0</v>
      </c>
      <c r="BS25" s="570">
        <f t="shared" si="18"/>
        <v>0</v>
      </c>
      <c r="BT25" s="568">
        <f t="shared" si="42"/>
        <v>0</v>
      </c>
      <c r="BU25" s="564">
        <f t="shared" si="43"/>
        <v>0</v>
      </c>
      <c r="BV25" s="582">
        <f t="shared" si="44"/>
        <v>0</v>
      </c>
      <c r="BW25" s="576">
        <f t="shared" si="45"/>
        <v>0</v>
      </c>
      <c r="BX25" s="577">
        <f t="shared" si="46"/>
        <v>0</v>
      </c>
      <c r="BY25" s="578">
        <f t="shared" si="19"/>
        <v>0</v>
      </c>
      <c r="BZ25" s="576">
        <f t="shared" si="47"/>
        <v>0</v>
      </c>
      <c r="CA25" s="577">
        <f t="shared" si="48"/>
        <v>0</v>
      </c>
      <c r="CB25" s="578">
        <f t="shared" si="20"/>
        <v>0</v>
      </c>
      <c r="CC25" s="579">
        <f t="shared" si="49"/>
        <v>0</v>
      </c>
      <c r="CD25" s="576">
        <f t="shared" si="50"/>
        <v>0</v>
      </c>
      <c r="CE25" s="560">
        <f t="shared" si="51"/>
        <v>-6</v>
      </c>
      <c r="CF25" s="560">
        <f t="shared" si="52"/>
        <v>-6</v>
      </c>
      <c r="CG25" s="560">
        <f t="shared" si="53"/>
        <v>0</v>
      </c>
      <c r="CH25" s="560">
        <f t="shared" si="54"/>
        <v>0</v>
      </c>
      <c r="CL25" s="11" t="str">
        <f t="shared" si="55"/>
        <v/>
      </c>
      <c r="CM25" s="11"/>
    </row>
    <row r="26" spans="1:91" ht="12.75" x14ac:dyDescent="0.2">
      <c r="A26" s="242">
        <f t="shared" si="21"/>
        <v>3</v>
      </c>
      <c r="B26" s="243">
        <f t="shared" si="56"/>
        <v>46077</v>
      </c>
      <c r="C26" s="600">
        <f t="shared" si="22"/>
        <v>9</v>
      </c>
      <c r="D26" s="307"/>
      <c r="E26" s="307"/>
      <c r="F26" s="308"/>
      <c r="G26" s="308"/>
      <c r="H26" s="546">
        <f>IF(AK26=6,Einstellungen!$E$11,IF(AK26=7,Einstellungen!$E$12,IF(AK26=1,Einstellungen!$E$13,IF(AK26=2,Einstellungen!$E$7,IF(AK26=3,Einstellungen!$E$8,IF(AK26=4,Einstellungen!$E$9,IF(AK26=5,Einstellungen!$E$10)))))))</f>
        <v>0</v>
      </c>
      <c r="I26" s="232">
        <f t="shared" si="0"/>
        <v>0</v>
      </c>
      <c r="J26" s="229">
        <f t="shared" si="1"/>
        <v>1</v>
      </c>
      <c r="K26" s="209"/>
      <c r="L26" s="328"/>
      <c r="M26" s="202"/>
      <c r="N26" s="381"/>
      <c r="O26" s="382"/>
      <c r="P26" s="382"/>
      <c r="Q26" s="382"/>
      <c r="R26" s="260" t="str">
        <f>IF(I$36=0,"",IF(Einstellungen!I$39=1,R25+AV26,CL26))</f>
        <v/>
      </c>
      <c r="S26" s="231">
        <f>SUM(AP$3:AP26)</f>
        <v>136</v>
      </c>
      <c r="T26" s="228">
        <f>SUM(I$3:I26)</f>
        <v>0</v>
      </c>
      <c r="U26" s="373" t="str">
        <f t="shared" si="23"/>
        <v/>
      </c>
      <c r="V26" s="612"/>
      <c r="W26" s="609"/>
      <c r="X26" s="609"/>
      <c r="Y26" s="15">
        <f t="shared" si="2"/>
        <v>46077</v>
      </c>
      <c r="Z26" s="8">
        <f t="shared" si="3"/>
        <v>0</v>
      </c>
      <c r="AA26" s="2">
        <f>IF(M26=Einstellungen!A$43,I26,IF(M26=Einstellungen!A$45,I26,0))</f>
        <v>0</v>
      </c>
      <c r="AB26" s="2">
        <f>IF(M26=Einstellungen!A$44,I26,IF(M26=Einstellungen!A$45,I26,0))</f>
        <v>0</v>
      </c>
      <c r="AC26" s="661">
        <f t="shared" si="59"/>
        <v>0</v>
      </c>
      <c r="AD26" s="2">
        <f t="shared" si="5"/>
        <v>0</v>
      </c>
      <c r="AE26" s="2">
        <f t="shared" si="24"/>
        <v>0</v>
      </c>
      <c r="AF26" s="2">
        <f t="shared" si="24"/>
        <v>0</v>
      </c>
      <c r="AG26" s="325">
        <f t="shared" si="6"/>
        <v>0</v>
      </c>
      <c r="AH26" s="325">
        <f t="shared" si="7"/>
        <v>0</v>
      </c>
      <c r="AI26" s="325">
        <f t="shared" si="25"/>
        <v>0</v>
      </c>
      <c r="AJ26" s="325">
        <f t="shared" si="26"/>
        <v>0</v>
      </c>
      <c r="AK26" s="2">
        <f t="shared" si="27"/>
        <v>3</v>
      </c>
      <c r="AL26" s="14">
        <f t="shared" si="28"/>
        <v>0</v>
      </c>
      <c r="AM26" s="11">
        <f t="shared" si="29"/>
        <v>0</v>
      </c>
      <c r="AN26" s="11">
        <f t="shared" si="30"/>
        <v>0</v>
      </c>
      <c r="AO26" s="11">
        <f t="shared" si="31"/>
        <v>8</v>
      </c>
      <c r="AP26" s="11">
        <f t="shared" si="32"/>
        <v>8</v>
      </c>
      <c r="AQ26" s="204">
        <f t="shared" si="33"/>
        <v>8</v>
      </c>
      <c r="AR26" s="2">
        <f t="shared" si="34"/>
        <v>1</v>
      </c>
      <c r="AS26" s="2">
        <f t="shared" si="8"/>
        <v>1</v>
      </c>
      <c r="AT26" s="11" t="str">
        <f t="shared" si="57"/>
        <v/>
      </c>
      <c r="AU26" s="11" t="str">
        <f t="shared" si="58"/>
        <v/>
      </c>
      <c r="AV26" s="11">
        <f t="shared" si="36"/>
        <v>-8</v>
      </c>
      <c r="AW26" s="11">
        <f>SUM($AV$3:AV26)</f>
        <v>-136</v>
      </c>
      <c r="AX26" s="390">
        <f t="shared" si="37"/>
        <v>0</v>
      </c>
      <c r="AY26" s="390">
        <f t="shared" si="37"/>
        <v>0</v>
      </c>
      <c r="AZ26" s="390">
        <f t="shared" si="37"/>
        <v>0</v>
      </c>
      <c r="BA26" s="390">
        <f t="shared" si="37"/>
        <v>0</v>
      </c>
      <c r="BB26" s="390">
        <f t="shared" si="37"/>
        <v>0</v>
      </c>
      <c r="BC26" s="2"/>
      <c r="BD26" s="368">
        <f t="shared" si="38"/>
        <v>0</v>
      </c>
      <c r="BE26" s="368">
        <f t="shared" si="38"/>
        <v>0</v>
      </c>
      <c r="BF26" s="368">
        <f t="shared" si="38"/>
        <v>0</v>
      </c>
      <c r="BG26" s="368">
        <f t="shared" si="38"/>
        <v>0</v>
      </c>
      <c r="BH26" s="372">
        <f t="shared" si="39"/>
        <v>18</v>
      </c>
      <c r="BI26" s="372">
        <f t="shared" si="10"/>
        <v>1.5</v>
      </c>
      <c r="BJ26" s="372">
        <f t="shared" si="40"/>
        <v>22</v>
      </c>
      <c r="BK26" s="372">
        <f t="shared" si="11"/>
        <v>2</v>
      </c>
      <c r="BL26" s="372">
        <f t="shared" si="41"/>
        <v>6</v>
      </c>
      <c r="BM26" s="372">
        <f t="shared" si="12"/>
        <v>2</v>
      </c>
      <c r="BN26" s="564">
        <f t="shared" si="13"/>
        <v>0</v>
      </c>
      <c r="BO26" s="565">
        <f t="shared" si="14"/>
        <v>0</v>
      </c>
      <c r="BP26" s="570">
        <f t="shared" si="15"/>
        <v>0</v>
      </c>
      <c r="BQ26" s="564">
        <f t="shared" si="16"/>
        <v>0</v>
      </c>
      <c r="BR26" s="565">
        <f t="shared" si="17"/>
        <v>0</v>
      </c>
      <c r="BS26" s="570">
        <f t="shared" si="18"/>
        <v>0</v>
      </c>
      <c r="BT26" s="568">
        <f t="shared" si="42"/>
        <v>0</v>
      </c>
      <c r="BU26" s="564">
        <f t="shared" si="43"/>
        <v>0</v>
      </c>
      <c r="BV26" s="582">
        <f t="shared" si="44"/>
        <v>0</v>
      </c>
      <c r="BW26" s="576">
        <f t="shared" si="45"/>
        <v>0</v>
      </c>
      <c r="BX26" s="577">
        <f t="shared" si="46"/>
        <v>0</v>
      </c>
      <c r="BY26" s="578">
        <f t="shared" si="19"/>
        <v>0</v>
      </c>
      <c r="BZ26" s="576">
        <f t="shared" si="47"/>
        <v>0</v>
      </c>
      <c r="CA26" s="577">
        <f t="shared" si="48"/>
        <v>0</v>
      </c>
      <c r="CB26" s="578">
        <f t="shared" si="20"/>
        <v>0</v>
      </c>
      <c r="CC26" s="579">
        <f t="shared" si="49"/>
        <v>0</v>
      </c>
      <c r="CD26" s="576">
        <f t="shared" si="50"/>
        <v>0</v>
      </c>
      <c r="CE26" s="560">
        <f t="shared" si="51"/>
        <v>-6</v>
      </c>
      <c r="CF26" s="560">
        <f t="shared" si="52"/>
        <v>-6</v>
      </c>
      <c r="CG26" s="560">
        <f t="shared" si="53"/>
        <v>0</v>
      </c>
      <c r="CH26" s="560">
        <f t="shared" si="54"/>
        <v>0</v>
      </c>
      <c r="CL26" s="11" t="str">
        <f t="shared" si="55"/>
        <v/>
      </c>
      <c r="CM26" s="11"/>
    </row>
    <row r="27" spans="1:91" ht="12.75" x14ac:dyDescent="0.2">
      <c r="A27" s="242">
        <f t="shared" si="21"/>
        <v>4</v>
      </c>
      <c r="B27" s="243">
        <f t="shared" si="56"/>
        <v>46078</v>
      </c>
      <c r="C27" s="600">
        <f t="shared" si="22"/>
        <v>9</v>
      </c>
      <c r="D27" s="307"/>
      <c r="E27" s="307"/>
      <c r="F27" s="308"/>
      <c r="G27" s="308"/>
      <c r="H27" s="546">
        <f>IF(AK27=6,Einstellungen!$E$11,IF(AK27=7,Einstellungen!$E$12,IF(AK27=1,Einstellungen!$E$13,IF(AK27=2,Einstellungen!$E$7,IF(AK27=3,Einstellungen!$E$8,IF(AK27=4,Einstellungen!$E$9,IF(AK27=5,Einstellungen!$E$10)))))))</f>
        <v>0</v>
      </c>
      <c r="I27" s="232">
        <f t="shared" si="0"/>
        <v>0</v>
      </c>
      <c r="J27" s="229">
        <f t="shared" si="1"/>
        <v>1</v>
      </c>
      <c r="K27" s="209"/>
      <c r="L27" s="328"/>
      <c r="M27" s="202"/>
      <c r="N27" s="381"/>
      <c r="O27" s="382"/>
      <c r="P27" s="382"/>
      <c r="Q27" s="382"/>
      <c r="R27" s="260" t="str">
        <f>IF(I$36=0,"",IF(Einstellungen!I$39=1,R26+AV27,CL27))</f>
        <v/>
      </c>
      <c r="S27" s="231">
        <f>SUM(AP$3:AP27)</f>
        <v>144</v>
      </c>
      <c r="T27" s="228">
        <f>SUM(I$3:I27)</f>
        <v>0</v>
      </c>
      <c r="U27" s="373" t="str">
        <f t="shared" si="23"/>
        <v/>
      </c>
      <c r="V27" s="612"/>
      <c r="W27" s="609"/>
      <c r="X27" s="609"/>
      <c r="Y27" s="15">
        <f t="shared" si="2"/>
        <v>46078</v>
      </c>
      <c r="Z27" s="8">
        <f t="shared" si="3"/>
        <v>0</v>
      </c>
      <c r="AA27" s="2">
        <f>IF(M27=Einstellungen!A$43,I27,IF(M27=Einstellungen!A$45,I27,0))</f>
        <v>0</v>
      </c>
      <c r="AB27" s="2">
        <f>IF(M27=Einstellungen!A$44,I27,IF(M27=Einstellungen!A$45,I27,0))</f>
        <v>0</v>
      </c>
      <c r="AC27" s="661">
        <f t="shared" si="59"/>
        <v>0</v>
      </c>
      <c r="AD27" s="2">
        <f t="shared" si="5"/>
        <v>0</v>
      </c>
      <c r="AE27" s="2">
        <f t="shared" si="24"/>
        <v>0</v>
      </c>
      <c r="AF27" s="2">
        <f t="shared" si="24"/>
        <v>0</v>
      </c>
      <c r="AG27" s="325">
        <f t="shared" si="6"/>
        <v>0</v>
      </c>
      <c r="AH27" s="325">
        <f t="shared" si="7"/>
        <v>0</v>
      </c>
      <c r="AI27" s="325">
        <f t="shared" si="25"/>
        <v>0</v>
      </c>
      <c r="AJ27" s="325">
        <f t="shared" si="26"/>
        <v>0</v>
      </c>
      <c r="AK27" s="2">
        <f t="shared" si="27"/>
        <v>4</v>
      </c>
      <c r="AL27" s="14">
        <f t="shared" si="28"/>
        <v>0</v>
      </c>
      <c r="AM27" s="11">
        <f t="shared" si="29"/>
        <v>0</v>
      </c>
      <c r="AN27" s="11">
        <f t="shared" si="30"/>
        <v>0</v>
      </c>
      <c r="AO27" s="11">
        <f t="shared" si="31"/>
        <v>8</v>
      </c>
      <c r="AP27" s="11">
        <f t="shared" si="32"/>
        <v>8</v>
      </c>
      <c r="AQ27" s="204">
        <f t="shared" si="33"/>
        <v>8</v>
      </c>
      <c r="AR27" s="2">
        <f t="shared" si="34"/>
        <v>1</v>
      </c>
      <c r="AS27" s="2">
        <f t="shared" si="8"/>
        <v>1</v>
      </c>
      <c r="AT27" s="11" t="str">
        <f t="shared" si="57"/>
        <v/>
      </c>
      <c r="AU27" s="11" t="str">
        <f t="shared" si="58"/>
        <v/>
      </c>
      <c r="AV27" s="11">
        <f t="shared" si="36"/>
        <v>-8</v>
      </c>
      <c r="AW27" s="11">
        <f>SUM($AV$3:AV27)</f>
        <v>-144</v>
      </c>
      <c r="AX27" s="390">
        <f t="shared" si="37"/>
        <v>0</v>
      </c>
      <c r="AY27" s="390">
        <f t="shared" si="37"/>
        <v>0</v>
      </c>
      <c r="AZ27" s="390">
        <f t="shared" si="37"/>
        <v>0</v>
      </c>
      <c r="BA27" s="390">
        <f t="shared" si="37"/>
        <v>0</v>
      </c>
      <c r="BB27" s="390">
        <f t="shared" si="37"/>
        <v>0</v>
      </c>
      <c r="BC27" s="2"/>
      <c r="BD27" s="368">
        <f t="shared" si="38"/>
        <v>0</v>
      </c>
      <c r="BE27" s="368">
        <f t="shared" si="38"/>
        <v>0</v>
      </c>
      <c r="BF27" s="368">
        <f t="shared" si="38"/>
        <v>0</v>
      </c>
      <c r="BG27" s="368">
        <f t="shared" si="38"/>
        <v>0</v>
      </c>
      <c r="BH27" s="372">
        <f t="shared" si="39"/>
        <v>18</v>
      </c>
      <c r="BI27" s="372">
        <f t="shared" si="10"/>
        <v>1.5</v>
      </c>
      <c r="BJ27" s="372">
        <f t="shared" si="40"/>
        <v>22</v>
      </c>
      <c r="BK27" s="372">
        <f t="shared" si="11"/>
        <v>2</v>
      </c>
      <c r="BL27" s="372">
        <f t="shared" si="41"/>
        <v>6</v>
      </c>
      <c r="BM27" s="372">
        <f t="shared" si="12"/>
        <v>2</v>
      </c>
      <c r="BN27" s="564">
        <f t="shared" si="13"/>
        <v>0</v>
      </c>
      <c r="BO27" s="565">
        <f t="shared" si="14"/>
        <v>0</v>
      </c>
      <c r="BP27" s="570">
        <f t="shared" si="15"/>
        <v>0</v>
      </c>
      <c r="BQ27" s="564">
        <f t="shared" si="16"/>
        <v>0</v>
      </c>
      <c r="BR27" s="565">
        <f t="shared" si="17"/>
        <v>0</v>
      </c>
      <c r="BS27" s="570">
        <f t="shared" si="18"/>
        <v>0</v>
      </c>
      <c r="BT27" s="568">
        <f t="shared" si="42"/>
        <v>0</v>
      </c>
      <c r="BU27" s="564">
        <f t="shared" si="43"/>
        <v>0</v>
      </c>
      <c r="BV27" s="582">
        <f t="shared" si="44"/>
        <v>0</v>
      </c>
      <c r="BW27" s="576">
        <f t="shared" si="45"/>
        <v>0</v>
      </c>
      <c r="BX27" s="577">
        <f t="shared" si="46"/>
        <v>0</v>
      </c>
      <c r="BY27" s="578">
        <f t="shared" si="19"/>
        <v>0</v>
      </c>
      <c r="BZ27" s="576">
        <f t="shared" ref="BZ27:BZ34" si="60">IF(BO27&lt;BQ27,0,BO27-BQ27)</f>
        <v>0</v>
      </c>
      <c r="CA27" s="577">
        <f t="shared" ref="CA27:CA34" si="61">IF(BP27&lt;BQ27,0,BP27-BQ27)</f>
        <v>0</v>
      </c>
      <c r="CB27" s="578">
        <f t="shared" si="20"/>
        <v>0</v>
      </c>
      <c r="CC27" s="579">
        <f t="shared" si="49"/>
        <v>0</v>
      </c>
      <c r="CD27" s="576">
        <f t="shared" si="50"/>
        <v>0</v>
      </c>
      <c r="CE27" s="560">
        <f t="shared" si="51"/>
        <v>-6</v>
      </c>
      <c r="CF27" s="560">
        <f t="shared" si="52"/>
        <v>-6</v>
      </c>
      <c r="CG27" s="560">
        <f t="shared" si="53"/>
        <v>0</v>
      </c>
      <c r="CH27" s="560">
        <f t="shared" si="54"/>
        <v>0</v>
      </c>
      <c r="CL27" s="11" t="str">
        <f t="shared" si="55"/>
        <v/>
      </c>
      <c r="CM27" s="11"/>
    </row>
    <row r="28" spans="1:91" ht="12.75" x14ac:dyDescent="0.2">
      <c r="A28" s="242">
        <f t="shared" si="21"/>
        <v>5</v>
      </c>
      <c r="B28" s="243">
        <f t="shared" si="56"/>
        <v>46079</v>
      </c>
      <c r="C28" s="600">
        <f t="shared" si="22"/>
        <v>9</v>
      </c>
      <c r="D28" s="307"/>
      <c r="E28" s="307"/>
      <c r="F28" s="308"/>
      <c r="G28" s="308"/>
      <c r="H28" s="546">
        <f>IF(AK28=6,Einstellungen!$E$11,IF(AK28=7,Einstellungen!$E$12,IF(AK28=1,Einstellungen!$E$13,IF(AK28=2,Einstellungen!$E$7,IF(AK28=3,Einstellungen!$E$8,IF(AK28=4,Einstellungen!$E$9,IF(AK28=5,Einstellungen!$E$10)))))))</f>
        <v>0</v>
      </c>
      <c r="I28" s="232">
        <f t="shared" si="0"/>
        <v>0</v>
      </c>
      <c r="J28" s="229">
        <f t="shared" si="1"/>
        <v>1</v>
      </c>
      <c r="K28" s="209"/>
      <c r="L28" s="328"/>
      <c r="M28" s="202"/>
      <c r="N28" s="381"/>
      <c r="O28" s="382"/>
      <c r="P28" s="382"/>
      <c r="Q28" s="382"/>
      <c r="R28" s="260" t="str">
        <f>IF(I$36=0,"",IF(Einstellungen!I$39=1,R27+AV28,CL28))</f>
        <v/>
      </c>
      <c r="S28" s="231">
        <f>SUM(AP$3:AP28)</f>
        <v>152</v>
      </c>
      <c r="T28" s="228">
        <f>SUM(I$3:I28)</f>
        <v>0</v>
      </c>
      <c r="U28" s="373" t="str">
        <f t="shared" si="23"/>
        <v/>
      </c>
      <c r="V28" s="689"/>
      <c r="W28" s="609"/>
      <c r="X28" s="609"/>
      <c r="Y28" s="15">
        <f t="shared" si="2"/>
        <v>46079</v>
      </c>
      <c r="Z28" s="8">
        <f t="shared" si="3"/>
        <v>0</v>
      </c>
      <c r="AA28" s="2">
        <f>IF(M28=Einstellungen!A$43,I28,IF(M28=Einstellungen!A$45,I28,0))</f>
        <v>0</v>
      </c>
      <c r="AB28" s="2">
        <f>IF(M28=Einstellungen!A$44,I28,IF(M28=Einstellungen!A$45,I28,0))</f>
        <v>0</v>
      </c>
      <c r="AC28" s="661">
        <f t="shared" si="59"/>
        <v>0</v>
      </c>
      <c r="AD28" s="2">
        <f t="shared" si="5"/>
        <v>0</v>
      </c>
      <c r="AE28" s="2">
        <f t="shared" si="24"/>
        <v>0</v>
      </c>
      <c r="AF28" s="2">
        <f t="shared" si="24"/>
        <v>0</v>
      </c>
      <c r="AG28" s="325">
        <f t="shared" si="6"/>
        <v>0</v>
      </c>
      <c r="AH28" s="325">
        <f t="shared" si="7"/>
        <v>0</v>
      </c>
      <c r="AI28" s="325">
        <f t="shared" si="25"/>
        <v>0</v>
      </c>
      <c r="AJ28" s="325">
        <f t="shared" si="26"/>
        <v>0</v>
      </c>
      <c r="AK28" s="2">
        <f t="shared" si="27"/>
        <v>5</v>
      </c>
      <c r="AL28" s="14">
        <f t="shared" si="28"/>
        <v>0</v>
      </c>
      <c r="AM28" s="11">
        <f t="shared" si="29"/>
        <v>0</v>
      </c>
      <c r="AN28" s="11">
        <f t="shared" si="30"/>
        <v>0</v>
      </c>
      <c r="AO28" s="11">
        <f t="shared" si="31"/>
        <v>8</v>
      </c>
      <c r="AP28" s="11">
        <f t="shared" si="32"/>
        <v>8</v>
      </c>
      <c r="AQ28" s="204">
        <f t="shared" si="33"/>
        <v>8</v>
      </c>
      <c r="AR28" s="2">
        <f t="shared" si="34"/>
        <v>1</v>
      </c>
      <c r="AS28" s="2">
        <f t="shared" si="8"/>
        <v>1</v>
      </c>
      <c r="AT28" s="11" t="str">
        <f t="shared" si="57"/>
        <v/>
      </c>
      <c r="AU28" s="11" t="str">
        <f t="shared" si="58"/>
        <v/>
      </c>
      <c r="AV28" s="11">
        <f t="shared" si="36"/>
        <v>-8</v>
      </c>
      <c r="AW28" s="11">
        <f>SUM($AV$3:AV28)</f>
        <v>-152</v>
      </c>
      <c r="AX28" s="390">
        <f t="shared" si="37"/>
        <v>0</v>
      </c>
      <c r="AY28" s="390">
        <f t="shared" si="37"/>
        <v>0</v>
      </c>
      <c r="AZ28" s="390">
        <f t="shared" si="37"/>
        <v>0</v>
      </c>
      <c r="BA28" s="390">
        <f t="shared" si="37"/>
        <v>0</v>
      </c>
      <c r="BB28" s="390">
        <f t="shared" si="37"/>
        <v>0</v>
      </c>
      <c r="BC28" s="2"/>
      <c r="BD28" s="368">
        <f t="shared" si="38"/>
        <v>0</v>
      </c>
      <c r="BE28" s="368">
        <f t="shared" si="38"/>
        <v>0</v>
      </c>
      <c r="BF28" s="368">
        <f t="shared" si="38"/>
        <v>0</v>
      </c>
      <c r="BG28" s="368">
        <f t="shared" si="38"/>
        <v>0</v>
      </c>
      <c r="BH28" s="372">
        <f t="shared" si="39"/>
        <v>18</v>
      </c>
      <c r="BI28" s="372">
        <f t="shared" si="10"/>
        <v>1.5</v>
      </c>
      <c r="BJ28" s="372">
        <f t="shared" si="40"/>
        <v>22</v>
      </c>
      <c r="BK28" s="372">
        <f t="shared" si="11"/>
        <v>2</v>
      </c>
      <c r="BL28" s="372">
        <f t="shared" si="41"/>
        <v>6</v>
      </c>
      <c r="BM28" s="372">
        <f t="shared" si="12"/>
        <v>2</v>
      </c>
      <c r="BN28" s="564">
        <f t="shared" si="13"/>
        <v>0</v>
      </c>
      <c r="BO28" s="565">
        <f t="shared" si="14"/>
        <v>0</v>
      </c>
      <c r="BP28" s="570">
        <f t="shared" si="15"/>
        <v>0</v>
      </c>
      <c r="BQ28" s="564">
        <f t="shared" si="16"/>
        <v>0</v>
      </c>
      <c r="BR28" s="565">
        <f t="shared" si="17"/>
        <v>0</v>
      </c>
      <c r="BS28" s="570">
        <f t="shared" si="18"/>
        <v>0</v>
      </c>
      <c r="BT28" s="568">
        <f t="shared" si="42"/>
        <v>0</v>
      </c>
      <c r="BU28" s="564">
        <f t="shared" si="43"/>
        <v>0</v>
      </c>
      <c r="BV28" s="582">
        <f t="shared" si="44"/>
        <v>0</v>
      </c>
      <c r="BW28" s="576">
        <f t="shared" si="45"/>
        <v>0</v>
      </c>
      <c r="BX28" s="577">
        <f t="shared" si="46"/>
        <v>0</v>
      </c>
      <c r="BY28" s="578">
        <f t="shared" si="19"/>
        <v>0</v>
      </c>
      <c r="BZ28" s="576">
        <f t="shared" si="60"/>
        <v>0</v>
      </c>
      <c r="CA28" s="577">
        <f t="shared" si="61"/>
        <v>0</v>
      </c>
      <c r="CB28" s="578">
        <f t="shared" si="20"/>
        <v>0</v>
      </c>
      <c r="CC28" s="579">
        <f t="shared" si="49"/>
        <v>0</v>
      </c>
      <c r="CD28" s="576">
        <f t="shared" si="50"/>
        <v>0</v>
      </c>
      <c r="CE28" s="560">
        <f t="shared" si="51"/>
        <v>-6</v>
      </c>
      <c r="CF28" s="560">
        <f t="shared" si="52"/>
        <v>-6</v>
      </c>
      <c r="CG28" s="560">
        <f t="shared" si="53"/>
        <v>0</v>
      </c>
      <c r="CH28" s="560">
        <f t="shared" si="54"/>
        <v>0</v>
      </c>
      <c r="CL28" s="11" t="str">
        <f t="shared" si="55"/>
        <v/>
      </c>
      <c r="CM28" s="11"/>
    </row>
    <row r="29" spans="1:91" ht="12.75" x14ac:dyDescent="0.2">
      <c r="A29" s="242">
        <f t="shared" si="21"/>
        <v>6</v>
      </c>
      <c r="B29" s="243">
        <f t="shared" si="56"/>
        <v>46080</v>
      </c>
      <c r="C29" s="600">
        <f t="shared" si="22"/>
        <v>9</v>
      </c>
      <c r="D29" s="307"/>
      <c r="E29" s="307"/>
      <c r="F29" s="308"/>
      <c r="G29" s="308"/>
      <c r="H29" s="546">
        <f>IF(AK29=6,Einstellungen!$E$11,IF(AK29=7,Einstellungen!$E$12,IF(AK29=1,Einstellungen!$E$13,IF(AK29=2,Einstellungen!$E$7,IF(AK29=3,Einstellungen!$E$8,IF(AK29=4,Einstellungen!$E$9,IF(AK29=5,Einstellungen!$E$10)))))))</f>
        <v>0</v>
      </c>
      <c r="I29" s="232">
        <f t="shared" si="0"/>
        <v>0</v>
      </c>
      <c r="J29" s="229">
        <f t="shared" si="1"/>
        <v>1</v>
      </c>
      <c r="K29" s="209"/>
      <c r="L29" s="328"/>
      <c r="M29" s="202"/>
      <c r="N29" s="381"/>
      <c r="O29" s="382"/>
      <c r="P29" s="382"/>
      <c r="Q29" s="382"/>
      <c r="R29" s="260" t="str">
        <f>IF(I$36=0,"",IF(Einstellungen!I$39=1,R28+AV29,CL29))</f>
        <v/>
      </c>
      <c r="S29" s="231">
        <f>SUM(AP$3:AP29)</f>
        <v>160</v>
      </c>
      <c r="T29" s="228">
        <f>SUM(I$3:I29)</f>
        <v>0</v>
      </c>
      <c r="U29" s="373" t="str">
        <f t="shared" si="23"/>
        <v/>
      </c>
      <c r="V29" s="612"/>
      <c r="W29" s="609"/>
      <c r="X29" s="609"/>
      <c r="Y29" s="15">
        <f t="shared" si="2"/>
        <v>46080</v>
      </c>
      <c r="Z29" s="8">
        <f t="shared" si="3"/>
        <v>0</v>
      </c>
      <c r="AA29" s="2">
        <f>IF(M29=Einstellungen!A$43,I29,IF(M29=Einstellungen!A$45,I29,0))</f>
        <v>0</v>
      </c>
      <c r="AB29" s="2">
        <f>IF(M29=Einstellungen!A$44,I29,IF(M29=Einstellungen!A$45,I29,0))</f>
        <v>0</v>
      </c>
      <c r="AC29" s="661">
        <f t="shared" si="59"/>
        <v>0</v>
      </c>
      <c r="AD29" s="2">
        <f t="shared" si="5"/>
        <v>0</v>
      </c>
      <c r="AE29" s="2">
        <f t="shared" si="24"/>
        <v>0</v>
      </c>
      <c r="AF29" s="2">
        <f t="shared" si="24"/>
        <v>0</v>
      </c>
      <c r="AG29" s="325">
        <f t="shared" si="6"/>
        <v>0</v>
      </c>
      <c r="AH29" s="325">
        <f t="shared" si="7"/>
        <v>0</v>
      </c>
      <c r="AI29" s="325">
        <f t="shared" si="25"/>
        <v>0</v>
      </c>
      <c r="AJ29" s="325">
        <f t="shared" si="26"/>
        <v>0</v>
      </c>
      <c r="AK29" s="2">
        <f t="shared" si="27"/>
        <v>6</v>
      </c>
      <c r="AL29" s="14">
        <f t="shared" si="28"/>
        <v>0</v>
      </c>
      <c r="AM29" s="11">
        <f t="shared" si="29"/>
        <v>0</v>
      </c>
      <c r="AN29" s="11">
        <f t="shared" si="30"/>
        <v>0</v>
      </c>
      <c r="AO29" s="11">
        <f t="shared" si="31"/>
        <v>8</v>
      </c>
      <c r="AP29" s="11">
        <f t="shared" si="32"/>
        <v>8</v>
      </c>
      <c r="AQ29" s="204">
        <f t="shared" si="33"/>
        <v>8</v>
      </c>
      <c r="AR29" s="2">
        <f t="shared" si="34"/>
        <v>1</v>
      </c>
      <c r="AS29" s="2">
        <f t="shared" si="8"/>
        <v>1</v>
      </c>
      <c r="AT29" s="11" t="str">
        <f t="shared" si="57"/>
        <v/>
      </c>
      <c r="AU29" s="11" t="str">
        <f t="shared" si="58"/>
        <v/>
      </c>
      <c r="AV29" s="11">
        <f t="shared" si="36"/>
        <v>-8</v>
      </c>
      <c r="AW29" s="11">
        <f>SUM($AV$3:AV29)</f>
        <v>-160</v>
      </c>
      <c r="AX29" s="390">
        <f t="shared" si="37"/>
        <v>0</v>
      </c>
      <c r="AY29" s="390">
        <f t="shared" si="37"/>
        <v>0</v>
      </c>
      <c r="AZ29" s="390">
        <f t="shared" si="37"/>
        <v>0</v>
      </c>
      <c r="BA29" s="390">
        <f t="shared" si="37"/>
        <v>0</v>
      </c>
      <c r="BB29" s="390">
        <f t="shared" si="37"/>
        <v>0</v>
      </c>
      <c r="BC29" s="2"/>
      <c r="BD29" s="368">
        <f t="shared" si="38"/>
        <v>0</v>
      </c>
      <c r="BE29" s="368">
        <f t="shared" si="38"/>
        <v>0</v>
      </c>
      <c r="BF29" s="368">
        <f t="shared" si="38"/>
        <v>0</v>
      </c>
      <c r="BG29" s="368">
        <f t="shared" si="38"/>
        <v>0</v>
      </c>
      <c r="BH29" s="372">
        <f t="shared" si="39"/>
        <v>18</v>
      </c>
      <c r="BI29" s="372">
        <f t="shared" si="10"/>
        <v>1.5</v>
      </c>
      <c r="BJ29" s="372">
        <f t="shared" si="40"/>
        <v>22</v>
      </c>
      <c r="BK29" s="372">
        <f t="shared" si="11"/>
        <v>2</v>
      </c>
      <c r="BL29" s="372">
        <f t="shared" si="41"/>
        <v>6</v>
      </c>
      <c r="BM29" s="372">
        <f t="shared" si="12"/>
        <v>2</v>
      </c>
      <c r="BN29" s="564">
        <f t="shared" si="13"/>
        <v>0</v>
      </c>
      <c r="BO29" s="565">
        <f t="shared" si="14"/>
        <v>0</v>
      </c>
      <c r="BP29" s="570">
        <f t="shared" si="15"/>
        <v>0</v>
      </c>
      <c r="BQ29" s="564">
        <f t="shared" si="16"/>
        <v>0</v>
      </c>
      <c r="BR29" s="565">
        <f t="shared" si="17"/>
        <v>0</v>
      </c>
      <c r="BS29" s="570">
        <f t="shared" si="18"/>
        <v>0</v>
      </c>
      <c r="BT29" s="568">
        <f t="shared" si="42"/>
        <v>0</v>
      </c>
      <c r="BU29" s="564">
        <f t="shared" si="43"/>
        <v>0</v>
      </c>
      <c r="BV29" s="582">
        <f t="shared" si="44"/>
        <v>0</v>
      </c>
      <c r="BW29" s="576">
        <f t="shared" si="45"/>
        <v>0</v>
      </c>
      <c r="BX29" s="577">
        <f t="shared" si="46"/>
        <v>0</v>
      </c>
      <c r="BY29" s="578">
        <f t="shared" si="19"/>
        <v>0</v>
      </c>
      <c r="BZ29" s="576">
        <f t="shared" si="60"/>
        <v>0</v>
      </c>
      <c r="CA29" s="577">
        <f t="shared" si="61"/>
        <v>0</v>
      </c>
      <c r="CB29" s="578">
        <f t="shared" si="20"/>
        <v>0</v>
      </c>
      <c r="CC29" s="579">
        <f t="shared" si="49"/>
        <v>0</v>
      </c>
      <c r="CD29" s="576">
        <f t="shared" si="50"/>
        <v>0</v>
      </c>
      <c r="CE29" s="560">
        <f t="shared" si="51"/>
        <v>-6</v>
      </c>
      <c r="CF29" s="560">
        <f t="shared" si="52"/>
        <v>-6</v>
      </c>
      <c r="CG29" s="560">
        <f t="shared" si="53"/>
        <v>0</v>
      </c>
      <c r="CH29" s="560">
        <f t="shared" si="54"/>
        <v>0</v>
      </c>
      <c r="CL29" s="11" t="str">
        <f t="shared" si="55"/>
        <v/>
      </c>
      <c r="CM29" s="11"/>
    </row>
    <row r="30" spans="1:91" ht="12.75" x14ac:dyDescent="0.2">
      <c r="A30" s="242">
        <f t="shared" si="21"/>
        <v>7</v>
      </c>
      <c r="B30" s="243">
        <f t="shared" si="56"/>
        <v>46081</v>
      </c>
      <c r="C30" s="600">
        <f t="shared" si="22"/>
        <v>9</v>
      </c>
      <c r="D30" s="308"/>
      <c r="E30" s="308"/>
      <c r="F30" s="308"/>
      <c r="G30" s="308"/>
      <c r="H30" s="546">
        <f>IF(AK30=6,Einstellungen!$E$11,IF(AK30=7,Einstellungen!$E$12,IF(AK30=1,Einstellungen!$E$13,IF(AK30=2,Einstellungen!$E$7,IF(AK30=3,Einstellungen!$E$8,IF(AK30=4,Einstellungen!$E$9,IF(AK30=5,Einstellungen!$E$10)))))))</f>
        <v>0</v>
      </c>
      <c r="I30" s="232">
        <f t="shared" si="0"/>
        <v>0</v>
      </c>
      <c r="J30" s="229" t="str">
        <f t="shared" si="1"/>
        <v/>
      </c>
      <c r="K30" s="209"/>
      <c r="L30" s="328"/>
      <c r="M30" s="202"/>
      <c r="N30" s="381"/>
      <c r="O30" s="382"/>
      <c r="P30" s="382"/>
      <c r="Q30" s="382"/>
      <c r="R30" s="260" t="str">
        <f>IF(I$36=0,"",IF(Einstellungen!I$39=1,R29+AV30,CL30))</f>
        <v/>
      </c>
      <c r="S30" s="231">
        <f>SUM(AP$3:AP30)</f>
        <v>160</v>
      </c>
      <c r="T30" s="228">
        <f>SUM(I$3:I30)</f>
        <v>0</v>
      </c>
      <c r="U30" s="373" t="str">
        <f t="shared" si="23"/>
        <v/>
      </c>
      <c r="V30" s="689"/>
      <c r="W30" s="609"/>
      <c r="X30" s="609"/>
      <c r="Y30" s="15">
        <f t="shared" si="2"/>
        <v>46081</v>
      </c>
      <c r="Z30" s="8" t="b">
        <f t="shared" si="3"/>
        <v>0</v>
      </c>
      <c r="AA30" s="2">
        <f>IF(M30=Einstellungen!A$43,I30,IF(M30=Einstellungen!A$45,I30,0))</f>
        <v>0</v>
      </c>
      <c r="AB30" s="2">
        <f>IF(M30=Einstellungen!A$44,I30,IF(M30=Einstellungen!A$45,I30,0))</f>
        <v>0</v>
      </c>
      <c r="AC30" s="661">
        <f t="shared" si="59"/>
        <v>0</v>
      </c>
      <c r="AD30" s="2" t="b">
        <f t="shared" si="5"/>
        <v>0</v>
      </c>
      <c r="AE30" s="2">
        <f t="shared" si="24"/>
        <v>0</v>
      </c>
      <c r="AF30" s="2">
        <f t="shared" si="24"/>
        <v>0</v>
      </c>
      <c r="AG30" s="325" t="b">
        <f t="shared" si="6"/>
        <v>0</v>
      </c>
      <c r="AH30" s="325" t="b">
        <f t="shared" si="7"/>
        <v>0</v>
      </c>
      <c r="AI30" s="325" t="b">
        <f t="shared" si="25"/>
        <v>0</v>
      </c>
      <c r="AJ30" s="325" t="b">
        <f t="shared" si="26"/>
        <v>0</v>
      </c>
      <c r="AK30" s="2">
        <f t="shared" si="27"/>
        <v>7</v>
      </c>
      <c r="AL30" s="14">
        <f t="shared" si="28"/>
        <v>0</v>
      </c>
      <c r="AM30" s="11">
        <f t="shared" si="29"/>
        <v>0</v>
      </c>
      <c r="AN30" s="11">
        <f t="shared" si="30"/>
        <v>0</v>
      </c>
      <c r="AO30" s="11">
        <f t="shared" si="31"/>
        <v>0</v>
      </c>
      <c r="AP30" s="11">
        <f t="shared" si="32"/>
        <v>0</v>
      </c>
      <c r="AQ30" s="204">
        <f t="shared" si="33"/>
        <v>0</v>
      </c>
      <c r="AR30" s="2" t="str">
        <f t="shared" si="34"/>
        <v/>
      </c>
      <c r="AS30" s="2" t="str">
        <f t="shared" si="8"/>
        <v/>
      </c>
      <c r="AT30" s="11" t="str">
        <f t="shared" si="57"/>
        <v/>
      </c>
      <c r="AU30" s="11" t="b">
        <f t="shared" si="58"/>
        <v>0</v>
      </c>
      <c r="AV30" s="11">
        <f t="shared" si="36"/>
        <v>0</v>
      </c>
      <c r="AW30" s="11">
        <f>SUM($AV$3:AV30)</f>
        <v>-160</v>
      </c>
      <c r="AX30" s="390">
        <f t="shared" si="37"/>
        <v>0</v>
      </c>
      <c r="AY30" s="390">
        <f t="shared" si="37"/>
        <v>0</v>
      </c>
      <c r="AZ30" s="390">
        <f t="shared" si="37"/>
        <v>0</v>
      </c>
      <c r="BA30" s="390">
        <f t="shared" si="37"/>
        <v>0</v>
      </c>
      <c r="BB30" s="390">
        <f t="shared" si="37"/>
        <v>0</v>
      </c>
      <c r="BC30" s="2"/>
      <c r="BD30" s="368">
        <f t="shared" si="38"/>
        <v>0</v>
      </c>
      <c r="BE30" s="368">
        <f t="shared" si="38"/>
        <v>0</v>
      </c>
      <c r="BF30" s="368">
        <f t="shared" si="38"/>
        <v>0</v>
      </c>
      <c r="BG30" s="368">
        <f t="shared" si="38"/>
        <v>0</v>
      </c>
      <c r="BH30" s="372">
        <f t="shared" si="39"/>
        <v>18</v>
      </c>
      <c r="BI30" s="372">
        <f t="shared" si="10"/>
        <v>1.5</v>
      </c>
      <c r="BJ30" s="372">
        <f t="shared" si="40"/>
        <v>22</v>
      </c>
      <c r="BK30" s="372">
        <f t="shared" si="11"/>
        <v>2</v>
      </c>
      <c r="BL30" s="372">
        <f t="shared" si="41"/>
        <v>6</v>
      </c>
      <c r="BM30" s="372">
        <f t="shared" si="12"/>
        <v>2</v>
      </c>
      <c r="BN30" s="564">
        <f t="shared" si="13"/>
        <v>0</v>
      </c>
      <c r="BO30" s="565">
        <f t="shared" si="14"/>
        <v>0</v>
      </c>
      <c r="BP30" s="570">
        <f t="shared" si="15"/>
        <v>0</v>
      </c>
      <c r="BQ30" s="564">
        <f t="shared" si="16"/>
        <v>0</v>
      </c>
      <c r="BR30" s="565">
        <f t="shared" si="17"/>
        <v>0</v>
      </c>
      <c r="BS30" s="570">
        <f t="shared" si="18"/>
        <v>0</v>
      </c>
      <c r="BT30" s="568">
        <f t="shared" si="42"/>
        <v>0</v>
      </c>
      <c r="BU30" s="564">
        <f t="shared" si="43"/>
        <v>0</v>
      </c>
      <c r="BV30" s="582">
        <f t="shared" si="44"/>
        <v>0</v>
      </c>
      <c r="BW30" s="576">
        <f t="shared" si="45"/>
        <v>0</v>
      </c>
      <c r="BX30" s="577">
        <f t="shared" si="46"/>
        <v>0</v>
      </c>
      <c r="BY30" s="578">
        <f t="shared" si="19"/>
        <v>0</v>
      </c>
      <c r="BZ30" s="576">
        <f t="shared" si="60"/>
        <v>0</v>
      </c>
      <c r="CA30" s="577">
        <f t="shared" si="61"/>
        <v>0</v>
      </c>
      <c r="CB30" s="578">
        <f t="shared" si="20"/>
        <v>0</v>
      </c>
      <c r="CC30" s="579">
        <f t="shared" si="49"/>
        <v>0</v>
      </c>
      <c r="CD30" s="576">
        <f t="shared" si="50"/>
        <v>0</v>
      </c>
      <c r="CE30" s="560">
        <f t="shared" si="51"/>
        <v>-6</v>
      </c>
      <c r="CF30" s="560">
        <f t="shared" si="52"/>
        <v>-6</v>
      </c>
      <c r="CG30" s="560">
        <f t="shared" si="53"/>
        <v>0</v>
      </c>
      <c r="CH30" s="560">
        <f t="shared" si="54"/>
        <v>0</v>
      </c>
      <c r="CL30" s="11" t="str">
        <f t="shared" si="55"/>
        <v/>
      </c>
      <c r="CM30" s="11"/>
    </row>
    <row r="31" spans="1:91" ht="12.75" x14ac:dyDescent="0.2">
      <c r="A31" s="242" t="str">
        <f>IF(Einstellungen!E30="0","",WEEKDAY(B31))</f>
        <v/>
      </c>
      <c r="B31" s="243" t="str">
        <f>IF(Einstellungen!E30="0","",B30+1)</f>
        <v/>
      </c>
      <c r="C31" s="600" t="str">
        <f>IF(Einstellungen!E30="0","",TRUNC((B31-DATE(YEAR(B31-MOD(B31-2,7)+3),1,MOD(B31-2,7)-9))/7))</f>
        <v/>
      </c>
      <c r="D31" s="308"/>
      <c r="E31" s="308"/>
      <c r="F31" s="308"/>
      <c r="G31" s="308"/>
      <c r="H31" s="546" t="str">
        <f>IF(Einstellungen!E30="0","",IF(AK31=6,Einstellungen!$E$11,IF(AK31=7,Einstellungen!$E$12,IF(AK31=1,Einstellungen!$E$13,IF(AK31=2,Einstellungen!$E$7,IF(AK31=3,Einstellungen!$E$8,IF(AK31=4,Einstellungen!$E$9,IF(AK31=5,Einstellungen!$E$10))))))))</f>
        <v/>
      </c>
      <c r="I31" s="232">
        <f t="shared" si="0"/>
        <v>0</v>
      </c>
      <c r="J31" s="229" t="str">
        <f>IF(B31="","",IF(SUM(K31:M31)&gt;1,1,AS31))</f>
        <v/>
      </c>
      <c r="K31" s="209"/>
      <c r="L31" s="328"/>
      <c r="M31" s="202"/>
      <c r="N31" s="381"/>
      <c r="O31" s="382"/>
      <c r="P31" s="382"/>
      <c r="Q31" s="382"/>
      <c r="R31" s="260" t="str">
        <f>IF(Einstellungen!E30="0","",IF(I$36=0,"",IF(Einstellungen!I$39=1,R30+AV31,CL31)))</f>
        <v/>
      </c>
      <c r="S31" s="231" t="str">
        <f>IF(Einstellungen!E30="0","",SUM(AP$3:AP31))</f>
        <v/>
      </c>
      <c r="T31" s="228" t="str">
        <f>IF(Einstellungen!E30="0","",SUM(I$3:I31))</f>
        <v/>
      </c>
      <c r="U31" s="373" t="str">
        <f t="shared" si="23"/>
        <v/>
      </c>
      <c r="V31" s="613"/>
      <c r="W31" s="614"/>
      <c r="X31" s="614"/>
      <c r="Y31" s="249" t="str">
        <f t="shared" si="2"/>
        <v/>
      </c>
      <c r="Z31" s="8" t="b">
        <f t="shared" si="3"/>
        <v>0</v>
      </c>
      <c r="AA31" s="2">
        <f>IF(M31=Einstellungen!A$43,I31,IF(M31=Einstellungen!A$45,I31,0))</f>
        <v>0</v>
      </c>
      <c r="AB31" s="2">
        <f>IF(M31=Einstellungen!A$44,I31,IF(M31=Einstellungen!A$45,I31,0))</f>
        <v>0</v>
      </c>
      <c r="AC31" s="661">
        <f t="shared" si="59"/>
        <v>0</v>
      </c>
      <c r="AD31" s="2" t="b">
        <f>IF(AS31=1,IF(K31="gz",1,IF(K31="G/F",0.5,0)))</f>
        <v>0</v>
      </c>
      <c r="AE31" s="2">
        <f t="shared" si="24"/>
        <v>0</v>
      </c>
      <c r="AF31" s="2">
        <f t="shared" si="24"/>
        <v>0</v>
      </c>
      <c r="AG31" s="325" t="b">
        <f t="shared" si="6"/>
        <v>0</v>
      </c>
      <c r="AH31" s="325" t="b">
        <f t="shared" si="7"/>
        <v>0</v>
      </c>
      <c r="AI31" s="325" t="b">
        <f t="shared" si="25"/>
        <v>0</v>
      </c>
      <c r="AJ31" s="325" t="b">
        <f t="shared" si="26"/>
        <v>0</v>
      </c>
      <c r="AK31" s="2" t="str">
        <f t="shared" si="27"/>
        <v/>
      </c>
      <c r="AL31" s="14">
        <f t="shared" si="28"/>
        <v>0</v>
      </c>
      <c r="AM31" s="11">
        <f t="shared" si="29"/>
        <v>0</v>
      </c>
      <c r="AN31" s="11">
        <f t="shared" si="30"/>
        <v>0</v>
      </c>
      <c r="AO31" s="11" t="b">
        <f t="shared" si="31"/>
        <v>0</v>
      </c>
      <c r="AP31" s="11" t="b">
        <f t="shared" si="32"/>
        <v>0</v>
      </c>
      <c r="AQ31" s="204" t="b">
        <f t="shared" si="33"/>
        <v>0</v>
      </c>
      <c r="AR31" s="2" t="b">
        <f t="shared" si="34"/>
        <v>0</v>
      </c>
      <c r="AS31" s="2" t="b">
        <f t="shared" si="8"/>
        <v>0</v>
      </c>
      <c r="AT31" s="11" t="str">
        <f t="shared" si="57"/>
        <v/>
      </c>
      <c r="AU31" s="11" t="b">
        <f t="shared" si="58"/>
        <v>0</v>
      </c>
      <c r="AV31" s="11">
        <f t="shared" si="36"/>
        <v>0</v>
      </c>
      <c r="AW31" s="11">
        <f>SUM($AV$3:AV31)</f>
        <v>-160</v>
      </c>
      <c r="AX31" s="390">
        <f t="shared" si="37"/>
        <v>0</v>
      </c>
      <c r="AY31" s="390">
        <f t="shared" si="37"/>
        <v>0</v>
      </c>
      <c r="AZ31" s="390">
        <f t="shared" si="37"/>
        <v>0</v>
      </c>
      <c r="BA31" s="390">
        <f t="shared" si="37"/>
        <v>0</v>
      </c>
      <c r="BB31" s="390" t="e">
        <f t="shared" si="37"/>
        <v>#VALUE!</v>
      </c>
      <c r="BC31" s="2"/>
      <c r="BD31" s="368">
        <f t="shared" si="38"/>
        <v>0</v>
      </c>
      <c r="BE31" s="368">
        <f t="shared" si="38"/>
        <v>0</v>
      </c>
      <c r="BF31" s="368">
        <f t="shared" si="38"/>
        <v>0</v>
      </c>
      <c r="BG31" s="368">
        <f t="shared" si="38"/>
        <v>0</v>
      </c>
      <c r="BH31" s="372" t="b">
        <f t="shared" si="39"/>
        <v>0</v>
      </c>
      <c r="BI31" s="372" t="b">
        <f t="shared" si="10"/>
        <v>0</v>
      </c>
      <c r="BJ31" s="372" t="b">
        <f t="shared" si="40"/>
        <v>0</v>
      </c>
      <c r="BK31" s="372" t="b">
        <f t="shared" si="11"/>
        <v>0</v>
      </c>
      <c r="BL31" s="372" t="b">
        <f t="shared" si="41"/>
        <v>0</v>
      </c>
      <c r="BM31" s="372" t="b">
        <f t="shared" si="12"/>
        <v>0</v>
      </c>
      <c r="BN31" s="564">
        <f t="shared" si="13"/>
        <v>0</v>
      </c>
      <c r="BO31" s="565">
        <f t="shared" si="14"/>
        <v>0</v>
      </c>
      <c r="BP31" s="570">
        <f t="shared" si="15"/>
        <v>0</v>
      </c>
      <c r="BQ31" s="564">
        <f t="shared" si="16"/>
        <v>0</v>
      </c>
      <c r="BR31" s="565">
        <f t="shared" si="17"/>
        <v>0</v>
      </c>
      <c r="BS31" s="570">
        <f t="shared" si="18"/>
        <v>0</v>
      </c>
      <c r="BT31" s="568">
        <f t="shared" si="42"/>
        <v>0</v>
      </c>
      <c r="BU31" s="564">
        <f t="shared" si="43"/>
        <v>0</v>
      </c>
      <c r="BV31" s="582">
        <f t="shared" si="44"/>
        <v>0</v>
      </c>
      <c r="BW31" s="576">
        <f t="shared" si="45"/>
        <v>0</v>
      </c>
      <c r="BX31" s="577">
        <f t="shared" si="46"/>
        <v>0</v>
      </c>
      <c r="BY31" s="578">
        <f t="shared" si="19"/>
        <v>0</v>
      </c>
      <c r="BZ31" s="576">
        <f t="shared" si="60"/>
        <v>0</v>
      </c>
      <c r="CA31" s="577">
        <f t="shared" si="61"/>
        <v>0</v>
      </c>
      <c r="CB31" s="578">
        <f t="shared" si="20"/>
        <v>0</v>
      </c>
      <c r="CC31" s="579">
        <f t="shared" si="49"/>
        <v>0</v>
      </c>
      <c r="CD31" s="576">
        <f t="shared" si="50"/>
        <v>0</v>
      </c>
      <c r="CE31" s="560">
        <f t="shared" si="51"/>
        <v>0</v>
      </c>
      <c r="CF31" s="560">
        <f t="shared" si="52"/>
        <v>0</v>
      </c>
      <c r="CG31" s="560">
        <f t="shared" si="53"/>
        <v>0</v>
      </c>
      <c r="CH31" s="560">
        <f t="shared" si="54"/>
        <v>0</v>
      </c>
      <c r="CL31" s="11" t="str">
        <f>IF(Einstellungen!E30="0","",IF(I$36=0,"",SUM(E$46:E$47)+AW31))</f>
        <v/>
      </c>
      <c r="CM31" s="11"/>
    </row>
    <row r="32" spans="1:91" ht="12.75" x14ac:dyDescent="0.2">
      <c r="A32" s="9"/>
      <c r="B32" s="10"/>
      <c r="C32" s="10"/>
      <c r="D32" s="14"/>
      <c r="E32" s="14"/>
      <c r="F32" s="14"/>
      <c r="G32" s="14"/>
      <c r="H32" s="14"/>
      <c r="I32" s="84">
        <f>IF(N32=1,$AO32,IF(N32=0.5,$AO32/2+AN32,AN32))</f>
        <v>0</v>
      </c>
      <c r="J32" s="346"/>
      <c r="K32" s="203"/>
      <c r="L32" s="203"/>
      <c r="M32" s="203"/>
      <c r="N32" s="423"/>
      <c r="O32" s="203"/>
      <c r="P32" s="203"/>
      <c r="Q32" s="203"/>
      <c r="R32" s="11"/>
      <c r="S32" s="94">
        <f>Jan!E48</f>
        <v>-168</v>
      </c>
      <c r="T32" s="11"/>
      <c r="U32" s="376" t="str">
        <f>IF(H$65="Ja",BQ32+BU32+BW32,"")</f>
        <v/>
      </c>
      <c r="V32" s="424"/>
      <c r="W32" s="17">
        <f>SUM(W1:W31)</f>
        <v>0</v>
      </c>
      <c r="X32" s="18">
        <f>SUM(X1:X31)</f>
        <v>0</v>
      </c>
      <c r="Y32" s="250"/>
      <c r="Z32" s="339" t="b">
        <f t="shared" si="3"/>
        <v>0</v>
      </c>
      <c r="AA32" s="2">
        <f>IF(M32=Einstellungen!A$43,I32,IF(M32=Einstellungen!A$45,I32,0))</f>
        <v>0</v>
      </c>
      <c r="AB32" s="2">
        <f>IF(M32=Einstellungen!A$44,I32,IF(M32=Einstellungen!A$45,I32,0))</f>
        <v>0</v>
      </c>
      <c r="AC32" s="661">
        <f t="shared" si="59"/>
        <v>0</v>
      </c>
      <c r="AD32" s="2" t="b">
        <f t="shared" si="5"/>
        <v>0</v>
      </c>
      <c r="AE32" s="2">
        <f t="shared" si="24"/>
        <v>0</v>
      </c>
      <c r="AF32" s="2">
        <f t="shared" si="24"/>
        <v>0</v>
      </c>
      <c r="AG32" s="325" t="b">
        <f t="shared" si="6"/>
        <v>0</v>
      </c>
      <c r="AH32" s="325" t="b">
        <f t="shared" si="7"/>
        <v>0</v>
      </c>
      <c r="AI32" s="325" t="b">
        <f t="shared" si="25"/>
        <v>0</v>
      </c>
      <c r="AJ32" s="325" t="b">
        <f t="shared" si="26"/>
        <v>0</v>
      </c>
      <c r="AK32" s="64">
        <f t="shared" si="27"/>
        <v>0</v>
      </c>
      <c r="AL32" s="14">
        <f t="shared" si="28"/>
        <v>0</v>
      </c>
      <c r="AM32" s="11">
        <f t="shared" si="29"/>
        <v>0</v>
      </c>
      <c r="AN32" s="11">
        <f t="shared" si="30"/>
        <v>0</v>
      </c>
      <c r="AO32" s="11" t="b">
        <f t="shared" si="31"/>
        <v>0</v>
      </c>
      <c r="AP32" s="11" t="b">
        <f t="shared" si="32"/>
        <v>0</v>
      </c>
      <c r="AQ32" s="204" t="b">
        <f t="shared" si="33"/>
        <v>0</v>
      </c>
      <c r="AR32" s="2" t="b">
        <f t="shared" si="34"/>
        <v>0</v>
      </c>
      <c r="AS32" s="2" t="b">
        <f t="shared" si="8"/>
        <v>0</v>
      </c>
      <c r="AT32" s="11" t="str">
        <f t="shared" si="57"/>
        <v/>
      </c>
      <c r="AU32" s="11" t="b">
        <f t="shared" si="58"/>
        <v>0</v>
      </c>
      <c r="AV32" s="11">
        <f t="shared" si="36"/>
        <v>0</v>
      </c>
      <c r="AW32" s="11">
        <f>SUM($AV$3:AV32)</f>
        <v>-160</v>
      </c>
      <c r="AX32" s="390">
        <f t="shared" si="37"/>
        <v>0</v>
      </c>
      <c r="AY32" s="390">
        <f t="shared" si="37"/>
        <v>0</v>
      </c>
      <c r="AZ32" s="390">
        <f t="shared" si="37"/>
        <v>0</v>
      </c>
      <c r="BA32" s="390">
        <f t="shared" si="37"/>
        <v>0</v>
      </c>
      <c r="BB32" s="390">
        <f t="shared" si="37"/>
        <v>0</v>
      </c>
      <c r="BC32" s="2"/>
      <c r="BD32" s="368">
        <f t="shared" si="38"/>
        <v>0</v>
      </c>
      <c r="BE32" s="368">
        <f t="shared" si="38"/>
        <v>0</v>
      </c>
      <c r="BF32" s="368">
        <f t="shared" si="38"/>
        <v>0</v>
      </c>
      <c r="BG32" s="368">
        <f t="shared" si="38"/>
        <v>0</v>
      </c>
      <c r="BH32" s="372" t="b">
        <f t="shared" si="39"/>
        <v>0</v>
      </c>
      <c r="BI32" s="372" t="b">
        <f t="shared" si="10"/>
        <v>0</v>
      </c>
      <c r="BJ32" s="372" t="b">
        <f t="shared" si="40"/>
        <v>0</v>
      </c>
      <c r="BK32" s="372" t="b">
        <f t="shared" si="11"/>
        <v>0</v>
      </c>
      <c r="BL32" s="372" t="b">
        <f t="shared" si="41"/>
        <v>0</v>
      </c>
      <c r="BM32" s="372" t="b">
        <f t="shared" si="12"/>
        <v>0</v>
      </c>
      <c r="BN32" s="564">
        <f t="shared" si="13"/>
        <v>0</v>
      </c>
      <c r="BO32" s="565">
        <f t="shared" si="14"/>
        <v>0</v>
      </c>
      <c r="BP32" s="570">
        <f t="shared" si="15"/>
        <v>0</v>
      </c>
      <c r="BQ32" s="564">
        <f t="shared" si="16"/>
        <v>0</v>
      </c>
      <c r="BR32" s="565">
        <f t="shared" si="17"/>
        <v>0</v>
      </c>
      <c r="BS32" s="570">
        <f t="shared" si="18"/>
        <v>0</v>
      </c>
      <c r="BT32" s="568">
        <f t="shared" si="42"/>
        <v>0</v>
      </c>
      <c r="BU32" s="564">
        <f t="shared" si="43"/>
        <v>0</v>
      </c>
      <c r="BV32" s="582">
        <f t="shared" si="44"/>
        <v>0</v>
      </c>
      <c r="BW32" s="576">
        <f t="shared" si="45"/>
        <v>0</v>
      </c>
      <c r="BX32" s="577">
        <f t="shared" si="46"/>
        <v>0</v>
      </c>
      <c r="BY32" s="578">
        <f t="shared" si="19"/>
        <v>0</v>
      </c>
      <c r="BZ32" s="576">
        <f t="shared" si="60"/>
        <v>0</v>
      </c>
      <c r="CA32" s="577">
        <f t="shared" si="61"/>
        <v>0</v>
      </c>
      <c r="CB32" s="578">
        <f t="shared" si="20"/>
        <v>0</v>
      </c>
      <c r="CC32" s="579">
        <f t="shared" si="49"/>
        <v>0</v>
      </c>
      <c r="CD32" s="576">
        <f t="shared" si="50"/>
        <v>0</v>
      </c>
      <c r="CE32" s="560">
        <f t="shared" si="51"/>
        <v>0</v>
      </c>
      <c r="CF32" s="560">
        <f t="shared" si="52"/>
        <v>0</v>
      </c>
      <c r="CG32" s="560">
        <f t="shared" si="53"/>
        <v>0</v>
      </c>
      <c r="CH32" s="560">
        <f t="shared" si="54"/>
        <v>0</v>
      </c>
    </row>
    <row r="33" spans="1:96" ht="12.75" x14ac:dyDescent="0.2">
      <c r="A33" s="9"/>
      <c r="B33" s="10"/>
      <c r="C33" s="10"/>
      <c r="D33" s="14"/>
      <c r="E33" s="14"/>
      <c r="F33" s="14"/>
      <c r="G33" s="14"/>
      <c r="H33" s="14"/>
      <c r="I33" s="11"/>
      <c r="J33" s="346"/>
      <c r="K33" s="203"/>
      <c r="L33" s="203"/>
      <c r="M33" s="203"/>
      <c r="N33" s="423"/>
      <c r="O33" s="203"/>
      <c r="P33" s="203"/>
      <c r="Q33" s="203"/>
      <c r="R33" s="11"/>
      <c r="S33" s="12"/>
      <c r="T33" s="11"/>
      <c r="U33" s="93" t="str">
        <f>IF(H$65="Ja",BQ33+BU33+BW33,"")</f>
        <v/>
      </c>
      <c r="V33" s="424"/>
      <c r="W33" s="500"/>
      <c r="X33" s="500"/>
      <c r="Y33" s="250"/>
      <c r="Z33" s="339" t="b">
        <f t="shared" si="3"/>
        <v>0</v>
      </c>
      <c r="AA33" s="2">
        <f>IF(M33=Einstellungen!A$43,I33,IF(M33=Einstellungen!A$45,I33,0))</f>
        <v>0</v>
      </c>
      <c r="AB33" s="2">
        <f>IF(M33=Einstellungen!A$44,I33,IF(M33=Einstellungen!A$45,I33,0))</f>
        <v>0</v>
      </c>
      <c r="AC33" s="661">
        <f t="shared" si="59"/>
        <v>0</v>
      </c>
      <c r="AD33" s="2" t="b">
        <f t="shared" si="5"/>
        <v>0</v>
      </c>
      <c r="AE33" s="2">
        <f t="shared" si="24"/>
        <v>0</v>
      </c>
      <c r="AF33" s="2">
        <f t="shared" si="24"/>
        <v>0</v>
      </c>
      <c r="AG33" s="325" t="b">
        <f t="shared" si="6"/>
        <v>0</v>
      </c>
      <c r="AH33" s="325" t="b">
        <f t="shared" si="7"/>
        <v>0</v>
      </c>
      <c r="AI33" s="325" t="b">
        <f t="shared" si="25"/>
        <v>0</v>
      </c>
      <c r="AJ33" s="325" t="b">
        <f t="shared" si="26"/>
        <v>0</v>
      </c>
      <c r="AK33" s="2">
        <f t="shared" si="27"/>
        <v>0</v>
      </c>
      <c r="AL33" s="14">
        <f t="shared" si="28"/>
        <v>0</v>
      </c>
      <c r="AM33" s="11">
        <f t="shared" si="29"/>
        <v>0</v>
      </c>
      <c r="AN33" s="11">
        <f t="shared" si="30"/>
        <v>0</v>
      </c>
      <c r="AO33" s="11" t="b">
        <f t="shared" si="31"/>
        <v>0</v>
      </c>
      <c r="AP33" s="11" t="b">
        <f t="shared" si="32"/>
        <v>0</v>
      </c>
      <c r="AQ33" s="204" t="b">
        <f t="shared" si="33"/>
        <v>0</v>
      </c>
      <c r="AR33" s="2" t="b">
        <f t="shared" si="34"/>
        <v>0</v>
      </c>
      <c r="AS33" s="2" t="b">
        <f t="shared" si="8"/>
        <v>0</v>
      </c>
      <c r="AT33" s="11" t="str">
        <f t="shared" si="57"/>
        <v/>
      </c>
      <c r="AU33" s="11" t="b">
        <f t="shared" si="58"/>
        <v>0</v>
      </c>
      <c r="AV33" s="11">
        <f t="shared" si="36"/>
        <v>0</v>
      </c>
      <c r="AW33" s="11">
        <f>SUM($AV$3:AV33)</f>
        <v>-160</v>
      </c>
      <c r="AX33" s="390">
        <f t="shared" si="37"/>
        <v>0</v>
      </c>
      <c r="AY33" s="390">
        <f t="shared" si="37"/>
        <v>0</v>
      </c>
      <c r="AZ33" s="390">
        <f t="shared" si="37"/>
        <v>0</v>
      </c>
      <c r="BA33" s="390">
        <f t="shared" si="37"/>
        <v>0</v>
      </c>
      <c r="BB33" s="390">
        <f t="shared" si="37"/>
        <v>0</v>
      </c>
      <c r="BC33" s="2"/>
      <c r="BD33" s="368">
        <f t="shared" si="38"/>
        <v>0</v>
      </c>
      <c r="BE33" s="368">
        <f t="shared" si="38"/>
        <v>0</v>
      </c>
      <c r="BF33" s="368">
        <f t="shared" si="38"/>
        <v>0</v>
      </c>
      <c r="BG33" s="368">
        <f t="shared" si="38"/>
        <v>0</v>
      </c>
      <c r="BH33" s="372" t="b">
        <f t="shared" si="39"/>
        <v>0</v>
      </c>
      <c r="BI33" s="372" t="b">
        <f t="shared" si="10"/>
        <v>0</v>
      </c>
      <c r="BJ33" s="372" t="b">
        <f t="shared" si="40"/>
        <v>0</v>
      </c>
      <c r="BK33" s="372" t="b">
        <f t="shared" si="11"/>
        <v>0</v>
      </c>
      <c r="BL33" s="372" t="b">
        <f t="shared" si="41"/>
        <v>0</v>
      </c>
      <c r="BM33" s="372" t="b">
        <f t="shared" si="12"/>
        <v>0</v>
      </c>
      <c r="BN33" s="564">
        <f t="shared" si="13"/>
        <v>0</v>
      </c>
      <c r="BO33" s="565">
        <f t="shared" si="14"/>
        <v>0</v>
      </c>
      <c r="BP33" s="570">
        <f t="shared" si="15"/>
        <v>0</v>
      </c>
      <c r="BQ33" s="564">
        <f t="shared" si="16"/>
        <v>0</v>
      </c>
      <c r="BR33" s="565">
        <f t="shared" si="17"/>
        <v>0</v>
      </c>
      <c r="BS33" s="570">
        <f t="shared" si="18"/>
        <v>0</v>
      </c>
      <c r="BT33" s="568">
        <f t="shared" si="42"/>
        <v>0</v>
      </c>
      <c r="BU33" s="564">
        <f t="shared" si="43"/>
        <v>0</v>
      </c>
      <c r="BV33" s="582">
        <f t="shared" si="44"/>
        <v>0</v>
      </c>
      <c r="BW33" s="576">
        <f t="shared" si="45"/>
        <v>0</v>
      </c>
      <c r="BX33" s="577">
        <f t="shared" si="46"/>
        <v>0</v>
      </c>
      <c r="BY33" s="578">
        <f t="shared" si="19"/>
        <v>0</v>
      </c>
      <c r="BZ33" s="576">
        <f t="shared" si="60"/>
        <v>0</v>
      </c>
      <c r="CA33" s="577">
        <f t="shared" si="61"/>
        <v>0</v>
      </c>
      <c r="CB33" s="578">
        <f t="shared" si="20"/>
        <v>0</v>
      </c>
      <c r="CC33" s="579">
        <f t="shared" si="49"/>
        <v>0</v>
      </c>
      <c r="CD33" s="576">
        <f t="shared" si="50"/>
        <v>0</v>
      </c>
      <c r="CE33" s="560">
        <f t="shared" si="51"/>
        <v>0</v>
      </c>
      <c r="CF33" s="560">
        <f t="shared" si="52"/>
        <v>0</v>
      </c>
      <c r="CG33" s="560">
        <f t="shared" si="53"/>
        <v>0</v>
      </c>
      <c r="CH33" s="560">
        <f t="shared" si="54"/>
        <v>0</v>
      </c>
    </row>
    <row r="34" spans="1:96" ht="12.75" customHeight="1" x14ac:dyDescent="0.2">
      <c r="A34" s="16"/>
      <c r="B34" s="10"/>
      <c r="C34" s="10"/>
      <c r="D34" s="14"/>
      <c r="E34" s="14"/>
      <c r="F34" s="14"/>
      <c r="G34" s="859" t="s">
        <v>26</v>
      </c>
      <c r="H34" s="860"/>
      <c r="I34" s="418">
        <f>IF(H65="ja",D76,0)</f>
        <v>0</v>
      </c>
      <c r="J34" s="212">
        <f>SUM(J3:J33)</f>
        <v>20</v>
      </c>
      <c r="K34" s="20"/>
      <c r="L34" s="7"/>
      <c r="M34" s="7"/>
      <c r="N34" s="65"/>
      <c r="O34" s="203" t="str">
        <f>IF(SUM(O3:O33)=0,"",SUM(O3:O33))</f>
        <v/>
      </c>
      <c r="P34" s="203" t="str">
        <f>IF(SUM(P3:P33)=0,"",SUM(P3:P33))</f>
        <v/>
      </c>
      <c r="Q34" s="203" t="str">
        <f>IF(SUM(Q3:Q33)=0,"",SUM(Q3:Q33))</f>
        <v/>
      </c>
      <c r="R34" s="18"/>
      <c r="S34" s="17"/>
      <c r="T34" s="18"/>
      <c r="U34" s="18"/>
      <c r="V34" s="763"/>
      <c r="W34" s="761"/>
      <c r="X34" s="761"/>
      <c r="Y34" s="764"/>
      <c r="Z34" s="765">
        <f t="shared" ref="Z34:AI34" si="62">SUM(Z3:Z33)</f>
        <v>0</v>
      </c>
      <c r="AA34" s="751">
        <f t="shared" si="62"/>
        <v>0</v>
      </c>
      <c r="AB34" s="11">
        <f t="shared" si="62"/>
        <v>0</v>
      </c>
      <c r="AC34" s="661">
        <f>SUM(AC3:AC33)</f>
        <v>0</v>
      </c>
      <c r="AD34" s="2">
        <f>SUM(AD3:AD33)</f>
        <v>0</v>
      </c>
      <c r="AE34" s="2">
        <f>SUM(AE3:AE33)</f>
        <v>0</v>
      </c>
      <c r="AF34" s="2">
        <f>SUM(AF3:AF33)</f>
        <v>0</v>
      </c>
      <c r="AG34" s="7">
        <f t="shared" si="62"/>
        <v>0</v>
      </c>
      <c r="AH34" s="11">
        <f t="shared" si="62"/>
        <v>0</v>
      </c>
      <c r="AI34" s="7">
        <f t="shared" si="62"/>
        <v>0</v>
      </c>
      <c r="AJ34" s="7">
        <f>SUM(AJ3:AJ31)</f>
        <v>0</v>
      </c>
      <c r="AK34" s="14"/>
      <c r="AL34" s="2"/>
      <c r="AM34" s="11"/>
      <c r="AO34" s="11"/>
      <c r="AP34" s="11"/>
      <c r="AQ34" s="204">
        <f>IF(L34="J",$AO34,IF(K34="U",0,IF(K34="U/2",$AO34/2,IF(K34="f",0,IF(K34="f/2",AO34/2,IF(K34="k",0,IF(K34="k/2",AO34/2,AO34)))))))</f>
        <v>0</v>
      </c>
      <c r="AR34" s="2">
        <f>SUM(AR3:AR33)</f>
        <v>20</v>
      </c>
      <c r="AS34" s="2">
        <f>SUM(AS3:AS33)</f>
        <v>20</v>
      </c>
      <c r="AT34" s="7">
        <f>SUM(AT3:AT33)</f>
        <v>0</v>
      </c>
      <c r="AU34" s="11">
        <f>SUM(AU3:AU33)</f>
        <v>0</v>
      </c>
      <c r="AV34" s="11">
        <f t="shared" si="36"/>
        <v>0</v>
      </c>
      <c r="AW34" s="2"/>
      <c r="AX34" s="14"/>
      <c r="AY34" s="14"/>
      <c r="AZ34" s="14"/>
      <c r="BA34" s="859" t="s">
        <v>26</v>
      </c>
      <c r="BB34" s="860"/>
      <c r="BC34" s="2"/>
      <c r="BD34" s="366"/>
      <c r="BE34" s="366"/>
      <c r="BF34" s="366"/>
      <c r="BG34" s="366"/>
      <c r="BH34" s="372" t="b">
        <f>IF($AK34=6,V$70,IF($AK34=7,V$71,IF($AK34=1,V$72,IF($AK34=2,V$66,IF($AK34=3,V$67,IF($AK34=4,V$68,IF($AK34=5,V$69)))))))</f>
        <v>0</v>
      </c>
      <c r="BI34" s="372"/>
      <c r="BJ34" s="372" t="b">
        <f>IF($AK34=6,W$70,IF($AK34=7,W$71,IF($AK34=1,W$72,IF($AK34=2,W$66,IF($AK34=3,W$67,IF($AK34=4,W$68,IF($AK34=5,W$69)))))))</f>
        <v>0</v>
      </c>
      <c r="BK34" s="372"/>
      <c r="BL34" s="372" t="b">
        <f>IF($AK34=6,X$70,IF($AK34=7,X$71,IF($AK34=1,X$72,IF($AK34=2,X$66,IF($AK34=3,X$67,IF($AK34=4,X$68,IF($AK34=5,X$69)))))))</f>
        <v>0</v>
      </c>
      <c r="BM34" s="372"/>
      <c r="BN34" s="564">
        <f t="shared" si="13"/>
        <v>0</v>
      </c>
      <c r="BO34" s="565">
        <f t="shared" si="14"/>
        <v>0</v>
      </c>
      <c r="BP34" s="570">
        <f t="shared" si="15"/>
        <v>0</v>
      </c>
      <c r="BQ34" s="564">
        <f t="shared" si="16"/>
        <v>0</v>
      </c>
      <c r="BR34" s="565">
        <f t="shared" si="17"/>
        <v>0</v>
      </c>
      <c r="BS34" s="570">
        <f t="shared" si="18"/>
        <v>0</v>
      </c>
      <c r="BT34" s="568">
        <f t="shared" si="42"/>
        <v>0</v>
      </c>
      <c r="BU34" s="564">
        <f t="shared" si="43"/>
        <v>0</v>
      </c>
      <c r="BV34" s="582">
        <f t="shared" si="44"/>
        <v>0</v>
      </c>
      <c r="BW34" s="576">
        <f>IF(BM34&lt;BQ34,0,BM34-BQ34)</f>
        <v>0</v>
      </c>
      <c r="BX34" s="577">
        <f>IF(BN34&lt;BQ34,0,BN34-BQ34)</f>
        <v>0</v>
      </c>
      <c r="BY34" s="578">
        <f t="shared" si="19"/>
        <v>0</v>
      </c>
      <c r="BZ34" s="576">
        <f t="shared" si="60"/>
        <v>0</v>
      </c>
      <c r="CA34" s="577">
        <f t="shared" si="61"/>
        <v>0</v>
      </c>
      <c r="CB34" s="578">
        <f t="shared" si="20"/>
        <v>0</v>
      </c>
      <c r="CC34" s="579">
        <f t="shared" si="49"/>
        <v>0</v>
      </c>
      <c r="CD34" s="576">
        <f t="shared" si="50"/>
        <v>0</v>
      </c>
      <c r="CE34" s="560">
        <f t="shared" si="51"/>
        <v>0</v>
      </c>
      <c r="CF34" s="560">
        <f t="shared" si="52"/>
        <v>0</v>
      </c>
      <c r="CG34" s="560">
        <f t="shared" si="53"/>
        <v>0</v>
      </c>
      <c r="CH34" s="560">
        <f t="shared" si="54"/>
        <v>0</v>
      </c>
    </row>
    <row r="35" spans="1:96" ht="13.5" thickBot="1" x14ac:dyDescent="0.25">
      <c r="A35" s="16"/>
      <c r="B35" s="21" t="str">
        <f>IF(AND(F35&lt;900,F35&gt;1),"Ü-Stunden gedeckelt auf:","")</f>
        <v>Ü-Stunden gedeckelt auf:</v>
      </c>
      <c r="C35" s="207"/>
      <c r="D35" s="7"/>
      <c r="E35" s="788">
        <f>IF(Einstellungen!I39=1,F35,"")</f>
        <v>35</v>
      </c>
      <c r="F35" s="759">
        <f>Einstellungen!F39</f>
        <v>35</v>
      </c>
      <c r="G35" s="10" t="str">
        <f>IF(AND(F35&lt;900,F35&gt;1),"Ü-Stunden mit Deckel in diesem Monat:","")</f>
        <v>Ü-Stunden mit Deckel in diesem Monat:</v>
      </c>
      <c r="J35" s="10"/>
      <c r="K35" s="11"/>
      <c r="O35" s="2"/>
      <c r="Q35" s="1"/>
      <c r="R35" s="787" t="str">
        <f>IF(Einstellungen!I39=1,I39,"")</f>
        <v/>
      </c>
      <c r="S35" s="12"/>
      <c r="T35" s="11"/>
      <c r="U35" s="11"/>
      <c r="V35" s="766"/>
      <c r="W35" s="761"/>
      <c r="X35" s="761"/>
      <c r="Y35" s="766"/>
      <c r="Z35" s="764"/>
      <c r="AA35" s="764"/>
      <c r="AB35" s="7"/>
      <c r="AC35" s="2"/>
      <c r="AI35" s="2"/>
      <c r="AJ35" s="2"/>
      <c r="AK35" s="2"/>
      <c r="AL35" s="2"/>
      <c r="AM35" s="11"/>
      <c r="AO35" s="11"/>
      <c r="AP35" s="11"/>
      <c r="AQ35" s="2"/>
      <c r="AR35" s="2"/>
      <c r="AT35" s="2"/>
      <c r="AU35" s="2"/>
      <c r="AV35" s="2"/>
      <c r="AW35" s="2"/>
      <c r="AX35" s="2"/>
      <c r="AY35" s="2"/>
      <c r="AZ35" s="2"/>
      <c r="BA35" s="2"/>
      <c r="BB35" s="2"/>
      <c r="BC35" s="2"/>
      <c r="BD35" s="366"/>
      <c r="BE35" s="366"/>
      <c r="BF35" s="366"/>
      <c r="BG35" s="366"/>
      <c r="BN35" s="565"/>
      <c r="BO35" s="565"/>
      <c r="BP35" s="569"/>
      <c r="BQ35" s="565"/>
      <c r="BR35" s="565"/>
      <c r="BS35" s="569"/>
      <c r="BT35" s="565"/>
      <c r="BU35" s="564">
        <f t="shared" si="43"/>
        <v>0</v>
      </c>
      <c r="BV35" s="582">
        <f>SUM(BV3:BV34)</f>
        <v>0</v>
      </c>
      <c r="BW35" s="577"/>
      <c r="BX35" s="577"/>
      <c r="BY35" s="580"/>
      <c r="BZ35" s="577"/>
      <c r="CA35" s="577"/>
      <c r="CB35" s="580"/>
      <c r="CC35" s="577"/>
      <c r="CD35" s="577">
        <f>SUM(CD3:CD34)</f>
        <v>0</v>
      </c>
      <c r="CE35" s="560">
        <f t="shared" si="51"/>
        <v>0</v>
      </c>
      <c r="CF35" s="560">
        <f t="shared" si="52"/>
        <v>0</v>
      </c>
      <c r="CG35" s="560">
        <f t="shared" si="53"/>
        <v>0</v>
      </c>
      <c r="CH35" s="588">
        <f>SUM(CH3:CH34)</f>
        <v>0</v>
      </c>
      <c r="CI35" s="11">
        <f>IF(BE35&gt;18,BE35-18,0)</f>
        <v>0</v>
      </c>
      <c r="CJ35" s="11">
        <f>IF(BF35&gt;18,BG35-BF35,IF(BG35&lt;18,0,IF(BF35=0,0,BG35-18)))</f>
        <v>0</v>
      </c>
      <c r="CK35" s="11"/>
      <c r="CL35" s="11"/>
      <c r="CM35" s="11"/>
      <c r="CN35" s="11"/>
      <c r="CP35" s="11"/>
      <c r="CQ35" s="11"/>
      <c r="CR35" s="11"/>
    </row>
    <row r="36" spans="1:96" ht="12.75" x14ac:dyDescent="0.2">
      <c r="A36" s="22" t="s">
        <v>27</v>
      </c>
      <c r="B36" s="210">
        <f>AS34</f>
        <v>20</v>
      </c>
      <c r="C36" s="210"/>
      <c r="D36" s="23" t="s">
        <v>28</v>
      </c>
      <c r="E36" s="383"/>
      <c r="F36" s="383"/>
      <c r="G36" s="383"/>
      <c r="H36" s="23" t="s">
        <v>29</v>
      </c>
      <c r="I36" s="24">
        <f>SUM(I3:I33)+I34</f>
        <v>0</v>
      </c>
      <c r="J36" s="24"/>
      <c r="K36" s="25"/>
      <c r="L36" s="882" t="str">
        <f>IF(Einstellungen!B40="ja","Ü-Stunden incl","")</f>
        <v>Ü-Stunden incl</v>
      </c>
      <c r="M36" s="883"/>
      <c r="N36" s="883"/>
      <c r="O36" s="883"/>
      <c r="P36" s="883"/>
      <c r="Q36" s="883"/>
      <c r="R36" s="884"/>
      <c r="S36" s="861" t="s">
        <v>30</v>
      </c>
      <c r="T36" s="862"/>
      <c r="U36" s="642" t="s">
        <v>190</v>
      </c>
      <c r="V36" s="761"/>
      <c r="W36" s="762"/>
      <c r="X36" s="761"/>
      <c r="Y36" s="761"/>
      <c r="Z36" s="767"/>
      <c r="AA36" s="764"/>
      <c r="AB36" s="764"/>
      <c r="AC36" s="761"/>
      <c r="AD36" s="761"/>
      <c r="AE36" s="761"/>
      <c r="AF36" s="761"/>
      <c r="AG36" s="761"/>
      <c r="AH36" s="761"/>
      <c r="AI36" s="761"/>
      <c r="AJ36" s="761"/>
      <c r="AK36" s="2"/>
      <c r="AL36" s="2"/>
      <c r="AM36" s="11"/>
      <c r="AO36" s="11"/>
      <c r="AP36" s="11"/>
      <c r="AQ36" s="2"/>
      <c r="AR36" s="2"/>
      <c r="AT36" s="2"/>
      <c r="AU36" s="2"/>
      <c r="AV36" s="2"/>
      <c r="AW36" s="2"/>
      <c r="AX36" s="2"/>
      <c r="AY36" s="2"/>
      <c r="AZ36" s="2"/>
      <c r="BA36" s="2"/>
      <c r="BB36" s="2"/>
      <c r="BC36" s="2"/>
      <c r="BD36" s="2"/>
      <c r="BE36" s="2"/>
    </row>
    <row r="37" spans="1:96" ht="12.75" x14ac:dyDescent="0.2">
      <c r="A37" s="28" t="str">
        <f>IF(Einstellungen!F31="s","Urlaubsstd.",IF(Einstellungen!F31="t","Urlaubstage"))</f>
        <v>Urlaubstage</v>
      </c>
      <c r="B37" s="197">
        <f>IF(Einstellungen!F31="s",AH34,IF(Einstellungen!F31="t",AG34))</f>
        <v>0</v>
      </c>
      <c r="C37" s="197"/>
      <c r="D37" s="29" t="s">
        <v>31</v>
      </c>
      <c r="E37" s="30" t="s">
        <v>32</v>
      </c>
      <c r="F37" s="31" t="s">
        <v>4</v>
      </c>
      <c r="G37" s="2" t="s">
        <v>33</v>
      </c>
      <c r="H37" s="32" t="s">
        <v>32</v>
      </c>
      <c r="I37" s="33">
        <f>IF(Einstellungen!E30=1,S31,S30)</f>
        <v>160</v>
      </c>
      <c r="J37" s="33"/>
      <c r="K37" s="34"/>
      <c r="L37" s="627"/>
      <c r="M37" s="385"/>
      <c r="O37" s="2"/>
      <c r="Q37" s="27"/>
      <c r="R37" s="75"/>
      <c r="S37" s="247" t="s">
        <v>34</v>
      </c>
      <c r="T37" s="619">
        <f>IF(Einstellungen!K$30=1,0,Einstellungen!F18)</f>
        <v>8</v>
      </c>
      <c r="U37" s="643">
        <f>IF(T37="","",Einstellungen!G18)</f>
        <v>1</v>
      </c>
      <c r="V37" s="761"/>
      <c r="W37" s="762"/>
      <c r="X37" s="761"/>
      <c r="Y37" s="761"/>
      <c r="Z37" s="767"/>
      <c r="AA37" s="764"/>
      <c r="AB37" s="764"/>
      <c r="AC37" s="761"/>
      <c r="AD37" s="761"/>
      <c r="AE37" s="761"/>
      <c r="AF37" s="761"/>
      <c r="AG37" s="761"/>
      <c r="AH37" s="761"/>
      <c r="AI37" s="761"/>
      <c r="AJ37" s="761"/>
      <c r="AK37" s="2"/>
      <c r="AL37" s="2"/>
      <c r="AM37" s="11"/>
      <c r="AQ37" s="2"/>
      <c r="AR37" s="2"/>
      <c r="AT37" s="2"/>
      <c r="AU37" s="2"/>
      <c r="AV37" s="2"/>
      <c r="AW37" s="2"/>
      <c r="AX37" s="2"/>
      <c r="AY37" s="2"/>
      <c r="AZ37" s="2"/>
      <c r="BA37" s="2"/>
      <c r="BB37" s="2"/>
      <c r="BC37" s="2"/>
      <c r="BD37" s="2"/>
      <c r="BE37" s="2"/>
    </row>
    <row r="38" spans="1:96" ht="12.75" customHeight="1" outlineLevel="1" x14ac:dyDescent="0.2">
      <c r="A38" s="28" t="s">
        <v>35</v>
      </c>
      <c r="B38" s="197">
        <f>AI34</f>
        <v>0</v>
      </c>
      <c r="C38" s="197"/>
      <c r="D38" s="238">
        <f>IF(Einstellungen!$E$30="0",Juni!A569,Mai!A577)</f>
        <v>46054</v>
      </c>
      <c r="E38" s="237">
        <f>IF(Einstellungen!$E$30="0",Juni!D569,Mai!D577)</f>
        <v>40</v>
      </c>
      <c r="F38" s="237">
        <f>IF(Einstellungen!$E$30="0",Juni!B569,Mai!B577)</f>
        <v>0</v>
      </c>
      <c r="G38" s="239">
        <f>F38-E38</f>
        <v>-40</v>
      </c>
      <c r="H38" s="76" t="s">
        <v>33</v>
      </c>
      <c r="I38" s="38">
        <f>I36-I37</f>
        <v>-160</v>
      </c>
      <c r="J38" s="38"/>
      <c r="K38" s="39"/>
      <c r="L38" s="868">
        <f>IF(Einstellungen!B$40="ja",V38,"")</f>
        <v>-40</v>
      </c>
      <c r="M38" s="869"/>
      <c r="N38" s="633"/>
      <c r="O38" s="633"/>
      <c r="P38" s="633"/>
      <c r="Q38" s="634"/>
      <c r="R38" s="635"/>
      <c r="S38" s="223" t="s">
        <v>36</v>
      </c>
      <c r="T38" s="618">
        <f>IF(Einstellungen!K$30=1,0,Einstellungen!F19)</f>
        <v>8</v>
      </c>
      <c r="U38" s="643">
        <f>IF(T38="","",Einstellungen!G19)</f>
        <v>1</v>
      </c>
      <c r="V38" s="944">
        <f>IF(G38&lt;Einstellungen!E$40,G38,G38-Einstellungen!E$40)</f>
        <v>-40</v>
      </c>
      <c r="W38" s="762"/>
      <c r="X38" s="761"/>
      <c r="Y38" s="761"/>
      <c r="Z38" s="767"/>
      <c r="AA38" s="764"/>
      <c r="AB38" s="764"/>
      <c r="AC38" s="761"/>
      <c r="AD38" s="761"/>
      <c r="AE38" s="761"/>
      <c r="AF38" s="761"/>
      <c r="AG38" s="761"/>
      <c r="AH38" s="761"/>
      <c r="AI38" s="761"/>
      <c r="AJ38" s="761"/>
      <c r="AK38" s="2"/>
      <c r="AL38" s="2"/>
      <c r="AM38" s="11"/>
      <c r="AQ38" s="2"/>
      <c r="AR38" s="2"/>
      <c r="AT38" s="2"/>
      <c r="AU38" s="2"/>
      <c r="AV38" s="2"/>
      <c r="AW38" s="2"/>
      <c r="AX38" s="2"/>
      <c r="AY38" s="2"/>
      <c r="AZ38" s="2"/>
      <c r="BA38" s="2"/>
      <c r="BB38" s="2"/>
      <c r="BC38" s="2"/>
      <c r="BD38" s="2"/>
      <c r="BE38" s="2"/>
    </row>
    <row r="39" spans="1:96" ht="12.75" customHeight="1" outlineLevel="1" x14ac:dyDescent="0.2">
      <c r="A39" s="28" t="s">
        <v>37</v>
      </c>
      <c r="B39" s="197">
        <f>AJ34</f>
        <v>0</v>
      </c>
      <c r="C39" s="197"/>
      <c r="D39" s="238">
        <f>IF(Einstellungen!$E$30="0",Juni!A570,Mai!A578)</f>
        <v>46061</v>
      </c>
      <c r="E39" s="237">
        <f>IF(Einstellungen!$E$30="0",Juni!D570,Mai!D578)</f>
        <v>40</v>
      </c>
      <c r="F39" s="237">
        <f>IF(Einstellungen!$E$30="0",Juni!B570,Mai!B578)</f>
        <v>0</v>
      </c>
      <c r="G39" s="239">
        <f>F39-E39</f>
        <v>-40</v>
      </c>
      <c r="H39" s="54" t="s">
        <v>38</v>
      </c>
      <c r="I39" s="40" t="str">
        <f>IF(Einstellungen!E30="1",Z40,Z39)</f>
        <v/>
      </c>
      <c r="J39" s="286"/>
      <c r="K39" s="386"/>
      <c r="L39" s="868">
        <f>IF(Einstellungen!B$40="ja",V39,"")</f>
        <v>-40</v>
      </c>
      <c r="M39" s="869"/>
      <c r="N39" s="633"/>
      <c r="O39" s="633"/>
      <c r="P39" s="633"/>
      <c r="Q39" s="634"/>
      <c r="R39" s="635"/>
      <c r="S39" s="223" t="s">
        <v>39</v>
      </c>
      <c r="T39" s="618">
        <f>IF(Einstellungen!K$30=1,0,Einstellungen!F20)</f>
        <v>8</v>
      </c>
      <c r="U39" s="643">
        <f>IF(T39="","",Einstellungen!G20)</f>
        <v>1</v>
      </c>
      <c r="V39" s="944">
        <f>IF(G39&lt;Einstellungen!E$40,G39,G39-Einstellungen!E$40)</f>
        <v>-40</v>
      </c>
      <c r="W39" s="762"/>
      <c r="X39" s="761"/>
      <c r="Y39" s="761"/>
      <c r="Z39" s="765" t="str">
        <f>IF(R30="","",IF(R30&gt;E35,E35,R30))</f>
        <v/>
      </c>
      <c r="AA39" s="764" t="s">
        <v>315</v>
      </c>
      <c r="AB39" s="764"/>
      <c r="AC39" s="761"/>
      <c r="AD39" s="761"/>
      <c r="AE39" s="761"/>
      <c r="AF39" s="761"/>
      <c r="AG39" s="761"/>
      <c r="AH39" s="761"/>
      <c r="AI39" s="761"/>
      <c r="AJ39" s="761"/>
      <c r="AK39" s="2"/>
      <c r="AL39" s="2"/>
      <c r="AM39" s="11"/>
      <c r="AQ39" s="2"/>
      <c r="AR39" s="2"/>
      <c r="AT39" s="2"/>
      <c r="AU39" s="2"/>
      <c r="AV39" s="2"/>
      <c r="AW39" s="2"/>
      <c r="AX39" s="2"/>
      <c r="AY39" s="2"/>
      <c r="AZ39" s="2"/>
      <c r="BA39" s="2"/>
      <c r="BB39" s="2"/>
      <c r="BC39" s="2"/>
      <c r="BD39" s="2"/>
      <c r="BE39" s="2"/>
    </row>
    <row r="40" spans="1:96" ht="12.75" customHeight="1" outlineLevel="1" x14ac:dyDescent="0.2">
      <c r="A40" s="856" t="s">
        <v>40</v>
      </c>
      <c r="B40" s="205">
        <f>B36-AG34-B39</f>
        <v>20</v>
      </c>
      <c r="C40" s="205"/>
      <c r="D40" s="238">
        <f>IF(Einstellungen!$E$30="0",Juni!A571,Mai!A579)</f>
        <v>46068</v>
      </c>
      <c r="E40" s="237">
        <f>IF(Einstellungen!$E$30="0",Juni!D571,Mai!D579)</f>
        <v>40</v>
      </c>
      <c r="F40" s="237">
        <f>IF(Einstellungen!$E$30="0",Juni!B571,Mai!B579)</f>
        <v>0</v>
      </c>
      <c r="G40" s="239">
        <f>F40-E40</f>
        <v>-40</v>
      </c>
      <c r="H40" s="426">
        <f>AC34</f>
        <v>0</v>
      </c>
      <c r="I40" s="11" t="s">
        <v>41</v>
      </c>
      <c r="J40" s="872" t="s">
        <v>225</v>
      </c>
      <c r="K40" s="873"/>
      <c r="L40" s="868">
        <f>IF(Einstellungen!B$40="ja",V40,"")</f>
        <v>-40</v>
      </c>
      <c r="M40" s="869"/>
      <c r="N40" s="633"/>
      <c r="O40" s="633"/>
      <c r="P40" s="633"/>
      <c r="Q40" s="634"/>
      <c r="R40" s="635"/>
      <c r="S40" s="223" t="s">
        <v>42</v>
      </c>
      <c r="T40" s="618">
        <f>IF(Einstellungen!K$30=1,0,Einstellungen!F21)</f>
        <v>8</v>
      </c>
      <c r="U40" s="643">
        <f>IF(T40="","",Einstellungen!G21)</f>
        <v>1</v>
      </c>
      <c r="V40" s="944">
        <f>IF(G40&lt;Einstellungen!E$40,G40,G40-Einstellungen!E$40)</f>
        <v>-40</v>
      </c>
      <c r="W40" s="762"/>
      <c r="X40" s="761"/>
      <c r="Y40" s="761"/>
      <c r="Z40" s="765" t="str">
        <f>IF(R31="","",IF(R31&gt;E35,E35,R31))</f>
        <v/>
      </c>
      <c r="AA40" s="764" t="s">
        <v>316</v>
      </c>
      <c r="AB40" s="764"/>
      <c r="AC40" s="761"/>
      <c r="AD40" s="761"/>
      <c r="AE40" s="761"/>
      <c r="AF40" s="761"/>
      <c r="AG40" s="761"/>
      <c r="AH40" s="761"/>
      <c r="AI40" s="761"/>
      <c r="AJ40" s="761"/>
      <c r="AK40" s="2"/>
      <c r="AL40" s="2"/>
      <c r="AM40" s="11"/>
      <c r="AQ40" s="2"/>
      <c r="AR40" s="2"/>
      <c r="AT40" s="2"/>
      <c r="AU40" s="2"/>
      <c r="AV40" s="2"/>
      <c r="AW40" s="2"/>
      <c r="AX40" s="2"/>
      <c r="AY40" s="2"/>
      <c r="AZ40" s="2"/>
      <c r="BA40" s="2"/>
      <c r="BB40" s="2"/>
      <c r="BC40" s="2"/>
      <c r="BD40" s="2"/>
      <c r="BE40" s="2"/>
    </row>
    <row r="41" spans="1:96" ht="12.75" customHeight="1" outlineLevel="1" x14ac:dyDescent="0.2">
      <c r="A41" s="857"/>
      <c r="D41" s="238">
        <f>IF(Einstellungen!$E$30="0",Juni!A572,Mai!A580)</f>
        <v>46075</v>
      </c>
      <c r="E41" s="237">
        <f>IF(Einstellungen!$E$30="0",Juni!D572,Mai!D580)</f>
        <v>40</v>
      </c>
      <c r="F41" s="237">
        <f>IF(Einstellungen!$E$30="0",Juni!B572,Mai!B580)</f>
        <v>0</v>
      </c>
      <c r="G41" s="239">
        <f>F41-E41</f>
        <v>-40</v>
      </c>
      <c r="H41" s="426">
        <f>AA34</f>
        <v>0</v>
      </c>
      <c r="I41" s="11" t="s">
        <v>41</v>
      </c>
      <c r="J41" s="874" t="str">
        <f>Einstellungen!A43</f>
        <v>HO</v>
      </c>
      <c r="K41" s="875"/>
      <c r="L41" s="868">
        <f>IF(Einstellungen!B$40="ja",V41,"")</f>
        <v>-40</v>
      </c>
      <c r="M41" s="869"/>
      <c r="N41" s="633"/>
      <c r="O41" s="633"/>
      <c r="P41" s="633"/>
      <c r="Q41" s="634"/>
      <c r="R41" s="635"/>
      <c r="S41" s="223" t="s">
        <v>43</v>
      </c>
      <c r="T41" s="618">
        <f>IF(Einstellungen!K$30=1,0,Einstellungen!F22)</f>
        <v>8</v>
      </c>
      <c r="U41" s="643">
        <f>IF(T41="","",Einstellungen!G22)</f>
        <v>1</v>
      </c>
      <c r="V41" s="944">
        <f>IF(G41&lt;Einstellungen!E$40,G41,G41-Einstellungen!E$40)</f>
        <v>-40</v>
      </c>
      <c r="W41" s="762"/>
      <c r="X41" s="761"/>
      <c r="Y41" s="761"/>
      <c r="Z41" s="767"/>
      <c r="AA41" s="764"/>
      <c r="AB41" s="764"/>
      <c r="AC41" s="761"/>
      <c r="AD41" s="761"/>
      <c r="AE41" s="761"/>
      <c r="AF41" s="761"/>
      <c r="AG41" s="761"/>
      <c r="AH41" s="761"/>
      <c r="AI41" s="761"/>
      <c r="AJ41" s="761"/>
      <c r="AK41" s="2"/>
      <c r="AL41" s="2"/>
      <c r="AM41" s="11"/>
      <c r="AQ41" s="2"/>
      <c r="AR41" s="2"/>
      <c r="AT41" s="2"/>
      <c r="AU41" s="2"/>
      <c r="AV41" s="2"/>
      <c r="AW41" s="2"/>
      <c r="AX41" s="2"/>
      <c r="AY41" s="2"/>
      <c r="AZ41" s="2"/>
      <c r="BA41" s="2"/>
      <c r="BB41" s="2"/>
      <c r="BC41" s="2"/>
      <c r="BD41" s="2"/>
      <c r="BE41" s="2"/>
    </row>
    <row r="42" spans="1:96" ht="12.75" customHeight="1" outlineLevel="1" x14ac:dyDescent="0.2">
      <c r="A42" s="41" t="s">
        <v>44</v>
      </c>
      <c r="B42" s="42">
        <f>IF(Einstellungen!B16=1,Einstellungen!$E$3,"unterschiedl.")</f>
        <v>5</v>
      </c>
      <c r="C42" s="42"/>
      <c r="D42" s="238">
        <f>IF(Einstellungen!$E$30="0",Juni!A573,Mai!A581)</f>
        <v>0</v>
      </c>
      <c r="E42" s="237">
        <f>IF(Einstellungen!$E$30="0",Juni!D573,Mai!D581)</f>
        <v>0</v>
      </c>
      <c r="F42" s="237">
        <f>IF(Einstellungen!$E$30="0",Juni!B573,Mai!B581)</f>
        <v>0</v>
      </c>
      <c r="G42" s="239">
        <f>F42-E42</f>
        <v>0</v>
      </c>
      <c r="H42" s="426">
        <f>AB34</f>
        <v>0</v>
      </c>
      <c r="I42" s="11" t="s">
        <v>41</v>
      </c>
      <c r="J42" s="874" t="str">
        <f>Einstellungen!A44</f>
        <v>y</v>
      </c>
      <c r="K42" s="875"/>
      <c r="L42" s="868">
        <f>IF(Einstellungen!B$40="ja",V42,"")</f>
        <v>0</v>
      </c>
      <c r="M42" s="869"/>
      <c r="N42" s="633"/>
      <c r="O42" s="633"/>
      <c r="P42" s="633"/>
      <c r="Q42" s="634"/>
      <c r="R42" s="635"/>
      <c r="S42" s="223" t="s">
        <v>45</v>
      </c>
      <c r="T42" s="618">
        <f>IF(Einstellungen!K$30=1,0,Einstellungen!F23)</f>
        <v>0</v>
      </c>
      <c r="U42" s="643" t="str">
        <f>IF(T42="","",Einstellungen!G23)</f>
        <v/>
      </c>
      <c r="V42" s="944">
        <f>IF(G42&lt;Einstellungen!E$40,G42,G42-Einstellungen!E$40)</f>
        <v>0</v>
      </c>
      <c r="W42" s="762"/>
      <c r="X42" s="761"/>
      <c r="Y42" s="761"/>
      <c r="Z42" s="767"/>
      <c r="AA42" s="764" t="str">
        <f>IF(R33="","",IF(R33&gt;E35,E35,R33))</f>
        <v/>
      </c>
      <c r="AB42" s="764"/>
      <c r="AC42" s="761"/>
      <c r="AD42" s="761"/>
      <c r="AE42" s="761"/>
      <c r="AF42" s="761"/>
      <c r="AG42" s="761"/>
      <c r="AH42" s="761"/>
      <c r="AI42" s="761"/>
      <c r="AJ42" s="761"/>
      <c r="AK42" s="2"/>
      <c r="AL42" s="2"/>
      <c r="AM42" s="2"/>
      <c r="AQ42" s="2"/>
      <c r="AR42" s="2"/>
      <c r="AT42" s="2"/>
      <c r="AU42" s="2"/>
      <c r="AV42" s="2"/>
      <c r="AW42" s="2"/>
      <c r="AX42" s="2"/>
      <c r="AY42" s="2"/>
      <c r="AZ42" s="2"/>
      <c r="BA42" s="2"/>
      <c r="BB42" s="2"/>
      <c r="BC42" s="2"/>
      <c r="BD42" s="2"/>
      <c r="BE42" s="2"/>
    </row>
    <row r="43" spans="1:96" ht="12.75" customHeight="1" thickBot="1" x14ac:dyDescent="0.25">
      <c r="A43" s="43" t="s">
        <v>46</v>
      </c>
      <c r="B43" s="44">
        <f>Einstellungen!G25</f>
        <v>5</v>
      </c>
      <c r="C43" s="44"/>
      <c r="D43" s="45"/>
      <c r="E43" s="46">
        <f>SUM(E38:E42)</f>
        <v>160</v>
      </c>
      <c r="F43" s="47">
        <f>SUM(F38:F42)</f>
        <v>0</v>
      </c>
      <c r="G43" s="48">
        <f>SUM(G38:G42)</f>
        <v>-160</v>
      </c>
      <c r="H43" s="427"/>
      <c r="I43" s="387"/>
      <c r="J43" s="876"/>
      <c r="K43" s="877"/>
      <c r="L43" s="628"/>
      <c r="M43" s="629"/>
      <c r="N43" s="630"/>
      <c r="O43" s="630"/>
      <c r="P43" s="630"/>
      <c r="Q43" s="631"/>
      <c r="R43" s="632"/>
      <c r="S43" s="248" t="s">
        <v>47</v>
      </c>
      <c r="T43" s="620">
        <f>IF(Einstellungen!K$30=1,0,Einstellungen!F24)</f>
        <v>0</v>
      </c>
      <c r="U43" s="644" t="str">
        <f>IF(T43="","",Einstellungen!G24)</f>
        <v/>
      </c>
      <c r="V43" s="761"/>
      <c r="W43" s="762"/>
      <c r="X43" s="761"/>
      <c r="Y43" s="761"/>
      <c r="Z43" s="767"/>
      <c r="AA43" s="764"/>
      <c r="AB43" s="764"/>
      <c r="AC43" s="761"/>
      <c r="AD43" s="761"/>
      <c r="AE43" s="761"/>
      <c r="AF43" s="761"/>
      <c r="AG43" s="761"/>
      <c r="AH43" s="761"/>
      <c r="AI43" s="761"/>
      <c r="AJ43" s="761"/>
      <c r="AK43" s="2"/>
      <c r="AL43" s="2"/>
      <c r="AM43" s="2"/>
      <c r="AQ43" s="2"/>
      <c r="AR43" s="2"/>
      <c r="AT43" s="2"/>
      <c r="AU43" s="2"/>
      <c r="AV43" s="2"/>
      <c r="AW43" s="2"/>
      <c r="AX43" s="2"/>
      <c r="AY43" s="2"/>
      <c r="AZ43" s="2"/>
      <c r="BA43" s="2"/>
      <c r="BB43" s="2"/>
      <c r="BC43" s="2"/>
      <c r="BD43" s="2"/>
      <c r="BE43" s="2"/>
    </row>
    <row r="44" spans="1:96" ht="12.75" x14ac:dyDescent="0.2">
      <c r="A44" s="16"/>
      <c r="B44" s="10"/>
      <c r="C44" s="10"/>
      <c r="D44" s="14"/>
      <c r="E44" s="14"/>
      <c r="F44" s="7"/>
      <c r="G44" s="7"/>
      <c r="H44" s="7"/>
      <c r="I44" s="14"/>
      <c r="J44" s="208"/>
      <c r="K44" s="14"/>
      <c r="L44" s="10"/>
      <c r="M44" s="10"/>
      <c r="N44" s="10"/>
      <c r="O44" s="2"/>
      <c r="Q44" s="27"/>
      <c r="S44" s="392"/>
      <c r="T44" s="27"/>
      <c r="U44" s="391">
        <f>SUM(U37:U43)</f>
        <v>5</v>
      </c>
      <c r="V44" s="761"/>
      <c r="W44" s="762"/>
      <c r="X44" s="761"/>
      <c r="Y44" s="761"/>
      <c r="Z44" s="768"/>
      <c r="AA44" s="764"/>
      <c r="AB44" s="764"/>
      <c r="AC44" s="761"/>
      <c r="AD44" s="761"/>
      <c r="AE44" s="761"/>
      <c r="AF44" s="761"/>
      <c r="AG44" s="761"/>
      <c r="AH44" s="761"/>
      <c r="AI44" s="761"/>
      <c r="AJ44" s="761"/>
      <c r="AK44" s="2"/>
      <c r="AL44" s="2"/>
      <c r="AM44" s="2"/>
      <c r="AQ44" s="2"/>
      <c r="AR44" s="2"/>
      <c r="AT44" s="2"/>
      <c r="AU44" s="2"/>
      <c r="AV44" s="2"/>
      <c r="AW44" s="2"/>
      <c r="AX44" s="2"/>
      <c r="AY44" s="2"/>
      <c r="AZ44" s="2"/>
      <c r="BA44" s="2"/>
      <c r="BB44" s="2"/>
      <c r="BC44" s="2"/>
      <c r="BD44" s="2"/>
      <c r="BE44" s="2"/>
    </row>
    <row r="45" spans="1:96" ht="12.75" x14ac:dyDescent="0.2">
      <c r="A45" s="50"/>
      <c r="B45" s="52" t="s">
        <v>32</v>
      </c>
      <c r="C45" s="52"/>
      <c r="D45" s="52" t="s">
        <v>4</v>
      </c>
      <c r="E45" s="52" t="s">
        <v>33</v>
      </c>
      <c r="F45" s="51" t="s">
        <v>48</v>
      </c>
      <c r="G45" s="52" t="s">
        <v>6</v>
      </c>
      <c r="H45" s="52" t="s">
        <v>7</v>
      </c>
      <c r="I45" s="52" t="s">
        <v>8</v>
      </c>
      <c r="J45" s="340" t="s">
        <v>16</v>
      </c>
      <c r="K45" s="331" t="s">
        <v>225</v>
      </c>
      <c r="L45" s="330" t="str">
        <f>Einstellungen!A43</f>
        <v>HO</v>
      </c>
      <c r="M45" s="330" t="str">
        <f>Einstellungen!A44</f>
        <v>y</v>
      </c>
      <c r="N45" s="341" t="str">
        <f>J42</f>
        <v>y</v>
      </c>
      <c r="O45" s="341"/>
      <c r="P45" s="865">
        <f>J43</f>
        <v>0</v>
      </c>
      <c r="Q45" s="865"/>
      <c r="R45" s="590" t="s">
        <v>38</v>
      </c>
      <c r="S45" s="12"/>
      <c r="T45" s="11"/>
      <c r="U45" s="11"/>
      <c r="V45" s="761"/>
      <c r="W45" s="761"/>
      <c r="X45" s="761"/>
      <c r="Y45" s="761"/>
      <c r="Z45" s="8"/>
      <c r="AA45" s="2"/>
      <c r="AB45" s="2"/>
      <c r="AC45" s="2"/>
      <c r="AI45" s="2"/>
      <c r="AJ45" s="2"/>
      <c r="AK45" s="2"/>
      <c r="AL45" s="2"/>
      <c r="AM45" s="2"/>
      <c r="AQ45" s="2"/>
      <c r="AR45" s="2"/>
      <c r="AT45" s="2"/>
      <c r="AU45" s="2"/>
      <c r="AV45" s="2"/>
      <c r="AW45" s="2"/>
      <c r="AX45" s="2"/>
      <c r="AY45" s="2"/>
      <c r="AZ45" s="2"/>
      <c r="BA45" s="2"/>
      <c r="BB45" s="2"/>
      <c r="BC45" s="2"/>
      <c r="BD45" s="2"/>
      <c r="BE45" s="2"/>
    </row>
    <row r="46" spans="1:96" ht="12.75" x14ac:dyDescent="0.2">
      <c r="A46" s="53" t="s">
        <v>49</v>
      </c>
      <c r="B46" s="251"/>
      <c r="C46" s="251"/>
      <c r="D46" s="251"/>
      <c r="E46" s="253">
        <f>Einstellungen!E26</f>
        <v>0</v>
      </c>
      <c r="I46" s="54"/>
      <c r="J46" s="329"/>
      <c r="K46" s="329"/>
      <c r="L46" s="329"/>
      <c r="M46" s="329"/>
      <c r="N46" s="329"/>
      <c r="O46" s="329"/>
      <c r="P46" s="880"/>
      <c r="Q46" s="881"/>
      <c r="R46" s="11"/>
      <c r="S46" s="12"/>
      <c r="T46" s="11"/>
      <c r="U46" s="11"/>
      <c r="V46" s="2"/>
      <c r="W46" s="55"/>
      <c r="X46" s="55"/>
      <c r="Y46" s="55"/>
      <c r="Z46" s="8"/>
      <c r="AA46" s="2"/>
      <c r="AB46" s="2"/>
      <c r="AC46" s="2"/>
      <c r="AI46" s="2"/>
      <c r="AJ46" s="2"/>
      <c r="AK46" s="2"/>
      <c r="AL46" s="2"/>
      <c r="AM46" s="2"/>
      <c r="AQ46" s="2"/>
      <c r="AR46" s="2"/>
      <c r="AT46" s="2"/>
      <c r="AU46" s="2"/>
      <c r="AV46" s="2"/>
      <c r="AW46" s="2"/>
      <c r="AX46" s="2"/>
      <c r="AY46" s="2"/>
      <c r="AZ46" s="2"/>
      <c r="BA46" s="2"/>
      <c r="BB46" s="2"/>
      <c r="BC46" s="2"/>
      <c r="BD46" s="2"/>
      <c r="BE46" s="2"/>
    </row>
    <row r="47" spans="1:96" ht="12.75" x14ac:dyDescent="0.2">
      <c r="A47" s="254">
        <f>Zusammen!A4</f>
        <v>46023</v>
      </c>
      <c r="B47" s="317">
        <f>Zusammen!B4</f>
        <v>168</v>
      </c>
      <c r="C47" s="315"/>
      <c r="D47" s="255">
        <f>Zusammen!C4</f>
        <v>0</v>
      </c>
      <c r="E47" s="255">
        <f>Zusammen!D4</f>
        <v>-168</v>
      </c>
      <c r="F47" s="335">
        <f>Zusammen!E4</f>
        <v>21</v>
      </c>
      <c r="G47" s="335">
        <f>Zusammen!F4</f>
        <v>0</v>
      </c>
      <c r="H47" s="335">
        <f>Zusammen!G4</f>
        <v>1</v>
      </c>
      <c r="I47" s="335">
        <f>Zusammen!H4</f>
        <v>0</v>
      </c>
      <c r="J47" s="336">
        <f>Zusammen!I4</f>
        <v>0</v>
      </c>
      <c r="K47" s="333">
        <f>Zusammen!L4</f>
        <v>0</v>
      </c>
      <c r="L47" s="333">
        <f>Zusammen!J4</f>
        <v>0</v>
      </c>
      <c r="M47" s="333">
        <f>Zusammen!K4</f>
        <v>0</v>
      </c>
      <c r="N47" s="256">
        <f>Zusammen!K4</f>
        <v>0</v>
      </c>
      <c r="O47" s="333"/>
      <c r="P47" s="854">
        <f>Zusammen!L4</f>
        <v>0</v>
      </c>
      <c r="Q47" s="855"/>
      <c r="R47" s="595">
        <f>Zusammen!M4</f>
        <v>0</v>
      </c>
      <c r="S47" s="12"/>
      <c r="T47" s="11"/>
      <c r="U47" s="11"/>
      <c r="V47" s="2"/>
      <c r="W47" s="55"/>
      <c r="X47" s="55"/>
      <c r="Y47" s="55"/>
      <c r="Z47" s="8"/>
      <c r="AA47" s="2"/>
      <c r="AB47" s="2"/>
      <c r="AC47" s="2"/>
      <c r="AI47" s="2"/>
      <c r="AJ47" s="2"/>
      <c r="AK47" s="2"/>
      <c r="AL47" s="2"/>
      <c r="AM47" s="2"/>
      <c r="AQ47" s="2"/>
      <c r="AR47" s="2"/>
      <c r="AT47" s="2"/>
      <c r="AU47" s="2"/>
      <c r="AV47" s="2"/>
      <c r="AW47" s="2"/>
      <c r="AX47" s="2"/>
      <c r="AY47" s="2"/>
      <c r="AZ47" s="2"/>
      <c r="BA47" s="2"/>
      <c r="BB47" s="2"/>
      <c r="BC47" s="2"/>
      <c r="BD47" s="2"/>
      <c r="BE47" s="2"/>
    </row>
    <row r="48" spans="1:96" ht="12.75" x14ac:dyDescent="0.2">
      <c r="A48" s="254">
        <f>Zusammen!A5</f>
        <v>46054</v>
      </c>
      <c r="B48" s="317">
        <f>Zusammen!B5</f>
        <v>160</v>
      </c>
      <c r="C48" s="315"/>
      <c r="D48" s="255">
        <f>Zusammen!C5</f>
        <v>0</v>
      </c>
      <c r="E48" s="255">
        <f>Zusammen!D5</f>
        <v>-160</v>
      </c>
      <c r="F48" s="335">
        <f>Zusammen!E5</f>
        <v>20</v>
      </c>
      <c r="G48" s="335">
        <f>Zusammen!F5</f>
        <v>0</v>
      </c>
      <c r="H48" s="335">
        <f>Zusammen!G5</f>
        <v>0</v>
      </c>
      <c r="I48" s="335">
        <f>Zusammen!H5</f>
        <v>0</v>
      </c>
      <c r="J48" s="336">
        <f>Zusammen!I5</f>
        <v>0</v>
      </c>
      <c r="K48" s="616">
        <f>Zusammen!L5</f>
        <v>0</v>
      </c>
      <c r="L48" s="333">
        <f>Zusammen!J5</f>
        <v>0</v>
      </c>
      <c r="M48" s="333">
        <f>Zusammen!K5</f>
        <v>0</v>
      </c>
      <c r="N48" s="342">
        <f>Zusammen!K5</f>
        <v>0</v>
      </c>
      <c r="O48" s="343"/>
      <c r="P48" s="878">
        <f>Zusammen!L5</f>
        <v>0</v>
      </c>
      <c r="Q48" s="879"/>
      <c r="R48" s="595">
        <f>Zusammen!M5</f>
        <v>0</v>
      </c>
      <c r="S48" s="12"/>
      <c r="T48" s="11"/>
      <c r="U48" s="11"/>
      <c r="V48" s="2"/>
      <c r="W48" s="55"/>
      <c r="X48" s="55"/>
      <c r="Y48" s="55"/>
      <c r="Z48" s="8"/>
      <c r="AA48" s="2"/>
      <c r="AB48" s="2"/>
      <c r="AC48" s="2"/>
      <c r="AI48" s="2"/>
      <c r="AJ48" s="2"/>
      <c r="AK48" s="2"/>
      <c r="AL48" s="2"/>
      <c r="AM48" s="2"/>
      <c r="AQ48" s="2"/>
      <c r="AR48" s="2"/>
      <c r="AT48" s="2"/>
      <c r="AU48" s="2"/>
      <c r="AV48" s="2"/>
      <c r="AW48" s="2"/>
      <c r="AX48" s="2"/>
      <c r="AY48" s="2"/>
      <c r="AZ48" s="2"/>
      <c r="BA48" s="2"/>
      <c r="BB48" s="2"/>
      <c r="BC48" s="2"/>
      <c r="BD48" s="2"/>
      <c r="BE48" s="2"/>
    </row>
    <row r="49" spans="1:57" ht="12.75" x14ac:dyDescent="0.2">
      <c r="A49" s="257" t="s">
        <v>50</v>
      </c>
      <c r="B49" s="318">
        <f t="shared" ref="B49:I49" si="63">SUM(B47:B48)</f>
        <v>328</v>
      </c>
      <c r="C49" s="323"/>
      <c r="D49" s="258">
        <f t="shared" si="63"/>
        <v>0</v>
      </c>
      <c r="E49" s="258">
        <f>SUM(E46:E48)</f>
        <v>-328</v>
      </c>
      <c r="F49" s="352">
        <f t="shared" si="63"/>
        <v>41</v>
      </c>
      <c r="G49" s="352">
        <f t="shared" si="63"/>
        <v>0</v>
      </c>
      <c r="H49" s="352">
        <f t="shared" si="63"/>
        <v>1</v>
      </c>
      <c r="I49" s="352">
        <f t="shared" si="63"/>
        <v>0</v>
      </c>
      <c r="J49" s="352">
        <f>SUM(J47:J48)</f>
        <v>0</v>
      </c>
      <c r="K49" s="266">
        <f>SUM(K47:K48)</f>
        <v>0</v>
      </c>
      <c r="L49" s="266">
        <f>SUM(L47:L48)</f>
        <v>0</v>
      </c>
      <c r="M49" s="266">
        <f>SUM(M47:M48)</f>
        <v>0</v>
      </c>
      <c r="N49" s="852">
        <f>SUM(N47:N48)</f>
        <v>0</v>
      </c>
      <c r="O49" s="852"/>
      <c r="P49" s="852">
        <f>SUM(P47:P48)</f>
        <v>0</v>
      </c>
      <c r="Q49" s="853"/>
      <c r="R49" s="594">
        <f>SUM(R47:R48)</f>
        <v>0</v>
      </c>
      <c r="S49" s="12"/>
      <c r="T49" s="11"/>
      <c r="U49" s="11"/>
      <c r="V49" s="54"/>
      <c r="W49" s="2"/>
      <c r="Z49" s="8"/>
      <c r="AA49" s="2"/>
      <c r="AB49" s="2"/>
      <c r="AC49" s="2"/>
      <c r="AI49" s="2"/>
      <c r="AJ49" s="2"/>
      <c r="AK49" s="2"/>
      <c r="AL49" s="2"/>
      <c r="AM49" s="2"/>
      <c r="AQ49" s="2"/>
      <c r="AR49" s="2"/>
      <c r="AT49" s="2"/>
      <c r="AU49" s="2"/>
      <c r="AV49" s="2"/>
      <c r="AW49" s="2"/>
      <c r="AX49" s="2"/>
      <c r="AY49" s="2"/>
      <c r="AZ49" s="2"/>
      <c r="BA49" s="2"/>
      <c r="BB49" s="2"/>
      <c r="BC49" s="2"/>
      <c r="BD49" s="2"/>
      <c r="BE49" s="2"/>
    </row>
    <row r="50" spans="1:57" ht="12.75" x14ac:dyDescent="0.2">
      <c r="A50" s="754" t="str">
        <f>IF(E35&gt;0,"Zusammen bei gedeckelten Ü-Stunden:","")</f>
        <v>Zusammen bei gedeckelten Ü-Stunden:</v>
      </c>
      <c r="E50" s="67">
        <f>IF(E49&gt;E35,E35,E49)</f>
        <v>-328</v>
      </c>
      <c r="O50" s="2"/>
      <c r="Q50" s="2"/>
      <c r="R50" s="11"/>
      <c r="S50" s="12"/>
      <c r="T50" s="11"/>
      <c r="U50" s="11"/>
      <c r="V50" s="54"/>
      <c r="W50" s="2"/>
      <c r="Z50" s="8"/>
      <c r="AA50" s="2"/>
      <c r="AB50" s="2"/>
      <c r="AC50" s="2"/>
      <c r="AI50" s="2"/>
      <c r="AJ50" s="2"/>
      <c r="AK50" s="2"/>
      <c r="AL50" s="2"/>
      <c r="AM50" s="2"/>
      <c r="AQ50" s="2"/>
      <c r="AR50" s="2"/>
      <c r="AT50" s="2"/>
      <c r="AU50" s="2"/>
      <c r="AV50" s="2"/>
      <c r="AW50" s="2"/>
      <c r="AX50" s="2"/>
      <c r="AY50" s="2"/>
      <c r="AZ50" s="2"/>
      <c r="BA50" s="2"/>
      <c r="BB50" s="2"/>
      <c r="BC50" s="2"/>
      <c r="BD50" s="2"/>
      <c r="BE50" s="2"/>
    </row>
    <row r="51" spans="1:57" ht="12.75" x14ac:dyDescent="0.2">
      <c r="A51" s="2" t="s">
        <v>51</v>
      </c>
      <c r="B51" s="2">
        <f>IF(Einstellungen!$F$31="s",Einstellungen!$G$32-G$49,IF(Einstellungen!$F$31="t",Einstellungen!E$32-G$49))</f>
        <v>0</v>
      </c>
      <c r="D51" s="2" t="str">
        <f>IF(Einstellungen!$F$31="s","Stunden Urlaub verfügbar.",IF(Einstellungen!$F$31="t","Tage Urlaub verfügbar"))</f>
        <v>Tage Urlaub verfügbar</v>
      </c>
      <c r="O51" s="2"/>
      <c r="Q51" s="27"/>
      <c r="R51" s="11"/>
      <c r="S51" s="12"/>
      <c r="T51" s="11"/>
      <c r="V51" s="54"/>
      <c r="W51" s="2"/>
      <c r="Z51" s="8"/>
      <c r="AA51" s="2"/>
      <c r="AB51" s="2"/>
      <c r="AC51" s="2"/>
      <c r="AI51" s="2"/>
      <c r="AJ51" s="2"/>
      <c r="AK51" s="2"/>
      <c r="AL51" s="2"/>
      <c r="AM51" s="2"/>
      <c r="AQ51" s="2"/>
      <c r="AR51" s="2"/>
      <c r="AT51" s="2"/>
      <c r="AU51" s="2"/>
      <c r="AV51" s="2"/>
      <c r="AW51" s="2"/>
      <c r="AX51" s="2"/>
      <c r="AY51" s="2"/>
      <c r="AZ51" s="2"/>
      <c r="BA51" s="2"/>
      <c r="BB51" s="2"/>
      <c r="BC51" s="2"/>
      <c r="BD51" s="2"/>
      <c r="BE51" s="2"/>
    </row>
    <row r="53" spans="1:57" x14ac:dyDescent="0.2">
      <c r="J53" s="88"/>
      <c r="O53" s="2"/>
      <c r="Q53" s="1"/>
      <c r="V53" s="2"/>
      <c r="W53" s="21"/>
      <c r="Z53" s="2"/>
      <c r="AA53" s="2"/>
      <c r="AB53" s="2"/>
      <c r="AC53" s="2"/>
      <c r="AI53" s="2"/>
      <c r="AJ53" s="2"/>
      <c r="AK53" s="2"/>
      <c r="AL53" s="2"/>
      <c r="AM53" s="2"/>
      <c r="AQ53" s="2"/>
      <c r="AR53" s="2"/>
      <c r="AT53" s="2"/>
      <c r="AU53" s="2"/>
      <c r="AV53" s="2"/>
      <c r="AW53" s="2"/>
      <c r="AX53" s="2"/>
      <c r="AY53" s="2"/>
      <c r="AZ53" s="2"/>
      <c r="BA53" s="2"/>
      <c r="BB53" s="2"/>
      <c r="BC53" s="2"/>
      <c r="BD53" s="2"/>
      <c r="BE53" s="2"/>
    </row>
    <row r="54" spans="1:57" x14ac:dyDescent="0.2">
      <c r="J54" s="88"/>
      <c r="O54" s="2"/>
      <c r="Q54" s="1"/>
      <c r="V54" s="2"/>
      <c r="W54" s="21"/>
      <c r="Z54" s="2"/>
      <c r="AA54" s="2"/>
      <c r="AB54" s="2"/>
      <c r="AC54" s="2"/>
      <c r="AI54" s="2"/>
      <c r="AJ54" s="2"/>
      <c r="AK54" s="2"/>
      <c r="AL54" s="2"/>
      <c r="AM54" s="2"/>
      <c r="AQ54" s="2"/>
      <c r="AR54" s="2"/>
      <c r="AT54" s="2"/>
      <c r="AU54" s="2"/>
      <c r="AV54" s="2"/>
      <c r="AW54" s="2"/>
      <c r="AX54" s="2"/>
      <c r="AY54" s="2"/>
      <c r="AZ54" s="2"/>
      <c r="BA54" s="2"/>
      <c r="BB54" s="2"/>
      <c r="BC54" s="2"/>
      <c r="BD54" s="2"/>
      <c r="BE54" s="2"/>
    </row>
    <row r="55" spans="1:57" x14ac:dyDescent="0.2">
      <c r="J55" s="88"/>
      <c r="O55" s="2"/>
      <c r="Q55" s="1"/>
      <c r="V55" s="2"/>
      <c r="W55" s="21"/>
      <c r="Z55" s="2"/>
      <c r="AA55" s="2"/>
      <c r="AB55" s="2"/>
      <c r="AC55" s="2"/>
      <c r="AI55" s="2"/>
      <c r="AJ55" s="2"/>
      <c r="AK55" s="2"/>
      <c r="AL55" s="2"/>
      <c r="AM55" s="2"/>
      <c r="AQ55" s="2"/>
      <c r="AR55" s="2"/>
      <c r="AT55" s="2"/>
      <c r="AU55" s="2"/>
      <c r="AV55" s="2"/>
      <c r="AW55" s="2"/>
      <c r="AX55" s="2"/>
      <c r="AY55" s="2"/>
      <c r="AZ55" s="2"/>
      <c r="BA55" s="2"/>
      <c r="BB55" s="2"/>
      <c r="BC55" s="2"/>
      <c r="BD55" s="2"/>
      <c r="BE55" s="2"/>
    </row>
    <row r="56" spans="1:57" x14ac:dyDescent="0.2">
      <c r="J56" s="88"/>
      <c r="O56" s="2"/>
      <c r="Q56" s="1"/>
      <c r="V56" s="2"/>
      <c r="W56" s="21"/>
      <c r="Z56" s="2"/>
      <c r="AA56" s="2"/>
      <c r="AB56" s="2"/>
      <c r="AC56" s="2"/>
      <c r="AI56" s="2"/>
      <c r="AJ56" s="2"/>
      <c r="AK56" s="2"/>
      <c r="AL56" s="2"/>
      <c r="AM56" s="2"/>
      <c r="AQ56" s="2"/>
      <c r="AR56" s="2"/>
      <c r="AT56" s="2"/>
      <c r="AU56" s="2"/>
      <c r="AV56" s="2"/>
      <c r="AW56" s="2"/>
      <c r="AX56" s="2"/>
      <c r="AY56" s="2"/>
      <c r="AZ56" s="2"/>
      <c r="BA56" s="2"/>
      <c r="BB56" s="2"/>
      <c r="BC56" s="2"/>
      <c r="BD56" s="2"/>
      <c r="BE56" s="2"/>
    </row>
    <row r="57" spans="1:57" x14ac:dyDescent="0.2">
      <c r="J57" s="88"/>
      <c r="O57" s="2"/>
      <c r="Q57" s="1"/>
      <c r="V57" s="2"/>
      <c r="W57" s="21"/>
      <c r="Z57" s="2"/>
      <c r="AA57" s="2"/>
      <c r="AB57" s="2"/>
      <c r="AC57" s="2"/>
      <c r="AI57" s="2"/>
      <c r="AJ57" s="2"/>
      <c r="AK57" s="2"/>
      <c r="AL57" s="2"/>
      <c r="AM57" s="2"/>
      <c r="AQ57" s="2"/>
      <c r="AR57" s="2"/>
      <c r="AT57" s="2"/>
      <c r="AU57" s="2"/>
      <c r="AV57" s="2"/>
      <c r="AW57" s="2"/>
      <c r="AX57" s="2"/>
      <c r="AY57" s="2"/>
      <c r="AZ57" s="2"/>
      <c r="BA57" s="2"/>
      <c r="BB57" s="2"/>
      <c r="BC57" s="2"/>
      <c r="BD57" s="2"/>
      <c r="BE57" s="2"/>
    </row>
    <row r="58" spans="1:57" x14ac:dyDescent="0.2">
      <c r="J58" s="88"/>
      <c r="O58" s="2"/>
      <c r="Q58" s="1"/>
      <c r="V58" s="2"/>
      <c r="W58" s="21"/>
      <c r="Z58" s="2"/>
      <c r="AA58" s="2"/>
      <c r="AB58" s="2"/>
      <c r="AC58" s="2"/>
      <c r="AI58" s="2"/>
      <c r="AJ58" s="2"/>
      <c r="AK58" s="2"/>
      <c r="AL58" s="2"/>
      <c r="AM58" s="2"/>
      <c r="AQ58" s="2"/>
      <c r="AR58" s="2"/>
      <c r="AT58" s="2"/>
      <c r="AU58" s="2"/>
      <c r="AV58" s="2"/>
      <c r="AW58" s="2"/>
      <c r="AX58" s="2"/>
      <c r="AY58" s="2"/>
      <c r="AZ58" s="2"/>
      <c r="BA58" s="2"/>
      <c r="BB58" s="2"/>
      <c r="BC58" s="2"/>
      <c r="BD58" s="2"/>
      <c r="BE58" s="2"/>
    </row>
    <row r="59" spans="1:57" x14ac:dyDescent="0.2">
      <c r="J59" s="88"/>
      <c r="O59" s="2"/>
      <c r="Q59" s="1"/>
      <c r="V59" s="2"/>
      <c r="W59" s="21"/>
      <c r="Z59" s="2"/>
      <c r="AA59" s="2"/>
      <c r="AB59" s="2"/>
      <c r="AC59" s="2"/>
      <c r="AI59" s="2"/>
      <c r="AJ59" s="2"/>
      <c r="AK59" s="2"/>
      <c r="AL59" s="2"/>
      <c r="AM59" s="2"/>
      <c r="AQ59" s="2"/>
      <c r="AR59" s="2"/>
      <c r="AT59" s="2"/>
      <c r="AU59" s="2"/>
      <c r="AV59" s="2"/>
      <c r="AW59" s="2"/>
      <c r="AX59" s="2"/>
      <c r="AY59" s="2"/>
      <c r="AZ59" s="2"/>
      <c r="BA59" s="2"/>
      <c r="BB59" s="2"/>
      <c r="BC59" s="2"/>
      <c r="BD59" s="2"/>
      <c r="BE59" s="2"/>
    </row>
    <row r="60" spans="1:57" x14ac:dyDescent="0.2">
      <c r="J60" s="88"/>
      <c r="O60" s="2"/>
      <c r="Q60" s="1"/>
      <c r="V60" s="2"/>
      <c r="W60" s="21"/>
      <c r="Z60" s="2"/>
      <c r="AA60" s="2"/>
      <c r="AB60" s="2"/>
      <c r="AC60" s="2"/>
      <c r="AI60" s="2"/>
      <c r="AJ60" s="2"/>
      <c r="AK60" s="2"/>
      <c r="AL60" s="2"/>
      <c r="AM60" s="2"/>
      <c r="AQ60" s="2"/>
      <c r="AR60" s="2"/>
      <c r="AT60" s="2"/>
      <c r="AU60" s="2"/>
      <c r="AV60" s="2"/>
      <c r="AW60" s="2"/>
      <c r="AX60" s="2"/>
      <c r="AY60" s="2"/>
      <c r="AZ60" s="2"/>
      <c r="BA60" s="2"/>
      <c r="BB60" s="2"/>
      <c r="BC60" s="2"/>
      <c r="BD60" s="2"/>
      <c r="BE60" s="2"/>
    </row>
    <row r="61" spans="1:57" x14ac:dyDescent="0.2">
      <c r="J61" s="88"/>
      <c r="O61" s="2"/>
      <c r="Q61" s="1"/>
      <c r="V61" s="2"/>
      <c r="W61" s="21"/>
      <c r="Z61" s="2"/>
      <c r="AA61" s="2"/>
      <c r="AB61" s="2"/>
      <c r="AC61" s="2"/>
      <c r="AI61" s="2"/>
      <c r="AJ61" s="2"/>
      <c r="AK61" s="2"/>
      <c r="AL61" s="2"/>
      <c r="AM61" s="2"/>
      <c r="AQ61" s="2"/>
      <c r="AR61" s="2"/>
      <c r="AT61" s="2"/>
      <c r="AU61" s="2"/>
      <c r="AV61" s="2"/>
      <c r="AW61" s="2"/>
      <c r="AX61" s="2"/>
      <c r="AY61" s="2"/>
      <c r="AZ61" s="2"/>
      <c r="BA61" s="2"/>
      <c r="BB61" s="2"/>
      <c r="BC61" s="2"/>
      <c r="BD61" s="2"/>
      <c r="BE61" s="2"/>
    </row>
    <row r="62" spans="1:57" x14ac:dyDescent="0.2">
      <c r="J62" s="88"/>
      <c r="O62" s="2"/>
      <c r="Q62" s="1"/>
      <c r="V62" s="2"/>
      <c r="W62" s="21"/>
      <c r="Z62" s="2"/>
      <c r="AA62" s="2"/>
      <c r="AB62" s="2"/>
      <c r="AC62" s="2"/>
      <c r="AI62" s="2"/>
      <c r="AJ62" s="2"/>
      <c r="AK62" s="2"/>
      <c r="AL62" s="2"/>
      <c r="AM62" s="2"/>
      <c r="AQ62" s="2"/>
      <c r="AR62" s="2"/>
      <c r="AT62" s="2"/>
      <c r="AU62" s="2"/>
      <c r="AV62" s="2"/>
      <c r="AW62" s="2"/>
      <c r="AX62" s="2"/>
      <c r="AY62" s="2"/>
      <c r="AZ62" s="2"/>
      <c r="BA62" s="2"/>
      <c r="BB62" s="2"/>
      <c r="BC62" s="2"/>
      <c r="BD62" s="2"/>
      <c r="BE62" s="2"/>
    </row>
    <row r="64" spans="1:57" ht="12.75" thickBot="1" x14ac:dyDescent="0.25"/>
    <row r="65" spans="1:24" ht="13.5" thickBot="1" x14ac:dyDescent="0.25">
      <c r="A65" s="393" t="s">
        <v>234</v>
      </c>
      <c r="B65" s="105"/>
      <c r="C65" s="105"/>
      <c r="D65" s="105"/>
      <c r="E65" s="105"/>
      <c r="F65" s="105"/>
      <c r="G65" s="386"/>
      <c r="H65" s="417" t="str">
        <f>Einstellungen!G47</f>
        <v>nein</v>
      </c>
      <c r="I65" s="105"/>
      <c r="J65" s="105"/>
      <c r="K65" s="105"/>
      <c r="O65" s="2"/>
      <c r="Q65" s="1"/>
      <c r="V65" s="2"/>
      <c r="W65" s="21"/>
    </row>
    <row r="66" spans="1:24" ht="12.75" x14ac:dyDescent="0.2">
      <c r="B66" s="394"/>
      <c r="C66" s="394"/>
      <c r="D66" s="395" t="s">
        <v>226</v>
      </c>
      <c r="E66" s="394"/>
      <c r="F66" s="2" t="s">
        <v>227</v>
      </c>
      <c r="H66" s="2" t="s">
        <v>228</v>
      </c>
      <c r="J66" s="88"/>
      <c r="O66" s="2"/>
      <c r="Q66" s="1"/>
      <c r="V66" s="2"/>
      <c r="W66" s="21"/>
    </row>
    <row r="67" spans="1:24" ht="12.75" x14ac:dyDescent="0.2">
      <c r="C67" s="105"/>
      <c r="D67" s="396" t="s">
        <v>231</v>
      </c>
      <c r="E67" s="396" t="s">
        <v>237</v>
      </c>
      <c r="F67" s="396" t="s">
        <v>231</v>
      </c>
      <c r="G67" s="396" t="s">
        <v>237</v>
      </c>
      <c r="H67" s="396" t="s">
        <v>233</v>
      </c>
      <c r="I67" s="396" t="s">
        <v>237</v>
      </c>
      <c r="J67" s="88"/>
      <c r="O67" s="2"/>
      <c r="Q67" s="1"/>
      <c r="V67" s="2"/>
      <c r="W67" s="21"/>
    </row>
    <row r="68" spans="1:24" ht="12.75" x14ac:dyDescent="0.2">
      <c r="A68" s="851" t="s">
        <v>34</v>
      </c>
      <c r="B68" s="851"/>
      <c r="C68" s="105"/>
      <c r="D68" s="415">
        <f>Einstellungen!E49</f>
        <v>1800</v>
      </c>
      <c r="E68" s="416">
        <f>Einstellungen!F49</f>
        <v>1.5</v>
      </c>
      <c r="F68" s="415">
        <f>Einstellungen!G49</f>
        <v>2200</v>
      </c>
      <c r="G68" s="416">
        <f>Einstellungen!H49</f>
        <v>2</v>
      </c>
      <c r="H68" s="415">
        <f>Einstellungen!I49</f>
        <v>600</v>
      </c>
      <c r="I68" s="416">
        <f>Einstellungen!J49</f>
        <v>2</v>
      </c>
      <c r="J68" s="88"/>
      <c r="O68" s="2"/>
      <c r="Q68" s="1"/>
      <c r="R68" s="397">
        <f t="shared" ref="R68:R74" si="64">(INT(H68/100)+(H68-100*INT(H68/100))/60)/24</f>
        <v>0.25</v>
      </c>
      <c r="S68" s="397">
        <f>(INT(D68/100)+(D68-100*INT(D68/100))/60)/24</f>
        <v>0.75</v>
      </c>
      <c r="T68" s="397">
        <f>(INT(F68/100)+(F68-100*INT(F68/100))/60)/24</f>
        <v>0.91666666666666663</v>
      </c>
      <c r="U68" s="397"/>
      <c r="V68" s="84">
        <f>S68*24</f>
        <v>18</v>
      </c>
      <c r="W68" s="84">
        <f t="shared" ref="W68:W74" si="65">T68*24</f>
        <v>22</v>
      </c>
      <c r="X68" s="84">
        <f t="shared" ref="X68:X74" si="66">R68*24</f>
        <v>6</v>
      </c>
    </row>
    <row r="69" spans="1:24" ht="12.75" x14ac:dyDescent="0.2">
      <c r="A69" s="851" t="s">
        <v>36</v>
      </c>
      <c r="B69" s="851"/>
      <c r="C69" s="105"/>
      <c r="D69" s="415">
        <f>Einstellungen!E50</f>
        <v>1800</v>
      </c>
      <c r="E69" s="416">
        <f>Einstellungen!F50</f>
        <v>1.5</v>
      </c>
      <c r="F69" s="415">
        <f>Einstellungen!G50</f>
        <v>2200</v>
      </c>
      <c r="G69" s="416">
        <f>Einstellungen!H50</f>
        <v>2</v>
      </c>
      <c r="H69" s="415">
        <f>Einstellungen!I50</f>
        <v>600</v>
      </c>
      <c r="I69" s="416">
        <f>Einstellungen!J50</f>
        <v>2</v>
      </c>
      <c r="J69" s="88"/>
      <c r="O69" s="2"/>
      <c r="Q69" s="1"/>
      <c r="R69" s="397">
        <f t="shared" si="64"/>
        <v>0.25</v>
      </c>
      <c r="S69" s="397">
        <f t="shared" ref="S69:S74" si="67">(INT(D69/100)+(D69-100*INT(D69/100))/60)/24</f>
        <v>0.75</v>
      </c>
      <c r="T69" s="397">
        <f t="shared" ref="T69:T74" si="68">(INT(F69/100)+(F69-100*INT(F69/100))/60)/24</f>
        <v>0.91666666666666663</v>
      </c>
      <c r="U69" s="397"/>
      <c r="V69" s="84">
        <f t="shared" ref="V69:V74" si="69">S69*24</f>
        <v>18</v>
      </c>
      <c r="W69" s="84">
        <f t="shared" si="65"/>
        <v>22</v>
      </c>
      <c r="X69" s="84">
        <f t="shared" si="66"/>
        <v>6</v>
      </c>
    </row>
    <row r="70" spans="1:24" ht="12.75" x14ac:dyDescent="0.2">
      <c r="A70" s="851" t="s">
        <v>39</v>
      </c>
      <c r="B70" s="851"/>
      <c r="C70" s="105"/>
      <c r="D70" s="415">
        <f>Einstellungen!E51</f>
        <v>1800</v>
      </c>
      <c r="E70" s="416">
        <f>Einstellungen!F51</f>
        <v>1.5</v>
      </c>
      <c r="F70" s="415">
        <f>Einstellungen!G51</f>
        <v>2200</v>
      </c>
      <c r="G70" s="416">
        <f>Einstellungen!H51</f>
        <v>2</v>
      </c>
      <c r="H70" s="415">
        <f>Einstellungen!I51</f>
        <v>600</v>
      </c>
      <c r="I70" s="416">
        <f>Einstellungen!J51</f>
        <v>2</v>
      </c>
      <c r="J70" s="88"/>
      <c r="O70" s="2"/>
      <c r="Q70" s="1"/>
      <c r="R70" s="397">
        <f t="shared" si="64"/>
        <v>0.25</v>
      </c>
      <c r="S70" s="397">
        <f t="shared" si="67"/>
        <v>0.75</v>
      </c>
      <c r="T70" s="397">
        <f t="shared" si="68"/>
        <v>0.91666666666666663</v>
      </c>
      <c r="U70" s="397"/>
      <c r="V70" s="84">
        <f t="shared" si="69"/>
        <v>18</v>
      </c>
      <c r="W70" s="84">
        <f t="shared" si="65"/>
        <v>22</v>
      </c>
      <c r="X70" s="84">
        <f t="shared" si="66"/>
        <v>6</v>
      </c>
    </row>
    <row r="71" spans="1:24" ht="12.75" x14ac:dyDescent="0.2">
      <c r="A71" s="851" t="s">
        <v>42</v>
      </c>
      <c r="B71" s="851"/>
      <c r="C71" s="105"/>
      <c r="D71" s="415">
        <f>Einstellungen!E52</f>
        <v>1800</v>
      </c>
      <c r="E71" s="416">
        <f>Einstellungen!F52</f>
        <v>1.5</v>
      </c>
      <c r="F71" s="415">
        <f>Einstellungen!G52</f>
        <v>2200</v>
      </c>
      <c r="G71" s="416">
        <f>Einstellungen!H52</f>
        <v>2</v>
      </c>
      <c r="H71" s="415">
        <f>Einstellungen!I52</f>
        <v>600</v>
      </c>
      <c r="I71" s="416">
        <f>Einstellungen!J52</f>
        <v>2</v>
      </c>
      <c r="J71" s="88"/>
      <c r="O71" s="2"/>
      <c r="Q71" s="1"/>
      <c r="R71" s="397">
        <f t="shared" si="64"/>
        <v>0.25</v>
      </c>
      <c r="S71" s="397">
        <f t="shared" si="67"/>
        <v>0.75</v>
      </c>
      <c r="T71" s="397">
        <f t="shared" si="68"/>
        <v>0.91666666666666663</v>
      </c>
      <c r="U71" s="397"/>
      <c r="V71" s="84">
        <f t="shared" si="69"/>
        <v>18</v>
      </c>
      <c r="W71" s="84">
        <f t="shared" si="65"/>
        <v>22</v>
      </c>
      <c r="X71" s="84">
        <f t="shared" si="66"/>
        <v>6</v>
      </c>
    </row>
    <row r="72" spans="1:24" ht="12.75" x14ac:dyDescent="0.2">
      <c r="A72" s="851" t="s">
        <v>43</v>
      </c>
      <c r="B72" s="851"/>
      <c r="C72" s="105"/>
      <c r="D72" s="415">
        <f>Einstellungen!E53</f>
        <v>1800</v>
      </c>
      <c r="E72" s="416">
        <f>Einstellungen!F53</f>
        <v>1.5</v>
      </c>
      <c r="F72" s="415">
        <f>Einstellungen!G53</f>
        <v>2200</v>
      </c>
      <c r="G72" s="416">
        <f>Einstellungen!H53</f>
        <v>2</v>
      </c>
      <c r="H72" s="415">
        <f>Einstellungen!I53</f>
        <v>600</v>
      </c>
      <c r="I72" s="416">
        <f>Einstellungen!J53</f>
        <v>2</v>
      </c>
      <c r="J72" s="88"/>
      <c r="O72" s="2"/>
      <c r="Q72" s="1"/>
      <c r="R72" s="397">
        <f t="shared" si="64"/>
        <v>0.25</v>
      </c>
      <c r="S72" s="397">
        <f t="shared" si="67"/>
        <v>0.75</v>
      </c>
      <c r="T72" s="397">
        <f t="shared" si="68"/>
        <v>0.91666666666666663</v>
      </c>
      <c r="U72" s="397"/>
      <c r="V72" s="84">
        <f t="shared" si="69"/>
        <v>18</v>
      </c>
      <c r="W72" s="84">
        <f t="shared" si="65"/>
        <v>22</v>
      </c>
      <c r="X72" s="84">
        <f t="shared" si="66"/>
        <v>6</v>
      </c>
    </row>
    <row r="73" spans="1:24" ht="12.75" x14ac:dyDescent="0.2">
      <c r="A73" s="851" t="s">
        <v>45</v>
      </c>
      <c r="B73" s="851"/>
      <c r="C73" s="105"/>
      <c r="D73" s="415">
        <f>Einstellungen!E54</f>
        <v>1800</v>
      </c>
      <c r="E73" s="416">
        <f>Einstellungen!F54</f>
        <v>1.5</v>
      </c>
      <c r="F73" s="415">
        <f>Einstellungen!G54</f>
        <v>2200</v>
      </c>
      <c r="G73" s="416">
        <f>Einstellungen!H54</f>
        <v>2</v>
      </c>
      <c r="H73" s="415">
        <f>Einstellungen!I54</f>
        <v>600</v>
      </c>
      <c r="I73" s="416">
        <f>Einstellungen!J54</f>
        <v>2</v>
      </c>
      <c r="J73" s="88"/>
      <c r="O73" s="2"/>
      <c r="Q73" s="1"/>
      <c r="R73" s="397">
        <f t="shared" si="64"/>
        <v>0.25</v>
      </c>
      <c r="S73" s="397">
        <f t="shared" si="67"/>
        <v>0.75</v>
      </c>
      <c r="T73" s="397">
        <f t="shared" si="68"/>
        <v>0.91666666666666663</v>
      </c>
      <c r="U73" s="397"/>
      <c r="V73" s="84">
        <f t="shared" si="69"/>
        <v>18</v>
      </c>
      <c r="W73" s="84">
        <f t="shared" si="65"/>
        <v>22</v>
      </c>
      <c r="X73" s="84">
        <f t="shared" si="66"/>
        <v>6</v>
      </c>
    </row>
    <row r="74" spans="1:24" ht="12.75" x14ac:dyDescent="0.2">
      <c r="A74" s="858" t="s">
        <v>229</v>
      </c>
      <c r="B74" s="851"/>
      <c r="C74" s="105"/>
      <c r="D74" s="415">
        <f>Einstellungen!E55</f>
        <v>800</v>
      </c>
      <c r="E74" s="416">
        <f>Einstellungen!F55</f>
        <v>2</v>
      </c>
      <c r="F74" s="415">
        <f>Einstellungen!G55</f>
        <v>2200</v>
      </c>
      <c r="G74" s="416">
        <f>Einstellungen!H55</f>
        <v>3</v>
      </c>
      <c r="H74" s="415">
        <f>Einstellungen!I55</f>
        <v>600</v>
      </c>
      <c r="I74" s="416">
        <f>Einstellungen!J55</f>
        <v>3</v>
      </c>
      <c r="J74" s="88"/>
      <c r="O74" s="2"/>
      <c r="Q74" s="1"/>
      <c r="R74" s="397">
        <f t="shared" si="64"/>
        <v>0.25</v>
      </c>
      <c r="S74" s="397">
        <f t="shared" si="67"/>
        <v>0.33333333333333331</v>
      </c>
      <c r="T74" s="397">
        <f t="shared" si="68"/>
        <v>0.91666666666666663</v>
      </c>
      <c r="U74" s="397"/>
      <c r="V74" s="84">
        <f t="shared" si="69"/>
        <v>8</v>
      </c>
      <c r="W74" s="84">
        <f t="shared" si="65"/>
        <v>22</v>
      </c>
      <c r="X74" s="84">
        <f t="shared" si="66"/>
        <v>6</v>
      </c>
    </row>
    <row r="75" spans="1:24" ht="12.75" thickBot="1" x14ac:dyDescent="0.25">
      <c r="J75" s="88"/>
      <c r="O75" s="2"/>
      <c r="Q75" s="1"/>
      <c r="V75" s="2"/>
      <c r="W75" s="21"/>
    </row>
    <row r="76" spans="1:24" ht="12.75" thickBot="1" x14ac:dyDescent="0.25">
      <c r="A76" s="2" t="s">
        <v>236</v>
      </c>
      <c r="B76" s="398"/>
      <c r="C76" s="314"/>
      <c r="D76" s="399">
        <f>D78+F78+H78</f>
        <v>0</v>
      </c>
      <c r="E76" s="314"/>
      <c r="F76" s="314"/>
      <c r="G76" s="314"/>
      <c r="H76" s="314"/>
      <c r="I76" s="314"/>
      <c r="J76" s="88"/>
      <c r="O76" s="2"/>
      <c r="Q76" s="1"/>
      <c r="V76" s="2"/>
      <c r="W76" s="21"/>
    </row>
    <row r="77" spans="1:24" ht="12.75" x14ac:dyDescent="0.2">
      <c r="D77" s="2" t="s">
        <v>226</v>
      </c>
      <c r="F77" s="2" t="s">
        <v>227</v>
      </c>
      <c r="H77" s="400" t="s">
        <v>228</v>
      </c>
      <c r="I77" s="12"/>
      <c r="J77" s="88"/>
      <c r="O77" s="2"/>
      <c r="Q77" s="1"/>
      <c r="V77" s="2"/>
      <c r="W77" s="21"/>
    </row>
    <row r="78" spans="1:24" ht="12.75" x14ac:dyDescent="0.2">
      <c r="D78" s="583">
        <f>$BV$35</f>
        <v>0</v>
      </c>
      <c r="E78" s="584" t="str">
        <f>"+"</f>
        <v>+</v>
      </c>
      <c r="F78" s="583">
        <f>$CD$35</f>
        <v>0</v>
      </c>
      <c r="G78" s="584" t="str">
        <f>"+"</f>
        <v>+</v>
      </c>
      <c r="H78" s="583">
        <f>$CH$35</f>
        <v>0</v>
      </c>
      <c r="I78" s="401"/>
      <c r="J78" s="88"/>
      <c r="O78" s="2"/>
      <c r="Q78" s="1"/>
      <c r="V78" s="2"/>
      <c r="W78" s="21"/>
    </row>
    <row r="79" spans="1:24" ht="12.75" thickBot="1" x14ac:dyDescent="0.25">
      <c r="J79" s="88"/>
      <c r="O79" s="2"/>
      <c r="Q79" s="1"/>
      <c r="V79" s="2"/>
      <c r="W79" s="21"/>
    </row>
    <row r="80" spans="1:24" ht="12.75" x14ac:dyDescent="0.2">
      <c r="B80" s="402" t="s">
        <v>192</v>
      </c>
      <c r="C80" s="403"/>
      <c r="D80" s="403"/>
      <c r="E80" s="404"/>
      <c r="F80" s="404"/>
      <c r="G80" s="405"/>
      <c r="J80" s="88"/>
      <c r="O80" s="2"/>
      <c r="Q80" s="1"/>
      <c r="V80" s="2"/>
      <c r="W80" s="21"/>
    </row>
    <row r="81" spans="2:23" ht="12.75" x14ac:dyDescent="0.2">
      <c r="B81" s="406" t="s">
        <v>82</v>
      </c>
      <c r="C81" s="215"/>
      <c r="D81" s="215"/>
      <c r="E81" s="215"/>
      <c r="F81" s="215"/>
      <c r="G81" s="216"/>
      <c r="J81" s="88"/>
      <c r="O81" s="2"/>
      <c r="Q81" s="1"/>
      <c r="V81" s="2"/>
      <c r="W81" s="21"/>
    </row>
    <row r="82" spans="2:23" ht="12.75" x14ac:dyDescent="0.2">
      <c r="B82" s="407" t="s">
        <v>41</v>
      </c>
      <c r="C82" s="215"/>
      <c r="D82" s="215" t="s">
        <v>88</v>
      </c>
      <c r="E82" s="215"/>
      <c r="F82" s="215"/>
      <c r="G82" s="216"/>
      <c r="J82" s="88"/>
      <c r="O82" s="2"/>
      <c r="Q82" s="1"/>
      <c r="V82" s="2"/>
      <c r="W82" s="21"/>
    </row>
    <row r="83" spans="2:23" ht="12.75" x14ac:dyDescent="0.2">
      <c r="B83" s="217">
        <v>38</v>
      </c>
      <c r="C83" s="410" t="s">
        <v>85</v>
      </c>
      <c r="D83" s="220">
        <v>30</v>
      </c>
      <c r="E83" s="215"/>
      <c r="F83" s="215"/>
      <c r="G83" s="216"/>
      <c r="J83" s="88"/>
      <c r="O83" s="2"/>
      <c r="Q83" s="1"/>
      <c r="V83" s="2"/>
      <c r="W83" s="21"/>
    </row>
    <row r="84" spans="2:23" ht="12.75" x14ac:dyDescent="0.2">
      <c r="B84" s="407"/>
      <c r="C84" s="222"/>
      <c r="D84" s="374"/>
      <c r="E84" s="215"/>
      <c r="F84" s="215"/>
      <c r="G84" s="216"/>
      <c r="J84" s="88"/>
      <c r="O84" s="2"/>
      <c r="Q84" s="1"/>
      <c r="V84" s="2"/>
      <c r="W84" s="21"/>
    </row>
    <row r="85" spans="2:23" ht="12.75" x14ac:dyDescent="0.2">
      <c r="B85" s="407"/>
      <c r="C85" s="215"/>
      <c r="D85" s="215"/>
      <c r="E85" s="840" t="s">
        <v>83</v>
      </c>
      <c r="F85" s="841"/>
      <c r="G85" s="842"/>
      <c r="J85" s="88"/>
      <c r="O85" s="2"/>
      <c r="Q85" s="1"/>
      <c r="V85" s="2"/>
      <c r="W85" s="21"/>
    </row>
    <row r="86" spans="2:23" ht="12.75" x14ac:dyDescent="0.2">
      <c r="B86" s="407"/>
      <c r="C86" s="215"/>
      <c r="D86" s="215"/>
      <c r="E86" s="411">
        <f>D83/60+B83</f>
        <v>38.5</v>
      </c>
      <c r="F86" s="107"/>
      <c r="G86" s="412"/>
      <c r="J86" s="88"/>
      <c r="O86" s="2"/>
      <c r="Q86" s="1"/>
      <c r="V86" s="2"/>
      <c r="W86" s="21"/>
    </row>
    <row r="87" spans="2:23" ht="12.75" x14ac:dyDescent="0.2">
      <c r="B87" s="407"/>
      <c r="C87" s="215"/>
      <c r="D87" s="215"/>
      <c r="E87" s="215"/>
      <c r="F87" s="215"/>
      <c r="G87" s="216"/>
      <c r="J87" s="88"/>
      <c r="O87" s="2"/>
      <c r="Q87" s="1"/>
      <c r="V87" s="2"/>
      <c r="W87" s="21"/>
    </row>
    <row r="88" spans="2:23" ht="12.75" x14ac:dyDescent="0.2">
      <c r="B88" s="406" t="s">
        <v>84</v>
      </c>
      <c r="C88" s="215"/>
      <c r="D88" s="215"/>
      <c r="E88" s="215"/>
      <c r="F88" s="215"/>
      <c r="G88" s="216"/>
      <c r="J88" s="88"/>
      <c r="O88" s="2"/>
      <c r="Q88" s="1"/>
      <c r="V88" s="2"/>
      <c r="W88" s="21"/>
    </row>
    <row r="89" spans="2:23" ht="12.75" x14ac:dyDescent="0.2">
      <c r="B89" s="407" t="s">
        <v>41</v>
      </c>
      <c r="C89" s="215"/>
      <c r="D89" s="215" t="s">
        <v>88</v>
      </c>
      <c r="E89" s="215"/>
      <c r="F89" s="215"/>
      <c r="G89" s="216"/>
      <c r="J89" s="88"/>
      <c r="O89" s="2"/>
      <c r="Q89" s="1"/>
      <c r="V89" s="2"/>
      <c r="W89" s="21"/>
    </row>
    <row r="90" spans="2:23" ht="12.75" x14ac:dyDescent="0.2">
      <c r="B90" s="219">
        <v>19</v>
      </c>
      <c r="C90" s="410" t="s">
        <v>86</v>
      </c>
      <c r="D90" s="220">
        <v>25</v>
      </c>
      <c r="E90" s="215"/>
      <c r="F90" s="215"/>
      <c r="G90" s="216"/>
      <c r="J90" s="88"/>
      <c r="O90" s="2"/>
      <c r="Q90" s="1"/>
      <c r="V90" s="2"/>
      <c r="W90" s="21"/>
    </row>
    <row r="91" spans="2:23" ht="12.75" x14ac:dyDescent="0.2">
      <c r="B91" s="407"/>
      <c r="C91" s="215"/>
      <c r="D91" s="215"/>
      <c r="E91" s="215"/>
      <c r="F91" s="215"/>
      <c r="G91" s="216"/>
      <c r="J91" s="88"/>
      <c r="O91" s="2"/>
      <c r="Q91" s="1"/>
      <c r="V91" s="2"/>
      <c r="W91" s="21"/>
    </row>
    <row r="92" spans="2:23" ht="12.75" x14ac:dyDescent="0.2">
      <c r="B92" s="407"/>
      <c r="C92" s="215"/>
      <c r="D92" s="215"/>
      <c r="E92" s="215" t="s">
        <v>87</v>
      </c>
      <c r="F92" s="215"/>
      <c r="G92" s="216"/>
      <c r="J92" s="88"/>
      <c r="O92" s="2"/>
      <c r="Q92" s="1"/>
      <c r="V92" s="2"/>
      <c r="W92" s="21"/>
    </row>
    <row r="93" spans="2:23" ht="13.5" thickBot="1" x14ac:dyDescent="0.25">
      <c r="B93" s="408"/>
      <c r="C93" s="409"/>
      <c r="D93" s="409"/>
      <c r="E93" s="413">
        <f>B90</f>
        <v>19</v>
      </c>
      <c r="F93" s="413" t="s">
        <v>85</v>
      </c>
      <c r="G93" s="414">
        <f>60*(D90/100)</f>
        <v>15</v>
      </c>
      <c r="J93" s="88"/>
      <c r="O93" s="2"/>
      <c r="Q93" s="1"/>
      <c r="V93" s="2"/>
      <c r="W93" s="21"/>
    </row>
    <row r="94" spans="2:23" x14ac:dyDescent="0.2">
      <c r="J94" s="88"/>
      <c r="O94" s="2"/>
      <c r="Q94" s="1"/>
      <c r="V94" s="2"/>
      <c r="W94" s="21"/>
    </row>
  </sheetData>
  <sheetProtection algorithmName="SHA-512" hashValue="GyH9fjSo3asgAqlHFVklJ5lq2IhA88D9XcwdnvOE87D1mj3+tzPrmCqPpDaRgEiIxOGvJ6rIeU/VAbezbtmOVw==" saltValue="4qUROtNiO9IozpROKB2SAA==" spinCount="100000" sheet="1" formatCells="0" formatColumns="0" pivotTables="0"/>
  <mergeCells count="30">
    <mergeCell ref="E85:G85"/>
    <mergeCell ref="A72:B72"/>
    <mergeCell ref="A73:B73"/>
    <mergeCell ref="A74:B74"/>
    <mergeCell ref="A68:B68"/>
    <mergeCell ref="A69:B69"/>
    <mergeCell ref="A70:B70"/>
    <mergeCell ref="A71:B71"/>
    <mergeCell ref="BA34:BB34"/>
    <mergeCell ref="F1:G1"/>
    <mergeCell ref="G34:H34"/>
    <mergeCell ref="S36:T36"/>
    <mergeCell ref="A1:B1"/>
    <mergeCell ref="L36:R36"/>
    <mergeCell ref="J43:K43"/>
    <mergeCell ref="L39:M39"/>
    <mergeCell ref="L40:M40"/>
    <mergeCell ref="L41:M41"/>
    <mergeCell ref="L42:M42"/>
    <mergeCell ref="L38:M38"/>
    <mergeCell ref="A40:A41"/>
    <mergeCell ref="J40:K40"/>
    <mergeCell ref="J41:K41"/>
    <mergeCell ref="J42:K42"/>
    <mergeCell ref="N49:O49"/>
    <mergeCell ref="P49:Q49"/>
    <mergeCell ref="P48:Q48"/>
    <mergeCell ref="P47:Q47"/>
    <mergeCell ref="P45:Q45"/>
    <mergeCell ref="P46:Q46"/>
  </mergeCells>
  <phoneticPr fontId="0" type="noConversion"/>
  <conditionalFormatting sqref="E35">
    <cfRule type="cellIs" dxfId="188" priority="2" operator="lessThan">
      <formula>1</formula>
    </cfRule>
  </conditionalFormatting>
  <conditionalFormatting sqref="H3:H31">
    <cfRule type="cellIs" dxfId="187" priority="14" stopIfTrue="1" operator="equal">
      <formula>0</formula>
    </cfRule>
  </conditionalFormatting>
  <conditionalFormatting sqref="I3:I31 U3:U33 B37:C39 D42 F46:Q49 R47:R49">
    <cfRule type="cellIs" dxfId="186" priority="42" stopIfTrue="1" operator="equal">
      <formula>0</formula>
    </cfRule>
  </conditionalFormatting>
  <conditionalFormatting sqref="K3:K33">
    <cfRule type="cellIs" dxfId="185" priority="10" stopIfTrue="1" operator="between">
      <formula>"u"</formula>
      <formula>"u/2"</formula>
    </cfRule>
    <cfRule type="cellIs" dxfId="184" priority="11" stopIfTrue="1" operator="between">
      <formula>"f"</formula>
      <formula>"f/2"</formula>
    </cfRule>
    <cfRule type="cellIs" dxfId="183" priority="12" stopIfTrue="1" operator="equal">
      <formula>"k"</formula>
    </cfRule>
  </conditionalFormatting>
  <conditionalFormatting sqref="M3:M33">
    <cfRule type="cellIs" dxfId="182" priority="13" stopIfTrue="1" operator="equal">
      <formula>"'EinstellungenA43!"</formula>
    </cfRule>
  </conditionalFormatting>
  <conditionalFormatting sqref="R3:R31 G38:G43 I39 E49">
    <cfRule type="cellIs" dxfId="181" priority="39" stopIfTrue="1" operator="greaterThan">
      <formula>0</formula>
    </cfRule>
    <cfRule type="cellIs" dxfId="180" priority="40" stopIfTrue="1" operator="lessThan">
      <formula>0</formula>
    </cfRule>
    <cfRule type="cellIs" dxfId="179" priority="41" stopIfTrue="1" operator="equal">
      <formula>0</formula>
    </cfRule>
  </conditionalFormatting>
  <conditionalFormatting sqref="R35">
    <cfRule type="cellIs" dxfId="178" priority="1" operator="greaterThan">
      <formula>0</formula>
    </cfRule>
  </conditionalFormatting>
  <conditionalFormatting sqref="BD3:BG33">
    <cfRule type="cellIs" dxfId="177" priority="43" stopIfTrue="1" operator="equal">
      <formula>0</formula>
    </cfRule>
  </conditionalFormatting>
  <conditionalFormatting sqref="BN3:CD34">
    <cfRule type="cellIs" dxfId="176" priority="48" stopIfTrue="1" operator="equal">
      <formula>0</formula>
    </cfRule>
  </conditionalFormatting>
  <conditionalFormatting sqref="BU35:BV35">
    <cfRule type="cellIs" dxfId="175" priority="17" stopIfTrue="1" operator="equal">
      <formula>0</formula>
    </cfRule>
  </conditionalFormatting>
  <conditionalFormatting sqref="CE3:CH35">
    <cfRule type="cellIs" dxfId="174" priority="18" stopIfTrue="1" operator="equal">
      <formula>0</formula>
    </cfRule>
  </conditionalFormatting>
  <conditionalFormatting sqref="CI35:CJ35 CM35:CN35 CQ35">
    <cfRule type="cellIs" dxfId="173" priority="16" stopIfTrue="1" operator="equal">
      <formula>0</formula>
    </cfRule>
  </conditionalFormatting>
  <pageMargins left="0.59055118110236227" right="0.19685039370078741" top="0.59055118110236227" bottom="0.39370078740157483" header="0.51181102362204722" footer="0.51181102362204722"/>
  <pageSetup paperSize="9" orientation="portrait" horizontalDpi="300" verticalDpi="300" r:id="rId1"/>
  <headerFooter alignWithMargins="0">
    <oddFooter>&amp;LOrt, Datum&amp;CUnterschrift Mitarbeiter*in&amp;RUnterschrift Leitung</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S94"/>
  <sheetViews>
    <sheetView showOutlineSymbols="0" workbookViewId="0">
      <pane ySplit="2" topLeftCell="A3" activePane="bottomLeft" state="frozen"/>
      <selection pane="bottomLeft" activeCell="D3" sqref="D3"/>
    </sheetView>
  </sheetViews>
  <sheetFormatPr baseColWidth="10" defaultColWidth="11.42578125" defaultRowHeight="12" x14ac:dyDescent="0.2"/>
  <cols>
    <col min="1" max="1" width="11.7109375" style="2" customWidth="1"/>
    <col min="2" max="2" width="9.85546875" style="2" customWidth="1"/>
    <col min="3" max="3" width="3.7109375" style="2" customWidth="1"/>
    <col min="4" max="8" width="8.28515625" style="2" customWidth="1"/>
    <col min="9" max="9" width="7.7109375" style="2" customWidth="1"/>
    <col min="10" max="13" width="3.42578125" style="2" customWidth="1"/>
    <col min="14" max="14" width="2.28515625" style="2" hidden="1" customWidth="1"/>
    <col min="15" max="15" width="2.28515625" style="57" hidden="1" customWidth="1"/>
    <col min="16" max="16" width="2.28515625" style="2" hidden="1" customWidth="1"/>
    <col min="17" max="17" width="2.28515625" style="67" hidden="1" customWidth="1"/>
    <col min="18" max="18" width="7.7109375" style="2" customWidth="1"/>
    <col min="19" max="20" width="9.7109375" style="2" customWidth="1"/>
    <col min="21" max="21" width="8" style="2" customWidth="1"/>
    <col min="22" max="22" width="33.28515625" style="2" customWidth="1"/>
    <col min="23" max="23" width="8.7109375" style="21" customWidth="1"/>
    <col min="24" max="24" width="8.7109375" style="2" customWidth="1"/>
    <col min="25" max="25" width="8" style="2" customWidth="1"/>
    <col min="26" max="26" width="8.5703125" style="57" hidden="1" customWidth="1"/>
    <col min="27" max="28" width="4.5703125" style="57" hidden="1" customWidth="1"/>
    <col min="29" max="29" width="8" style="57" hidden="1" customWidth="1"/>
    <col min="30" max="30" width="8.5703125" style="2" hidden="1" customWidth="1"/>
    <col min="31" max="31" width="5.140625" style="2" hidden="1" customWidth="1"/>
    <col min="32" max="32" width="4.7109375" style="2" hidden="1" customWidth="1"/>
    <col min="33" max="36" width="8.5703125" style="57" hidden="1" customWidth="1"/>
    <col min="37" max="37" width="10.28515625" style="57" hidden="1" customWidth="1"/>
    <col min="38" max="38" width="5.28515625" style="57" hidden="1" customWidth="1"/>
    <col min="39" max="39" width="10.42578125" style="57" hidden="1" customWidth="1"/>
    <col min="40" max="40" width="10.28515625" style="57" hidden="1" customWidth="1"/>
    <col min="41" max="41" width="10.42578125" style="2" hidden="1" customWidth="1"/>
    <col min="42" max="42" width="19" style="2" hidden="1" customWidth="1"/>
    <col min="43" max="43" width="13.140625" style="2" hidden="1" customWidth="1"/>
    <col min="44" max="44" width="19" style="2" hidden="1" customWidth="1"/>
    <col min="45" max="47" width="11.42578125" style="2" hidden="1" customWidth="1"/>
    <col min="48" max="48" width="11.7109375" style="57" hidden="1" customWidth="1"/>
    <col min="49" max="49" width="14.5703125" style="57" hidden="1" customWidth="1"/>
    <col min="50" max="90" width="11.42578125" style="2" hidden="1" customWidth="1"/>
    <col min="91" max="16384" width="11.42578125" style="2"/>
  </cols>
  <sheetData>
    <row r="1" spans="1:97" ht="12.75" x14ac:dyDescent="0.2">
      <c r="A1" s="889">
        <f>B3</f>
        <v>46082</v>
      </c>
      <c r="B1" s="890"/>
      <c r="C1" s="377"/>
      <c r="D1" s="377"/>
      <c r="E1" s="306"/>
      <c r="F1" s="866" t="s">
        <v>0</v>
      </c>
      <c r="G1" s="866"/>
      <c r="H1" s="378"/>
      <c r="I1" s="379" t="str">
        <f>IF(Einstellungen!A71="Arbeitszeit",Einstellungen!A59,"nicht registrierte Version")</f>
        <v>nicht registrierte Version</v>
      </c>
      <c r="J1" s="213"/>
      <c r="K1" s="213"/>
      <c r="L1" s="213"/>
      <c r="M1" s="378"/>
      <c r="N1" s="213"/>
      <c r="O1" s="213"/>
      <c r="P1" s="213"/>
      <c r="Q1" s="213"/>
      <c r="R1" s="213"/>
      <c r="S1" s="1"/>
      <c r="T1" s="1"/>
      <c r="U1" s="1"/>
      <c r="V1" s="1"/>
      <c r="Z1" s="2"/>
      <c r="AA1" s="3"/>
      <c r="AB1" s="3"/>
      <c r="AC1" s="2"/>
      <c r="AE1" s="2" t="s">
        <v>216</v>
      </c>
      <c r="AF1" s="2" t="s">
        <v>217</v>
      </c>
      <c r="AG1" s="2"/>
      <c r="AH1" s="2"/>
      <c r="AI1" s="2"/>
      <c r="AJ1" s="2"/>
      <c r="AK1" s="2"/>
      <c r="AL1" s="2"/>
      <c r="AM1" s="2"/>
      <c r="AN1" s="2"/>
      <c r="AV1" s="2"/>
      <c r="AW1" s="2"/>
      <c r="AX1" s="377" t="s">
        <v>205</v>
      </c>
      <c r="AY1" s="306" t="s">
        <v>206</v>
      </c>
      <c r="AZ1" s="306" t="s">
        <v>207</v>
      </c>
      <c r="BA1" s="306" t="s">
        <v>208</v>
      </c>
      <c r="BB1" s="378" t="s">
        <v>209</v>
      </c>
      <c r="BN1" s="561" t="s">
        <v>243</v>
      </c>
      <c r="BO1" s="561" t="s">
        <v>244</v>
      </c>
      <c r="BP1" s="566"/>
      <c r="BQ1" s="563" t="s">
        <v>246</v>
      </c>
      <c r="BR1" s="561" t="s">
        <v>247</v>
      </c>
      <c r="BS1" s="566"/>
      <c r="BT1" s="562"/>
      <c r="BU1" s="581"/>
      <c r="BV1" s="562"/>
      <c r="BW1" s="571" t="s">
        <v>243</v>
      </c>
      <c r="BX1" s="571" t="s">
        <v>244</v>
      </c>
      <c r="BY1" s="572"/>
      <c r="BZ1" s="573" t="s">
        <v>246</v>
      </c>
      <c r="CA1" s="571" t="s">
        <v>247</v>
      </c>
      <c r="CB1" s="572"/>
      <c r="CC1" s="574"/>
      <c r="CD1" s="574"/>
      <c r="CE1" s="571" t="s">
        <v>243</v>
      </c>
      <c r="CF1" s="571" t="s">
        <v>244</v>
      </c>
      <c r="CG1" s="572"/>
      <c r="CH1" s="586"/>
    </row>
    <row r="2" spans="1:97" ht="12.75" x14ac:dyDescent="0.2">
      <c r="A2" s="261"/>
      <c r="B2" s="59"/>
      <c r="C2" s="51" t="s">
        <v>211</v>
      </c>
      <c r="D2" s="60" t="s">
        <v>1</v>
      </c>
      <c r="E2" s="60" t="s">
        <v>2</v>
      </c>
      <c r="F2" s="61" t="s">
        <v>1</v>
      </c>
      <c r="G2" s="61" t="s">
        <v>2</v>
      </c>
      <c r="H2" s="61" t="s">
        <v>3</v>
      </c>
      <c r="I2" s="224" t="s">
        <v>4</v>
      </c>
      <c r="J2" s="225" t="s">
        <v>5</v>
      </c>
      <c r="K2" s="226" t="s">
        <v>213</v>
      </c>
      <c r="L2" s="337" t="s">
        <v>16</v>
      </c>
      <c r="M2" s="338" t="s">
        <v>223</v>
      </c>
      <c r="N2" s="538" t="e">
        <f>Einstellungen!#REF!</f>
        <v>#REF!</v>
      </c>
      <c r="O2" s="539" t="str">
        <f>Einstellungen!A43</f>
        <v>HO</v>
      </c>
      <c r="P2" s="539" t="str">
        <f>Einstellungen!A44</f>
        <v>y</v>
      </c>
      <c r="Q2" s="539" t="str">
        <f>Einstellungen!A45</f>
        <v>b</v>
      </c>
      <c r="R2" s="541" t="s">
        <v>11</v>
      </c>
      <c r="S2" s="270" t="s">
        <v>9</v>
      </c>
      <c r="T2" s="234" t="s">
        <v>10</v>
      </c>
      <c r="U2" s="236" t="s">
        <v>238</v>
      </c>
      <c r="V2" s="551" t="s">
        <v>12</v>
      </c>
      <c r="W2" s="550" t="s">
        <v>13</v>
      </c>
      <c r="X2" s="550" t="s">
        <v>14</v>
      </c>
      <c r="Y2" s="6" t="s">
        <v>15</v>
      </c>
      <c r="Z2" s="1" t="s">
        <v>16</v>
      </c>
      <c r="AA2" s="1" t="s">
        <v>17</v>
      </c>
      <c r="AB2" s="1" t="s">
        <v>18</v>
      </c>
      <c r="AC2" s="1" t="s">
        <v>221</v>
      </c>
      <c r="AD2" s="388" t="s">
        <v>222</v>
      </c>
      <c r="AE2" s="389" t="s">
        <v>104</v>
      </c>
      <c r="AF2" s="389" t="s">
        <v>18</v>
      </c>
      <c r="AG2" s="7" t="s">
        <v>6</v>
      </c>
      <c r="AH2" s="301" t="s">
        <v>200</v>
      </c>
      <c r="AI2" s="7" t="s">
        <v>7</v>
      </c>
      <c r="AJ2" s="2" t="s">
        <v>8</v>
      </c>
      <c r="AK2" s="2" t="s">
        <v>19</v>
      </c>
      <c r="AL2" s="2" t="s">
        <v>176</v>
      </c>
      <c r="AM2" s="2" t="s">
        <v>20</v>
      </c>
      <c r="AN2" s="8" t="s">
        <v>177</v>
      </c>
      <c r="AO2" s="2" t="s">
        <v>21</v>
      </c>
      <c r="AP2" s="2" t="s">
        <v>258</v>
      </c>
      <c r="AQ2" s="2" t="s">
        <v>180</v>
      </c>
      <c r="AR2" s="2" t="s">
        <v>22</v>
      </c>
      <c r="AS2" s="2" t="s">
        <v>23</v>
      </c>
      <c r="AT2" s="2" t="s">
        <v>179</v>
      </c>
      <c r="AU2" s="2" t="s">
        <v>24</v>
      </c>
      <c r="AV2" s="2" t="s">
        <v>25</v>
      </c>
      <c r="AW2" s="2" t="s">
        <v>181</v>
      </c>
      <c r="AX2" s="60" t="s">
        <v>1</v>
      </c>
      <c r="AY2" s="60" t="s">
        <v>2</v>
      </c>
      <c r="AZ2" s="61" t="s">
        <v>1</v>
      </c>
      <c r="BA2" s="61" t="s">
        <v>2</v>
      </c>
      <c r="BB2" s="61" t="s">
        <v>3</v>
      </c>
      <c r="BD2" s="367"/>
      <c r="BE2" s="367"/>
      <c r="BF2" s="367"/>
      <c r="BG2" s="367"/>
      <c r="BH2" s="2" t="s">
        <v>226</v>
      </c>
      <c r="BI2" s="2" t="s">
        <v>235</v>
      </c>
      <c r="BJ2" s="2" t="s">
        <v>227</v>
      </c>
      <c r="BK2" s="2" t="s">
        <v>235</v>
      </c>
      <c r="BL2" s="2" t="s">
        <v>228</v>
      </c>
      <c r="BM2" s="2" t="s">
        <v>235</v>
      </c>
      <c r="BN2" s="562" t="s">
        <v>226</v>
      </c>
      <c r="BO2" s="562" t="s">
        <v>226</v>
      </c>
      <c r="BP2" s="567" t="s">
        <v>245</v>
      </c>
      <c r="BQ2" s="562" t="s">
        <v>226</v>
      </c>
      <c r="BR2" s="562" t="s">
        <v>226</v>
      </c>
      <c r="BS2" s="567" t="s">
        <v>245</v>
      </c>
      <c r="BT2" s="566" t="s">
        <v>248</v>
      </c>
      <c r="BU2" s="562"/>
      <c r="BV2" s="562" t="s">
        <v>237</v>
      </c>
      <c r="BW2" s="574" t="s">
        <v>227</v>
      </c>
      <c r="BX2" s="574" t="s">
        <v>227</v>
      </c>
      <c r="BY2" s="575" t="s">
        <v>245</v>
      </c>
      <c r="BZ2" s="574" t="s">
        <v>227</v>
      </c>
      <c r="CA2" s="574" t="s">
        <v>227</v>
      </c>
      <c r="CB2" s="575" t="s">
        <v>245</v>
      </c>
      <c r="CC2" s="572" t="s">
        <v>248</v>
      </c>
      <c r="CD2" s="574" t="s">
        <v>237</v>
      </c>
      <c r="CE2" s="571" t="s">
        <v>228</v>
      </c>
      <c r="CF2" s="571" t="s">
        <v>228</v>
      </c>
      <c r="CG2" s="575" t="s">
        <v>245</v>
      </c>
      <c r="CH2" s="587" t="s">
        <v>237</v>
      </c>
    </row>
    <row r="3" spans="1:97" ht="12.75" x14ac:dyDescent="0.2">
      <c r="A3" s="240">
        <f>WEEKDAY(B3)</f>
        <v>1</v>
      </c>
      <c r="B3" s="241">
        <f>IF(Einstellungen!E30="1",Febr!B3+29,Febr!B3+28)</f>
        <v>46082</v>
      </c>
      <c r="C3" s="600">
        <f>TRUNC((B3-DATE(YEAR(B3-MOD(B3-2,7)+3),1,MOD(B3-2,7)-9))/7)</f>
        <v>9</v>
      </c>
      <c r="D3" s="307"/>
      <c r="E3" s="307"/>
      <c r="F3" s="307"/>
      <c r="G3" s="307"/>
      <c r="H3" s="547"/>
      <c r="I3" s="228">
        <f t="shared" ref="I3:I33" si="0">IF(L3="J",$AO3,IF(L3="J/2",$AO3/2+AN3,AN3))</f>
        <v>0</v>
      </c>
      <c r="J3" s="229" t="str">
        <f t="shared" ref="J3:J33" si="1">IF(SUM(K3:M3)&gt;1,1,AS3)</f>
        <v/>
      </c>
      <c r="K3" s="313"/>
      <c r="L3" s="328"/>
      <c r="M3" s="332"/>
      <c r="N3" s="419"/>
      <c r="O3" s="420"/>
      <c r="P3" s="420"/>
      <c r="Q3" s="756"/>
      <c r="R3" s="246" t="str">
        <f>IF(I$36=0,"",IF(CL3&gt;E$35,Febr!I39+AW3,CL3))</f>
        <v/>
      </c>
      <c r="S3" s="758">
        <f>SUM(AP$3:AP3)</f>
        <v>0</v>
      </c>
      <c r="T3" s="650">
        <f>SUM(I$3:I3)</f>
        <v>0</v>
      </c>
      <c r="U3" s="373" t="str">
        <f>IF(H$65="Ja",BV3+CD3+CH3,"")</f>
        <v/>
      </c>
      <c r="V3" s="744"/>
      <c r="W3" s="607"/>
      <c r="X3" s="607"/>
      <c r="Y3" s="13">
        <f t="shared" ref="Y3:Y33" si="2">B3</f>
        <v>46082</v>
      </c>
      <c r="Z3" s="2" t="b">
        <f t="shared" ref="Z3:Z33" si="3">IF(AS3=1,IF(L3="J",1,IF(L3="J/2",0.5,0)))</f>
        <v>0</v>
      </c>
      <c r="AA3" s="2">
        <f>IF(M3=Einstellungen!A$43,I3,IF(M3=Einstellungen!A$45,I3,0))</f>
        <v>0</v>
      </c>
      <c r="AB3" s="2">
        <f>IF(M3=Einstellungen!A$44,I3,IF(M3=Einstellungen!A$45,I3,0))</f>
        <v>0</v>
      </c>
      <c r="AC3" s="661">
        <f t="shared" ref="AC3:AC21" si="4">IF(K3="gz",AO3,IF(K3="G/F",AO3/2,0))</f>
        <v>0</v>
      </c>
      <c r="AD3" s="2" t="b">
        <f t="shared" ref="AD3:AD33" si="5">IF(AS3=1,IF(K3="gz",1,0))</f>
        <v>0</v>
      </c>
      <c r="AE3" s="2">
        <f>IF(AA3&gt;0,1,0)</f>
        <v>0</v>
      </c>
      <c r="AF3" s="2">
        <f>IF(AB3&gt;0,1,0)</f>
        <v>0</v>
      </c>
      <c r="AG3" s="325" t="b">
        <f t="shared" ref="AG3:AG33" si="6">IF(AS3=1,IF(K3="U",1,IF(K3="U/2",0.5,IF(K3="U/F",0.5,0))))</f>
        <v>0</v>
      </c>
      <c r="AH3" s="325" t="b">
        <f t="shared" ref="AH3:AH33" si="7">IF(AS3=1,IF(K3="U",AO3,IF(K3="U/2",AO3/2,IF(K3="U/F",AO3/2,0))))</f>
        <v>0</v>
      </c>
      <c r="AI3" s="325" t="b">
        <f>IF(AR3=1,IF(K3="f",1,IF(K3="f/2",0.5,IF(K3="U/F",0.5,0))))</f>
        <v>0</v>
      </c>
      <c r="AJ3" s="325" t="b">
        <f>IF(AR3=1,IF(K3="k",1,IF(K3="k/2",0.5,0)))</f>
        <v>0</v>
      </c>
      <c r="AK3" s="2">
        <f>A3</f>
        <v>1</v>
      </c>
      <c r="AL3" s="14">
        <f>IF($AY3=$AX3,0,IF($AY3&lt;$AX3,0,IF($BA3&lt;$AZ3,0,($AY3-$AX3)+($BA3-$AZ3))))</f>
        <v>0</v>
      </c>
      <c r="AM3" s="11">
        <f>AL3*24</f>
        <v>0</v>
      </c>
      <c r="AN3" s="11">
        <f>IF(AM3=0,0,$AM3-($BB3*24))</f>
        <v>0</v>
      </c>
      <c r="AO3" s="11">
        <f>IF(AK3=6,$T$41,IF(AK3=7,$T$42,IF(AK3=1,$T$43,IF(AK3=2,$T$37,IF(AK3=3,$T$38,IF(AK3=4,$T$39,IF(AK3=5,$T$40)))))))</f>
        <v>0</v>
      </c>
      <c r="AP3" s="11">
        <f>IF(K3="U/F",0,AQ3)</f>
        <v>0</v>
      </c>
      <c r="AQ3" s="204">
        <f>IF(L3="J",$AO3,IF(K3="U",0,IF(K3="U/2",$AO3/2,IF(K3="f",0,IF(K3="f/2",AO3/2,IF(K3="k",0,IF(K3="k/2",AO3/2,AO3)))))))</f>
        <v>0</v>
      </c>
      <c r="AR3" s="2" t="str">
        <f>IF(AK3=6,$U$41,IF(AK3=7,$U$42,IF(AK3=1,$U$43,IF(AK3=2,$U$37,IF(AK3=3,$U$38,IF(AK3=4,$U$39,IF(AK3=5,$U$40,IF(AK3=5,$U$40))))))))</f>
        <v/>
      </c>
      <c r="AS3" s="2" t="str">
        <f>IF(K3="f","",IF(K3="f/2",0.5,AR3))</f>
        <v/>
      </c>
      <c r="AT3" s="11" t="str">
        <f>IF(L3="j",1,IF(L3="J/2",0.5,""))</f>
        <v/>
      </c>
      <c r="AU3" s="11" t="str">
        <f>IF(AR3=1,"",IF(AT3=0.5,0.5,""))</f>
        <v/>
      </c>
      <c r="AV3" s="11">
        <f>IF(AT3=1,0,IF(AT3=0.5,(AN3-AP3)/2,AN3-AP3))</f>
        <v>0</v>
      </c>
      <c r="AW3" s="11">
        <f>SUM($AV$3:AV3)</f>
        <v>0</v>
      </c>
      <c r="AX3" s="390">
        <f>(INT(D3/100)+(D3-100*INT(D3/100))/60)/24</f>
        <v>0</v>
      </c>
      <c r="AY3" s="390">
        <f t="shared" ref="AY3:BB18" si="8">(INT(E3/100)+(E3-100*INT(E3/100))/60)/24</f>
        <v>0</v>
      </c>
      <c r="AZ3" s="390">
        <f t="shared" si="8"/>
        <v>0</v>
      </c>
      <c r="BA3" s="390">
        <f t="shared" si="8"/>
        <v>0</v>
      </c>
      <c r="BB3" s="390">
        <f t="shared" si="8"/>
        <v>0</v>
      </c>
      <c r="BD3" s="368">
        <f>AX3*24</f>
        <v>0</v>
      </c>
      <c r="BE3" s="368">
        <f>AY3*24</f>
        <v>0</v>
      </c>
      <c r="BF3" s="368">
        <f>AZ3*24</f>
        <v>0</v>
      </c>
      <c r="BG3" s="368">
        <f>BA3*24</f>
        <v>0</v>
      </c>
      <c r="BH3" s="372">
        <f>IF($AK3=6,V$72,IF($AK3=7,V$73,IF($AK3=1,V$74,IF($AK3=2,V$68,IF($AK3=3,V$69,IF($AK3=4,V$70,IF($AK3=5,V$71)))))))</f>
        <v>8</v>
      </c>
      <c r="BI3" s="372">
        <f t="shared" ref="BI3:BI33" si="9">IF($AK3=6,E$72,IF($AK3=7,E$73,IF($AK3=1,E$74,IF($AK3=2,E$68,IF($AK3=3,E$69,IF($AK3=4,E$70,IF($AK3=5,E$71)))))))</f>
        <v>2</v>
      </c>
      <c r="BJ3" s="372">
        <f>IF($AK3=6,W$72,IF($AK3=7,W$73,IF($AK3=1,W$74,IF($AK3=2,W$68,IF($AK3=3,W$69,IF($AK3=4,W$70,IF($AK3=5,W$71)))))))</f>
        <v>22</v>
      </c>
      <c r="BK3" s="372">
        <f t="shared" ref="BK3:BK33" si="10">IF($AK3=6,G$72,IF($AK3=7,G$73,IF($AK3=1,G$74,IF($AK3=2,G$68,IF($AK3=3,G$69,IF($AK3=4,G$70,IF($AK3=5,G$71)))))))</f>
        <v>3</v>
      </c>
      <c r="BL3" s="372">
        <f>IF($AK3=6,X$72,IF($AK3=7,X$73,IF($AK3=1,X$74,IF($AK3=2,X$68,IF($AK3=3,X$69,IF($AK3=4,X$70,IF($AK3=5,X$71)))))))</f>
        <v>6</v>
      </c>
      <c r="BM3" s="372">
        <f t="shared" ref="BM3:BM33" si="11">IF($AK3=6,I$72,IF($AK3=7,I$73,IF($AK3=1,I$74,IF($AK3=2,I$68,IF($AK3=3,I$69,IF($AK3=4,I$70,IF($AK3=5,I$71)))))))</f>
        <v>3</v>
      </c>
      <c r="BN3" s="564">
        <f t="shared" ref="BN3:BN34" si="12">IF(BD3&lt;BH3,0,BD3-BH3)</f>
        <v>0</v>
      </c>
      <c r="BO3" s="565">
        <f t="shared" ref="BO3:BO34" si="13">IF(BE3&lt;BH3,0,BE3-BH3)</f>
        <v>0</v>
      </c>
      <c r="BP3" s="570">
        <f t="shared" ref="BP3:BP34" si="14">BO3-BN3</f>
        <v>0</v>
      </c>
      <c r="BQ3" s="564">
        <f t="shared" ref="BQ3:BQ34" si="15">IF(BF3&lt;BH3,0,BF3-BH3)</f>
        <v>0</v>
      </c>
      <c r="BR3" s="565">
        <f t="shared" ref="BR3:BR34" si="16">IF(BG3&lt;BH3,0,BG3-BH3)</f>
        <v>0</v>
      </c>
      <c r="BS3" s="570">
        <f t="shared" ref="BS3:BS34" si="17">BR3-BQ3</f>
        <v>0</v>
      </c>
      <c r="BT3" s="568">
        <f>BS3+BP3</f>
        <v>0</v>
      </c>
      <c r="BU3" s="564">
        <f>IF(CC3=0,BT3,BT3-CC3)</f>
        <v>0</v>
      </c>
      <c r="BV3" s="582">
        <f>BU3*(BI3-1)</f>
        <v>0</v>
      </c>
      <c r="BW3" s="576">
        <f>IF(BD3&lt;BJ3,0,BD3-BJ3)</f>
        <v>0</v>
      </c>
      <c r="BX3" s="577">
        <f>IF(BE3&lt;BJ3,0,BE3-BJ3)</f>
        <v>0</v>
      </c>
      <c r="BY3" s="578">
        <f t="shared" ref="BY3:BY34" si="18">BX3-BW3</f>
        <v>0</v>
      </c>
      <c r="BZ3" s="576">
        <f>IF(BF3&lt;BJ3,0,BF3-BJ3)</f>
        <v>0</v>
      </c>
      <c r="CA3" s="577">
        <f>IF(BG3&lt;BJ3,0,BG3-BJ3)</f>
        <v>0</v>
      </c>
      <c r="CB3" s="578">
        <f t="shared" ref="CB3:CB34" si="19">CA3-BZ3</f>
        <v>0</v>
      </c>
      <c r="CC3" s="579">
        <f>CB3+BY3</f>
        <v>0</v>
      </c>
      <c r="CD3" s="576">
        <f>CC3*(BK3-1)</f>
        <v>0</v>
      </c>
      <c r="CE3" s="560">
        <f>IF(BD3&gt;BL3,0,BD3-BL3)</f>
        <v>-6</v>
      </c>
      <c r="CF3" s="560">
        <f>IF(BE3&gt;BL3,0,BE3-BL3)</f>
        <v>-6</v>
      </c>
      <c r="CG3" s="560">
        <f>IF(CF3-CE3&lt;0,0,CF3-CE3)</f>
        <v>0</v>
      </c>
      <c r="CH3" s="588">
        <f>CG3*(BM3-1)</f>
        <v>0</v>
      </c>
      <c r="CI3" s="11"/>
      <c r="CJ3" s="11"/>
      <c r="CK3" s="204"/>
      <c r="CL3" s="751" t="str">
        <f>IF(I$36=0,"",SUM(E$46:E$48)+AW3)</f>
        <v/>
      </c>
      <c r="CM3" s="11"/>
      <c r="CN3" s="11"/>
      <c r="CO3" s="11"/>
      <c r="CP3" s="204"/>
      <c r="CQ3" s="11"/>
      <c r="CR3" s="204"/>
      <c r="CS3" s="11"/>
    </row>
    <row r="4" spans="1:97" ht="12.75" x14ac:dyDescent="0.2">
      <c r="A4" s="242">
        <f t="shared" ref="A4:A33" si="20">WEEKDAY(B4)</f>
        <v>2</v>
      </c>
      <c r="B4" s="243">
        <f>B3+1</f>
        <v>46083</v>
      </c>
      <c r="C4" s="600">
        <f t="shared" ref="C4:C33" si="21">TRUNC((B4-DATE(YEAR(B4-MOD(B4-2,7)+3),1,MOD(B4-2,7)-9))/7)</f>
        <v>10</v>
      </c>
      <c r="D4" s="307"/>
      <c r="E4" s="307"/>
      <c r="F4" s="308"/>
      <c r="G4" s="308"/>
      <c r="H4" s="547"/>
      <c r="I4" s="228">
        <f t="shared" si="0"/>
        <v>0</v>
      </c>
      <c r="J4" s="229">
        <f t="shared" si="1"/>
        <v>1</v>
      </c>
      <c r="K4" s="313"/>
      <c r="L4" s="328"/>
      <c r="M4" s="202"/>
      <c r="N4" s="419"/>
      <c r="O4" s="382"/>
      <c r="P4" s="382"/>
      <c r="Q4" s="757"/>
      <c r="R4" s="246" t="str">
        <f>IF(I$36=0,"",IF(Einstellungen!I$39=1,R3+AV4,CL4))</f>
        <v/>
      </c>
      <c r="S4" s="758">
        <f>SUM(AP$3:AP4)</f>
        <v>8</v>
      </c>
      <c r="T4" s="651">
        <f>SUM(I$3:I4)</f>
        <v>0</v>
      </c>
      <c r="U4" s="373" t="str">
        <f t="shared" ref="U4:U33" si="22">IF(H$65="Ja",BV4+CD4+CH4,"")</f>
        <v/>
      </c>
      <c r="V4" s="689"/>
      <c r="W4" s="609"/>
      <c r="X4" s="609"/>
      <c r="Y4" s="15">
        <f t="shared" si="2"/>
        <v>46083</v>
      </c>
      <c r="Z4" s="2">
        <f t="shared" si="3"/>
        <v>0</v>
      </c>
      <c r="AA4" s="2">
        <f>IF(M4=Einstellungen!A$43,I4,IF(M4=Einstellungen!A$45,I4,0))</f>
        <v>0</v>
      </c>
      <c r="AB4" s="2">
        <f>IF(M4=Einstellungen!A$44,I4,IF(M4=Einstellungen!A$45,I4,0))</f>
        <v>0</v>
      </c>
      <c r="AC4" s="661">
        <f t="shared" si="4"/>
        <v>0</v>
      </c>
      <c r="AD4" s="2">
        <f t="shared" si="5"/>
        <v>0</v>
      </c>
      <c r="AE4" s="2">
        <f t="shared" ref="AE4:AF33" si="23">IF(AA4&gt;0,1,0)</f>
        <v>0</v>
      </c>
      <c r="AF4" s="2">
        <f t="shared" si="23"/>
        <v>0</v>
      </c>
      <c r="AG4" s="325">
        <f t="shared" si="6"/>
        <v>0</v>
      </c>
      <c r="AH4" s="325">
        <f t="shared" si="7"/>
        <v>0</v>
      </c>
      <c r="AI4" s="325">
        <f t="shared" ref="AI4:AI33" si="24">IF(AR4=1,IF(K4="f",1,IF(K4="f/2",0.5,IF(K4="U/F",0.5,0))))</f>
        <v>0</v>
      </c>
      <c r="AJ4" s="325">
        <f t="shared" ref="AJ4:AJ33" si="25">IF(AR4=1,IF(K4="k",1,IF(K4="k/2",0.5,0)))</f>
        <v>0</v>
      </c>
      <c r="AK4" s="2">
        <f t="shared" ref="AK4:AK33" si="26">A4</f>
        <v>2</v>
      </c>
      <c r="AL4" s="14">
        <f t="shared" ref="AL4:AL33" si="27">IF($AY4=$AX4,0,IF($AY4&lt;$AX4,0,IF($BA4&lt;$AZ4,0,($AY4-$AX4)+($BA4-$AZ4))))</f>
        <v>0</v>
      </c>
      <c r="AM4" s="11">
        <f t="shared" ref="AM4:AM33" si="28">AL4*24</f>
        <v>0</v>
      </c>
      <c r="AN4" s="11">
        <f t="shared" ref="AN4:AN33" si="29">IF(AM4=0,0,$AM4-($BB4*24))</f>
        <v>0</v>
      </c>
      <c r="AO4" s="11">
        <f t="shared" ref="AO4:AO33" si="30">IF(AK4=6,$T$41,IF(AK4=7,$T$42,IF(AK4=1,$T$43,IF(AK4=2,$T$37,IF(AK4=3,$T$38,IF(AK4=4,$T$39,IF(AK4=5,$T$40)))))))</f>
        <v>8</v>
      </c>
      <c r="AP4" s="11">
        <f t="shared" ref="AP4:AP33" si="31">IF(K4="U/F",0,AQ4)</f>
        <v>8</v>
      </c>
      <c r="AQ4" s="204">
        <f t="shared" ref="AQ4:AQ33" si="32">IF(L4="J",$AO4,IF(K4="U",0,IF(K4="U/2",$AO4/2,IF(K4="f",0,IF(K4="f/2",AO4/2,IF(K4="k",0,IF(K4="k/2",AO4/2,AO4)))))))</f>
        <v>8</v>
      </c>
      <c r="AR4" s="2">
        <f t="shared" ref="AR4:AR33" si="33">IF(AK4=6,$U$41,IF(AK4=7,$U$42,IF(AK4=1,$U$43,IF(AK4=2,$U$37,IF(AK4=3,$U$38,IF(AK4=4,$U$39,IF(AK4=5,$U$40)))))))</f>
        <v>1</v>
      </c>
      <c r="AS4" s="2">
        <f t="shared" ref="AS4:AS33" si="34">IF(K4="f","",IF(K4="f/2",0.5,AR4))</f>
        <v>1</v>
      </c>
      <c r="AT4" s="11" t="str">
        <f t="shared" ref="AT4:AT11" si="35">IF(L4="j",1,IF(L4="J/2",0.5,""))</f>
        <v/>
      </c>
      <c r="AU4" s="11" t="str">
        <f t="shared" ref="AU4:AU19" si="36">IF(AR4=1,"",IF(AT4=0.5,0.5,""))</f>
        <v/>
      </c>
      <c r="AV4" s="11">
        <f t="shared" ref="AV4:AV34" si="37">IF(AT4=1,0,IF(AT4=0.5,(AN4-AP4)/2,AN4-AP4))</f>
        <v>-8</v>
      </c>
      <c r="AW4" s="11">
        <f>SUM($AV$3:AV4)</f>
        <v>-8</v>
      </c>
      <c r="AX4" s="390">
        <f t="shared" ref="AX4:BB33" si="38">(INT(D4/100)+(D4-100*INT(D4/100))/60)/24</f>
        <v>0</v>
      </c>
      <c r="AY4" s="390">
        <f t="shared" si="8"/>
        <v>0</v>
      </c>
      <c r="AZ4" s="390">
        <f t="shared" si="8"/>
        <v>0</v>
      </c>
      <c r="BA4" s="390">
        <f t="shared" si="8"/>
        <v>0</v>
      </c>
      <c r="BB4" s="390">
        <f t="shared" si="8"/>
        <v>0</v>
      </c>
      <c r="BD4" s="368">
        <f t="shared" ref="BD4:BG33" si="39">AX4*24</f>
        <v>0</v>
      </c>
      <c r="BE4" s="368">
        <f t="shared" si="39"/>
        <v>0</v>
      </c>
      <c r="BF4" s="368">
        <f t="shared" si="39"/>
        <v>0</v>
      </c>
      <c r="BG4" s="368">
        <f t="shared" si="39"/>
        <v>0</v>
      </c>
      <c r="BH4" s="372">
        <f t="shared" ref="BH4:BH33" si="40">IF($AK4=6,V$72,IF($AK4=7,V$73,IF($AK4=1,V$74,IF($AK4=2,V$68,IF($AK4=3,V$69,IF($AK4=4,V$70,IF($AK4=5,V$71)))))))</f>
        <v>18</v>
      </c>
      <c r="BI4" s="372">
        <f t="shared" si="9"/>
        <v>1.5</v>
      </c>
      <c r="BJ4" s="372">
        <f t="shared" ref="BJ4:BJ33" si="41">IF($AK4=6,W$72,IF($AK4=7,W$73,IF($AK4=1,W$74,IF($AK4=2,W$68,IF($AK4=3,W$69,IF($AK4=4,W$70,IF($AK4=5,W$71)))))))</f>
        <v>22</v>
      </c>
      <c r="BK4" s="372">
        <f t="shared" si="10"/>
        <v>2</v>
      </c>
      <c r="BL4" s="372">
        <f t="shared" ref="BL4:BL33" si="42">IF($AK4=6,X$72,IF($AK4=7,X$73,IF($AK4=1,X$74,IF($AK4=2,X$68,IF($AK4=3,X$69,IF($AK4=4,X$70,IF($AK4=5,X$71)))))))</f>
        <v>6</v>
      </c>
      <c r="BM4" s="372">
        <f t="shared" si="11"/>
        <v>2</v>
      </c>
      <c r="BN4" s="564">
        <f t="shared" si="12"/>
        <v>0</v>
      </c>
      <c r="BO4" s="565">
        <f t="shared" si="13"/>
        <v>0</v>
      </c>
      <c r="BP4" s="570">
        <f t="shared" si="14"/>
        <v>0</v>
      </c>
      <c r="BQ4" s="564">
        <f t="shared" si="15"/>
        <v>0</v>
      </c>
      <c r="BR4" s="565">
        <f t="shared" si="16"/>
        <v>0</v>
      </c>
      <c r="BS4" s="570">
        <f t="shared" si="17"/>
        <v>0</v>
      </c>
      <c r="BT4" s="568">
        <f t="shared" ref="BT4:BT34" si="43">BS4+BP4</f>
        <v>0</v>
      </c>
      <c r="BU4" s="564">
        <f t="shared" ref="BU4:BU35" si="44">IF(CC4=0,BT4,BT4-CC4)</f>
        <v>0</v>
      </c>
      <c r="BV4" s="582">
        <f t="shared" ref="BV4:BV34" si="45">BU4*(BI4-1)</f>
        <v>0</v>
      </c>
      <c r="BW4" s="576">
        <f t="shared" ref="BW4:BW33" si="46">IF(BD4&lt;BJ4,0,BD4-BJ4)</f>
        <v>0</v>
      </c>
      <c r="BX4" s="577">
        <f t="shared" ref="BX4:BX33" si="47">IF(BE4&lt;BJ4,0,BE4-BJ4)</f>
        <v>0</v>
      </c>
      <c r="BY4" s="578">
        <f t="shared" si="18"/>
        <v>0</v>
      </c>
      <c r="BZ4" s="576">
        <f t="shared" ref="BZ4:BZ26" si="48">IF(BF4&lt;BJ4,0,BF4-BJ4)</f>
        <v>0</v>
      </c>
      <c r="CA4" s="577">
        <f t="shared" ref="CA4:CA26" si="49">IF(BG4&lt;BJ4,0,BG4-BJ4)</f>
        <v>0</v>
      </c>
      <c r="CB4" s="578">
        <f t="shared" si="19"/>
        <v>0</v>
      </c>
      <c r="CC4" s="579">
        <f t="shared" ref="CC4:CC34" si="50">CB4+BY4</f>
        <v>0</v>
      </c>
      <c r="CD4" s="576">
        <f t="shared" ref="CD4:CD34" si="51">CC4*(BK4-1)</f>
        <v>0</v>
      </c>
      <c r="CE4" s="560">
        <f t="shared" ref="CE4:CE35" si="52">IF(BD4&gt;BL4,0,BD4-BL4)</f>
        <v>-6</v>
      </c>
      <c r="CF4" s="560">
        <f t="shared" ref="CF4:CF35" si="53">IF(BE4&gt;BL4,0,BE4-BL4)</f>
        <v>-6</v>
      </c>
      <c r="CG4" s="560">
        <f t="shared" ref="CG4:CG35" si="54">IF(CF4-CE4&lt;0,0,CF4-CE4)</f>
        <v>0</v>
      </c>
      <c r="CH4" s="588">
        <f t="shared" ref="CH4:CH34" si="55">CG4*(BM4-1)</f>
        <v>0</v>
      </c>
      <c r="CI4" s="11"/>
      <c r="CJ4" s="11"/>
      <c r="CK4" s="204"/>
      <c r="CL4" s="751" t="str">
        <f t="shared" ref="CL4:CL33" si="56">IF(I$36=0,"",SUM(E$46:E$48)+AW4)</f>
        <v/>
      </c>
      <c r="CM4" s="11"/>
      <c r="CN4" s="11"/>
      <c r="CO4" s="11"/>
      <c r="CP4" s="204"/>
      <c r="CQ4" s="11"/>
      <c r="CR4" s="204"/>
      <c r="CS4" s="11"/>
    </row>
    <row r="5" spans="1:97" ht="12.75" x14ac:dyDescent="0.2">
      <c r="A5" s="242">
        <f t="shared" si="20"/>
        <v>3</v>
      </c>
      <c r="B5" s="243">
        <f t="shared" ref="B5:B33" si="57">B4+1</f>
        <v>46084</v>
      </c>
      <c r="C5" s="600">
        <f t="shared" si="21"/>
        <v>10</v>
      </c>
      <c r="D5" s="307"/>
      <c r="E5" s="307"/>
      <c r="F5" s="308"/>
      <c r="G5" s="308"/>
      <c r="H5" s="547"/>
      <c r="I5" s="228">
        <f t="shared" si="0"/>
        <v>0</v>
      </c>
      <c r="J5" s="229">
        <f t="shared" si="1"/>
        <v>1</v>
      </c>
      <c r="K5" s="313"/>
      <c r="L5" s="328"/>
      <c r="M5" s="202"/>
      <c r="N5" s="381"/>
      <c r="O5" s="382"/>
      <c r="P5" s="382"/>
      <c r="Q5" s="757"/>
      <c r="R5" s="246" t="str">
        <f>IF(I$36=0,"",IF(Einstellungen!I$39=1,R4+AV5,CL5))</f>
        <v/>
      </c>
      <c r="S5" s="758">
        <f>SUM(AP$3:AP5)</f>
        <v>16</v>
      </c>
      <c r="T5" s="651">
        <f>SUM(I$3:I5)</f>
        <v>0</v>
      </c>
      <c r="U5" s="373" t="str">
        <f t="shared" si="22"/>
        <v/>
      </c>
      <c r="V5" s="689"/>
      <c r="W5" s="609"/>
      <c r="X5" s="609"/>
      <c r="Y5" s="15">
        <f t="shared" si="2"/>
        <v>46084</v>
      </c>
      <c r="Z5" s="2">
        <f t="shared" si="3"/>
        <v>0</v>
      </c>
      <c r="AA5" s="2">
        <f>IF(M5=Einstellungen!A$43,I5,IF(M5=Einstellungen!A$45,I5,0))</f>
        <v>0</v>
      </c>
      <c r="AB5" s="2">
        <f>IF(M5=Einstellungen!A$44,I5,IF(M5=Einstellungen!A$45,I5,0))</f>
        <v>0</v>
      </c>
      <c r="AC5" s="661">
        <f t="shared" si="4"/>
        <v>0</v>
      </c>
      <c r="AD5" s="2">
        <f t="shared" si="5"/>
        <v>0</v>
      </c>
      <c r="AE5" s="2">
        <f t="shared" si="23"/>
        <v>0</v>
      </c>
      <c r="AF5" s="2">
        <f t="shared" si="23"/>
        <v>0</v>
      </c>
      <c r="AG5" s="325">
        <f t="shared" si="6"/>
        <v>0</v>
      </c>
      <c r="AH5" s="325">
        <f t="shared" si="7"/>
        <v>0</v>
      </c>
      <c r="AI5" s="325">
        <f t="shared" si="24"/>
        <v>0</v>
      </c>
      <c r="AJ5" s="325">
        <f t="shared" si="25"/>
        <v>0</v>
      </c>
      <c r="AK5" s="2">
        <f t="shared" si="26"/>
        <v>3</v>
      </c>
      <c r="AL5" s="14">
        <f t="shared" si="27"/>
        <v>0</v>
      </c>
      <c r="AM5" s="11">
        <f t="shared" si="28"/>
        <v>0</v>
      </c>
      <c r="AN5" s="11">
        <f t="shared" si="29"/>
        <v>0</v>
      </c>
      <c r="AO5" s="11">
        <f t="shared" si="30"/>
        <v>8</v>
      </c>
      <c r="AP5" s="11">
        <f t="shared" si="31"/>
        <v>8</v>
      </c>
      <c r="AQ5" s="204">
        <f t="shared" si="32"/>
        <v>8</v>
      </c>
      <c r="AR5" s="2">
        <f t="shared" si="33"/>
        <v>1</v>
      </c>
      <c r="AS5" s="2">
        <f t="shared" si="34"/>
        <v>1</v>
      </c>
      <c r="AT5" s="11" t="str">
        <f t="shared" si="35"/>
        <v/>
      </c>
      <c r="AU5" s="11" t="str">
        <f t="shared" si="36"/>
        <v/>
      </c>
      <c r="AV5" s="11">
        <f t="shared" si="37"/>
        <v>-8</v>
      </c>
      <c r="AW5" s="11">
        <f>SUM($AV$3:AV5)</f>
        <v>-16</v>
      </c>
      <c r="AX5" s="390">
        <f t="shared" si="38"/>
        <v>0</v>
      </c>
      <c r="AY5" s="390">
        <f t="shared" si="8"/>
        <v>0</v>
      </c>
      <c r="AZ5" s="390">
        <f t="shared" si="8"/>
        <v>0</v>
      </c>
      <c r="BA5" s="390">
        <f t="shared" si="8"/>
        <v>0</v>
      </c>
      <c r="BB5" s="390">
        <f t="shared" si="8"/>
        <v>0</v>
      </c>
      <c r="BD5" s="368">
        <f t="shared" si="39"/>
        <v>0</v>
      </c>
      <c r="BE5" s="368">
        <f t="shared" si="39"/>
        <v>0</v>
      </c>
      <c r="BF5" s="368">
        <f t="shared" si="39"/>
        <v>0</v>
      </c>
      <c r="BG5" s="368">
        <f t="shared" si="39"/>
        <v>0</v>
      </c>
      <c r="BH5" s="372">
        <f t="shared" si="40"/>
        <v>18</v>
      </c>
      <c r="BI5" s="372">
        <f t="shared" si="9"/>
        <v>1.5</v>
      </c>
      <c r="BJ5" s="372">
        <f t="shared" si="41"/>
        <v>22</v>
      </c>
      <c r="BK5" s="372">
        <f t="shared" si="10"/>
        <v>2</v>
      </c>
      <c r="BL5" s="372">
        <f t="shared" si="42"/>
        <v>6</v>
      </c>
      <c r="BM5" s="372">
        <f t="shared" si="11"/>
        <v>2</v>
      </c>
      <c r="BN5" s="564">
        <f t="shared" si="12"/>
        <v>0</v>
      </c>
      <c r="BO5" s="565">
        <f t="shared" si="13"/>
        <v>0</v>
      </c>
      <c r="BP5" s="570">
        <f t="shared" si="14"/>
        <v>0</v>
      </c>
      <c r="BQ5" s="564">
        <f t="shared" si="15"/>
        <v>0</v>
      </c>
      <c r="BR5" s="565">
        <f t="shared" si="16"/>
        <v>0</v>
      </c>
      <c r="BS5" s="570">
        <f t="shared" si="17"/>
        <v>0</v>
      </c>
      <c r="BT5" s="568">
        <f t="shared" si="43"/>
        <v>0</v>
      </c>
      <c r="BU5" s="564">
        <f t="shared" si="44"/>
        <v>0</v>
      </c>
      <c r="BV5" s="582">
        <f t="shared" si="45"/>
        <v>0</v>
      </c>
      <c r="BW5" s="576">
        <f t="shared" si="46"/>
        <v>0</v>
      </c>
      <c r="BX5" s="577">
        <f t="shared" si="47"/>
        <v>0</v>
      </c>
      <c r="BY5" s="578">
        <f t="shared" si="18"/>
        <v>0</v>
      </c>
      <c r="BZ5" s="576">
        <f t="shared" si="48"/>
        <v>0</v>
      </c>
      <c r="CA5" s="577">
        <f t="shared" si="49"/>
        <v>0</v>
      </c>
      <c r="CB5" s="578">
        <f t="shared" si="19"/>
        <v>0</v>
      </c>
      <c r="CC5" s="579">
        <f t="shared" si="50"/>
        <v>0</v>
      </c>
      <c r="CD5" s="576">
        <f t="shared" si="51"/>
        <v>0</v>
      </c>
      <c r="CE5" s="560">
        <f t="shared" si="52"/>
        <v>-6</v>
      </c>
      <c r="CF5" s="560">
        <f t="shared" si="53"/>
        <v>-6</v>
      </c>
      <c r="CG5" s="560">
        <f t="shared" si="54"/>
        <v>0</v>
      </c>
      <c r="CH5" s="588">
        <f t="shared" si="55"/>
        <v>0</v>
      </c>
      <c r="CI5" s="11"/>
      <c r="CJ5" s="11"/>
      <c r="CK5" s="204"/>
      <c r="CL5" s="751" t="str">
        <f t="shared" si="56"/>
        <v/>
      </c>
      <c r="CM5" s="11"/>
      <c r="CN5" s="11"/>
      <c r="CO5" s="11"/>
      <c r="CP5" s="204"/>
      <c r="CQ5" s="11"/>
      <c r="CR5" s="204"/>
      <c r="CS5" s="11"/>
    </row>
    <row r="6" spans="1:97" ht="12.75" x14ac:dyDescent="0.2">
      <c r="A6" s="242">
        <f t="shared" si="20"/>
        <v>4</v>
      </c>
      <c r="B6" s="243">
        <f>B5+1</f>
        <v>46085</v>
      </c>
      <c r="C6" s="600">
        <f t="shared" si="21"/>
        <v>10</v>
      </c>
      <c r="D6" s="307"/>
      <c r="E6" s="307"/>
      <c r="F6" s="308"/>
      <c r="G6" s="308"/>
      <c r="H6" s="547"/>
      <c r="I6" s="228">
        <f t="shared" si="0"/>
        <v>0</v>
      </c>
      <c r="J6" s="229">
        <f t="shared" si="1"/>
        <v>1</v>
      </c>
      <c r="K6" s="313"/>
      <c r="L6" s="328"/>
      <c r="M6" s="202"/>
      <c r="N6" s="381"/>
      <c r="O6" s="382"/>
      <c r="P6" s="382"/>
      <c r="Q6" s="757"/>
      <c r="R6" s="246" t="str">
        <f>IF(I$36=0,"",IF(Einstellungen!I$39=1,R5+AV6,CL6))</f>
        <v/>
      </c>
      <c r="S6" s="758">
        <f>SUM(AP$3:AP6)</f>
        <v>24</v>
      </c>
      <c r="T6" s="651">
        <f>SUM(I$3:I6)</f>
        <v>0</v>
      </c>
      <c r="U6" s="373" t="str">
        <f t="shared" si="22"/>
        <v/>
      </c>
      <c r="V6" s="689"/>
      <c r="W6" s="609"/>
      <c r="X6" s="609"/>
      <c r="Y6" s="15">
        <f t="shared" si="2"/>
        <v>46085</v>
      </c>
      <c r="Z6" s="2">
        <f t="shared" si="3"/>
        <v>0</v>
      </c>
      <c r="AA6" s="2">
        <f>IF(M6=Einstellungen!A$43,I6,IF(M6=Einstellungen!A$45,I6,0))</f>
        <v>0</v>
      </c>
      <c r="AB6" s="2">
        <f>IF(M6=Einstellungen!A$44,I6,IF(M6=Einstellungen!A$45,I6,0))</f>
        <v>0</v>
      </c>
      <c r="AC6" s="661">
        <f t="shared" si="4"/>
        <v>0</v>
      </c>
      <c r="AD6" s="2">
        <f t="shared" si="5"/>
        <v>0</v>
      </c>
      <c r="AE6" s="2">
        <f t="shared" si="23"/>
        <v>0</v>
      </c>
      <c r="AF6" s="2">
        <f t="shared" si="23"/>
        <v>0</v>
      </c>
      <c r="AG6" s="325">
        <f t="shared" si="6"/>
        <v>0</v>
      </c>
      <c r="AH6" s="325">
        <f t="shared" si="7"/>
        <v>0</v>
      </c>
      <c r="AI6" s="325">
        <f t="shared" si="24"/>
        <v>0</v>
      </c>
      <c r="AJ6" s="325">
        <f t="shared" si="25"/>
        <v>0</v>
      </c>
      <c r="AK6" s="2">
        <f t="shared" si="26"/>
        <v>4</v>
      </c>
      <c r="AL6" s="14">
        <f t="shared" si="27"/>
        <v>0</v>
      </c>
      <c r="AM6" s="11">
        <f t="shared" si="28"/>
        <v>0</v>
      </c>
      <c r="AN6" s="11">
        <f t="shared" si="29"/>
        <v>0</v>
      </c>
      <c r="AO6" s="11">
        <f t="shared" si="30"/>
        <v>8</v>
      </c>
      <c r="AP6" s="11">
        <f t="shared" si="31"/>
        <v>8</v>
      </c>
      <c r="AQ6" s="204">
        <f t="shared" si="32"/>
        <v>8</v>
      </c>
      <c r="AR6" s="2">
        <f t="shared" si="33"/>
        <v>1</v>
      </c>
      <c r="AS6" s="2">
        <f t="shared" si="34"/>
        <v>1</v>
      </c>
      <c r="AT6" s="11" t="str">
        <f t="shared" si="35"/>
        <v/>
      </c>
      <c r="AU6" s="11" t="str">
        <f t="shared" si="36"/>
        <v/>
      </c>
      <c r="AV6" s="11">
        <f t="shared" si="37"/>
        <v>-8</v>
      </c>
      <c r="AW6" s="11">
        <f>SUM($AV$3:AV6)</f>
        <v>-24</v>
      </c>
      <c r="AX6" s="390">
        <f t="shared" si="38"/>
        <v>0</v>
      </c>
      <c r="AY6" s="390">
        <f t="shared" si="8"/>
        <v>0</v>
      </c>
      <c r="AZ6" s="390">
        <f t="shared" si="8"/>
        <v>0</v>
      </c>
      <c r="BA6" s="390">
        <f t="shared" si="8"/>
        <v>0</v>
      </c>
      <c r="BB6" s="390">
        <f t="shared" si="8"/>
        <v>0</v>
      </c>
      <c r="BD6" s="368">
        <f t="shared" si="39"/>
        <v>0</v>
      </c>
      <c r="BE6" s="368">
        <f t="shared" si="39"/>
        <v>0</v>
      </c>
      <c r="BF6" s="368">
        <f t="shared" si="39"/>
        <v>0</v>
      </c>
      <c r="BG6" s="368">
        <f t="shared" si="39"/>
        <v>0</v>
      </c>
      <c r="BH6" s="372">
        <f t="shared" si="40"/>
        <v>18</v>
      </c>
      <c r="BI6" s="372">
        <f t="shared" si="9"/>
        <v>1.5</v>
      </c>
      <c r="BJ6" s="372">
        <f t="shared" si="41"/>
        <v>22</v>
      </c>
      <c r="BK6" s="372">
        <f t="shared" si="10"/>
        <v>2</v>
      </c>
      <c r="BL6" s="372">
        <f t="shared" si="42"/>
        <v>6</v>
      </c>
      <c r="BM6" s="372">
        <f t="shared" si="11"/>
        <v>2</v>
      </c>
      <c r="BN6" s="564">
        <f t="shared" si="12"/>
        <v>0</v>
      </c>
      <c r="BO6" s="565">
        <f t="shared" si="13"/>
        <v>0</v>
      </c>
      <c r="BP6" s="570">
        <f t="shared" si="14"/>
        <v>0</v>
      </c>
      <c r="BQ6" s="564">
        <f t="shared" si="15"/>
        <v>0</v>
      </c>
      <c r="BR6" s="565">
        <f t="shared" si="16"/>
        <v>0</v>
      </c>
      <c r="BS6" s="570">
        <f t="shared" si="17"/>
        <v>0</v>
      </c>
      <c r="BT6" s="568">
        <f t="shared" si="43"/>
        <v>0</v>
      </c>
      <c r="BU6" s="564">
        <f t="shared" si="44"/>
        <v>0</v>
      </c>
      <c r="BV6" s="582">
        <f t="shared" si="45"/>
        <v>0</v>
      </c>
      <c r="BW6" s="576">
        <f t="shared" si="46"/>
        <v>0</v>
      </c>
      <c r="BX6" s="577">
        <f t="shared" si="47"/>
        <v>0</v>
      </c>
      <c r="BY6" s="578">
        <f t="shared" si="18"/>
        <v>0</v>
      </c>
      <c r="BZ6" s="576">
        <f t="shared" si="48"/>
        <v>0</v>
      </c>
      <c r="CA6" s="577">
        <f t="shared" si="49"/>
        <v>0</v>
      </c>
      <c r="CB6" s="578">
        <f t="shared" si="19"/>
        <v>0</v>
      </c>
      <c r="CC6" s="579">
        <f t="shared" si="50"/>
        <v>0</v>
      </c>
      <c r="CD6" s="576">
        <f t="shared" si="51"/>
        <v>0</v>
      </c>
      <c r="CE6" s="560">
        <f t="shared" si="52"/>
        <v>-6</v>
      </c>
      <c r="CF6" s="560">
        <f t="shared" si="53"/>
        <v>-6</v>
      </c>
      <c r="CG6" s="560">
        <f t="shared" si="54"/>
        <v>0</v>
      </c>
      <c r="CH6" s="588">
        <f t="shared" si="55"/>
        <v>0</v>
      </c>
      <c r="CI6" s="11"/>
      <c r="CJ6" s="11"/>
      <c r="CK6" s="204"/>
      <c r="CL6" s="751" t="str">
        <f t="shared" si="56"/>
        <v/>
      </c>
      <c r="CM6" s="11"/>
      <c r="CN6" s="11"/>
      <c r="CO6" s="11"/>
      <c r="CP6" s="204"/>
      <c r="CQ6" s="11"/>
      <c r="CR6" s="204"/>
      <c r="CS6" s="11"/>
    </row>
    <row r="7" spans="1:97" ht="12.75" x14ac:dyDescent="0.2">
      <c r="A7" s="242">
        <f t="shared" si="20"/>
        <v>5</v>
      </c>
      <c r="B7" s="243">
        <f t="shared" si="57"/>
        <v>46086</v>
      </c>
      <c r="C7" s="600">
        <f t="shared" si="21"/>
        <v>10</v>
      </c>
      <c r="D7" s="307"/>
      <c r="E7" s="307"/>
      <c r="F7" s="308"/>
      <c r="G7" s="308"/>
      <c r="H7" s="547"/>
      <c r="I7" s="228">
        <f t="shared" si="0"/>
        <v>0</v>
      </c>
      <c r="J7" s="229">
        <f t="shared" si="1"/>
        <v>1</v>
      </c>
      <c r="K7" s="313"/>
      <c r="L7" s="328"/>
      <c r="M7" s="202"/>
      <c r="N7" s="381"/>
      <c r="O7" s="382"/>
      <c r="P7" s="382"/>
      <c r="Q7" s="757"/>
      <c r="R7" s="246" t="str">
        <f>IF(I$36=0,"",IF(Einstellungen!I$39=1,R6+AV7,CL7))</f>
        <v/>
      </c>
      <c r="S7" s="758">
        <f>SUM(AP$3:AP7)</f>
        <v>32</v>
      </c>
      <c r="T7" s="651">
        <f>SUM(I$3:I7)</f>
        <v>0</v>
      </c>
      <c r="U7" s="373" t="str">
        <f t="shared" si="22"/>
        <v/>
      </c>
      <c r="V7" s="689"/>
      <c r="W7" s="609"/>
      <c r="X7" s="609"/>
      <c r="Y7" s="15">
        <f t="shared" si="2"/>
        <v>46086</v>
      </c>
      <c r="Z7" s="2">
        <f t="shared" si="3"/>
        <v>0</v>
      </c>
      <c r="AA7" s="2">
        <f>IF(M7=Einstellungen!A$43,I7,IF(M7=Einstellungen!A$45,I7,0))</f>
        <v>0</v>
      </c>
      <c r="AB7" s="2">
        <f>IF(M7=Einstellungen!A$44,I7,IF(M7=Einstellungen!A$45,I7,0))</f>
        <v>0</v>
      </c>
      <c r="AC7" s="661">
        <f t="shared" si="4"/>
        <v>0</v>
      </c>
      <c r="AD7" s="2">
        <f t="shared" si="5"/>
        <v>0</v>
      </c>
      <c r="AE7" s="2">
        <f t="shared" si="23"/>
        <v>0</v>
      </c>
      <c r="AF7" s="2">
        <f t="shared" si="23"/>
        <v>0</v>
      </c>
      <c r="AG7" s="325">
        <f t="shared" si="6"/>
        <v>0</v>
      </c>
      <c r="AH7" s="325">
        <f t="shared" si="7"/>
        <v>0</v>
      </c>
      <c r="AI7" s="325">
        <f t="shared" si="24"/>
        <v>0</v>
      </c>
      <c r="AJ7" s="325">
        <f t="shared" si="25"/>
        <v>0</v>
      </c>
      <c r="AK7" s="2">
        <f t="shared" si="26"/>
        <v>5</v>
      </c>
      <c r="AL7" s="14">
        <f t="shared" si="27"/>
        <v>0</v>
      </c>
      <c r="AM7" s="11">
        <f t="shared" si="28"/>
        <v>0</v>
      </c>
      <c r="AN7" s="11">
        <f t="shared" si="29"/>
        <v>0</v>
      </c>
      <c r="AO7" s="11">
        <f t="shared" si="30"/>
        <v>8</v>
      </c>
      <c r="AP7" s="11">
        <f t="shared" si="31"/>
        <v>8</v>
      </c>
      <c r="AQ7" s="204">
        <f t="shared" si="32"/>
        <v>8</v>
      </c>
      <c r="AR7" s="2">
        <f t="shared" si="33"/>
        <v>1</v>
      </c>
      <c r="AS7" s="2">
        <f t="shared" si="34"/>
        <v>1</v>
      </c>
      <c r="AT7" s="11" t="str">
        <f t="shared" si="35"/>
        <v/>
      </c>
      <c r="AU7" s="11" t="str">
        <f t="shared" si="36"/>
        <v/>
      </c>
      <c r="AV7" s="11">
        <f t="shared" si="37"/>
        <v>-8</v>
      </c>
      <c r="AW7" s="11">
        <f>SUM($AV$3:AV7)</f>
        <v>-32</v>
      </c>
      <c r="AX7" s="390">
        <f t="shared" si="38"/>
        <v>0</v>
      </c>
      <c r="AY7" s="390">
        <f t="shared" si="8"/>
        <v>0</v>
      </c>
      <c r="AZ7" s="390">
        <f t="shared" si="8"/>
        <v>0</v>
      </c>
      <c r="BA7" s="390">
        <f t="shared" si="8"/>
        <v>0</v>
      </c>
      <c r="BB7" s="390">
        <f t="shared" si="8"/>
        <v>0</v>
      </c>
      <c r="BD7" s="368">
        <f t="shared" si="39"/>
        <v>0</v>
      </c>
      <c r="BE7" s="368">
        <f t="shared" si="39"/>
        <v>0</v>
      </c>
      <c r="BF7" s="368">
        <f t="shared" si="39"/>
        <v>0</v>
      </c>
      <c r="BG7" s="368">
        <f t="shared" si="39"/>
        <v>0</v>
      </c>
      <c r="BH7" s="372">
        <f t="shared" si="40"/>
        <v>18</v>
      </c>
      <c r="BI7" s="372">
        <f t="shared" si="9"/>
        <v>1.5</v>
      </c>
      <c r="BJ7" s="372">
        <f t="shared" si="41"/>
        <v>22</v>
      </c>
      <c r="BK7" s="372">
        <f t="shared" si="10"/>
        <v>2</v>
      </c>
      <c r="BL7" s="372">
        <f t="shared" si="42"/>
        <v>6</v>
      </c>
      <c r="BM7" s="372">
        <f t="shared" si="11"/>
        <v>2</v>
      </c>
      <c r="BN7" s="564">
        <f t="shared" si="12"/>
        <v>0</v>
      </c>
      <c r="BO7" s="565">
        <f t="shared" si="13"/>
        <v>0</v>
      </c>
      <c r="BP7" s="570">
        <f t="shared" si="14"/>
        <v>0</v>
      </c>
      <c r="BQ7" s="564">
        <f t="shared" si="15"/>
        <v>0</v>
      </c>
      <c r="BR7" s="565">
        <f t="shared" si="16"/>
        <v>0</v>
      </c>
      <c r="BS7" s="570">
        <f t="shared" si="17"/>
        <v>0</v>
      </c>
      <c r="BT7" s="568">
        <f t="shared" si="43"/>
        <v>0</v>
      </c>
      <c r="BU7" s="564">
        <f t="shared" si="44"/>
        <v>0</v>
      </c>
      <c r="BV7" s="582">
        <f t="shared" si="45"/>
        <v>0</v>
      </c>
      <c r="BW7" s="576">
        <f t="shared" si="46"/>
        <v>0</v>
      </c>
      <c r="BX7" s="577">
        <f t="shared" si="47"/>
        <v>0</v>
      </c>
      <c r="BY7" s="578">
        <f t="shared" si="18"/>
        <v>0</v>
      </c>
      <c r="BZ7" s="576">
        <f t="shared" si="48"/>
        <v>0</v>
      </c>
      <c r="CA7" s="577">
        <f t="shared" si="49"/>
        <v>0</v>
      </c>
      <c r="CB7" s="578">
        <f t="shared" si="19"/>
        <v>0</v>
      </c>
      <c r="CC7" s="579">
        <f t="shared" si="50"/>
        <v>0</v>
      </c>
      <c r="CD7" s="576">
        <f t="shared" si="51"/>
        <v>0</v>
      </c>
      <c r="CE7" s="560">
        <f t="shared" si="52"/>
        <v>-6</v>
      </c>
      <c r="CF7" s="560">
        <f t="shared" si="53"/>
        <v>-6</v>
      </c>
      <c r="CG7" s="560">
        <f t="shared" si="54"/>
        <v>0</v>
      </c>
      <c r="CH7" s="588">
        <f t="shared" si="55"/>
        <v>0</v>
      </c>
      <c r="CI7" s="11"/>
      <c r="CJ7" s="11"/>
      <c r="CK7" s="204"/>
      <c r="CL7" s="751" t="str">
        <f t="shared" si="56"/>
        <v/>
      </c>
      <c r="CM7" s="11"/>
      <c r="CN7" s="11"/>
      <c r="CO7" s="11"/>
      <c r="CP7" s="204"/>
      <c r="CQ7" s="11"/>
      <c r="CR7" s="204"/>
      <c r="CS7" s="11"/>
    </row>
    <row r="8" spans="1:97" ht="12.75" x14ac:dyDescent="0.2">
      <c r="A8" s="242">
        <f t="shared" si="20"/>
        <v>6</v>
      </c>
      <c r="B8" s="243">
        <f t="shared" si="57"/>
        <v>46087</v>
      </c>
      <c r="C8" s="600">
        <f t="shared" si="21"/>
        <v>10</v>
      </c>
      <c r="D8" s="307"/>
      <c r="E8" s="307"/>
      <c r="F8" s="308"/>
      <c r="G8" s="308"/>
      <c r="H8" s="547"/>
      <c r="I8" s="228">
        <f t="shared" si="0"/>
        <v>0</v>
      </c>
      <c r="J8" s="229">
        <f t="shared" si="1"/>
        <v>1</v>
      </c>
      <c r="K8" s="313"/>
      <c r="L8" s="328"/>
      <c r="M8" s="202"/>
      <c r="N8" s="381"/>
      <c r="O8" s="382"/>
      <c r="P8" s="382"/>
      <c r="Q8" s="757"/>
      <c r="R8" s="246" t="str">
        <f>IF(I$36=0,"",IF(Einstellungen!I$39=1,R7+AV8,CL8))</f>
        <v/>
      </c>
      <c r="S8" s="758">
        <f>SUM(AP$3:AP8)</f>
        <v>40</v>
      </c>
      <c r="T8" s="651">
        <f>SUM(I$3:I8)</f>
        <v>0</v>
      </c>
      <c r="U8" s="373" t="str">
        <f t="shared" si="22"/>
        <v/>
      </c>
      <c r="V8" s="689"/>
      <c r="W8" s="609"/>
      <c r="X8" s="609"/>
      <c r="Y8" s="15">
        <f t="shared" si="2"/>
        <v>46087</v>
      </c>
      <c r="Z8" s="2">
        <f t="shared" si="3"/>
        <v>0</v>
      </c>
      <c r="AA8" s="2">
        <f>IF(M8=Einstellungen!A$43,I8,IF(M8=Einstellungen!A$45,I8,0))</f>
        <v>0</v>
      </c>
      <c r="AB8" s="2">
        <f>IF(M8=Einstellungen!A$44,I8,IF(M8=Einstellungen!A$45,I8,0))</f>
        <v>0</v>
      </c>
      <c r="AC8" s="661">
        <f t="shared" si="4"/>
        <v>0</v>
      </c>
      <c r="AD8" s="2">
        <f t="shared" si="5"/>
        <v>0</v>
      </c>
      <c r="AE8" s="2">
        <f t="shared" si="23"/>
        <v>0</v>
      </c>
      <c r="AF8" s="2">
        <f t="shared" si="23"/>
        <v>0</v>
      </c>
      <c r="AG8" s="325">
        <f t="shared" si="6"/>
        <v>0</v>
      </c>
      <c r="AH8" s="325">
        <f t="shared" si="7"/>
        <v>0</v>
      </c>
      <c r="AI8" s="325">
        <f t="shared" si="24"/>
        <v>0</v>
      </c>
      <c r="AJ8" s="325">
        <f t="shared" si="25"/>
        <v>0</v>
      </c>
      <c r="AK8" s="2">
        <f t="shared" si="26"/>
        <v>6</v>
      </c>
      <c r="AL8" s="14">
        <f t="shared" si="27"/>
        <v>0</v>
      </c>
      <c r="AM8" s="11">
        <f t="shared" si="28"/>
        <v>0</v>
      </c>
      <c r="AN8" s="11">
        <f t="shared" si="29"/>
        <v>0</v>
      </c>
      <c r="AO8" s="11">
        <f t="shared" si="30"/>
        <v>8</v>
      </c>
      <c r="AP8" s="11">
        <f t="shared" si="31"/>
        <v>8</v>
      </c>
      <c r="AQ8" s="204">
        <f t="shared" si="32"/>
        <v>8</v>
      </c>
      <c r="AR8" s="2">
        <f t="shared" si="33"/>
        <v>1</v>
      </c>
      <c r="AS8" s="2">
        <f t="shared" si="34"/>
        <v>1</v>
      </c>
      <c r="AT8" s="11" t="str">
        <f t="shared" si="35"/>
        <v/>
      </c>
      <c r="AU8" s="11" t="str">
        <f t="shared" si="36"/>
        <v/>
      </c>
      <c r="AV8" s="11">
        <f t="shared" si="37"/>
        <v>-8</v>
      </c>
      <c r="AW8" s="11">
        <f>SUM($AV$3:AV8)</f>
        <v>-40</v>
      </c>
      <c r="AX8" s="390">
        <f t="shared" si="38"/>
        <v>0</v>
      </c>
      <c r="AY8" s="390">
        <f t="shared" si="8"/>
        <v>0</v>
      </c>
      <c r="AZ8" s="390">
        <f t="shared" si="8"/>
        <v>0</v>
      </c>
      <c r="BA8" s="390">
        <f t="shared" si="8"/>
        <v>0</v>
      </c>
      <c r="BB8" s="390">
        <f t="shared" si="8"/>
        <v>0</v>
      </c>
      <c r="BD8" s="368">
        <f t="shared" si="39"/>
        <v>0</v>
      </c>
      <c r="BE8" s="368">
        <f t="shared" si="39"/>
        <v>0</v>
      </c>
      <c r="BF8" s="368">
        <f t="shared" si="39"/>
        <v>0</v>
      </c>
      <c r="BG8" s="368">
        <f t="shared" si="39"/>
        <v>0</v>
      </c>
      <c r="BH8" s="372">
        <f t="shared" si="40"/>
        <v>18</v>
      </c>
      <c r="BI8" s="372">
        <f t="shared" si="9"/>
        <v>1.5</v>
      </c>
      <c r="BJ8" s="372">
        <f t="shared" si="41"/>
        <v>22</v>
      </c>
      <c r="BK8" s="372">
        <f t="shared" si="10"/>
        <v>2</v>
      </c>
      <c r="BL8" s="372">
        <f t="shared" si="42"/>
        <v>6</v>
      </c>
      <c r="BM8" s="372">
        <f t="shared" si="11"/>
        <v>2</v>
      </c>
      <c r="BN8" s="564">
        <f t="shared" si="12"/>
        <v>0</v>
      </c>
      <c r="BO8" s="565">
        <f t="shared" si="13"/>
        <v>0</v>
      </c>
      <c r="BP8" s="570">
        <f t="shared" si="14"/>
        <v>0</v>
      </c>
      <c r="BQ8" s="564">
        <f t="shared" si="15"/>
        <v>0</v>
      </c>
      <c r="BR8" s="565">
        <f t="shared" si="16"/>
        <v>0</v>
      </c>
      <c r="BS8" s="570">
        <f t="shared" si="17"/>
        <v>0</v>
      </c>
      <c r="BT8" s="568">
        <f t="shared" si="43"/>
        <v>0</v>
      </c>
      <c r="BU8" s="564">
        <f t="shared" si="44"/>
        <v>0</v>
      </c>
      <c r="BV8" s="582">
        <f t="shared" si="45"/>
        <v>0</v>
      </c>
      <c r="BW8" s="576">
        <f t="shared" si="46"/>
        <v>0</v>
      </c>
      <c r="BX8" s="577">
        <f t="shared" si="47"/>
        <v>0</v>
      </c>
      <c r="BY8" s="578">
        <f t="shared" si="18"/>
        <v>0</v>
      </c>
      <c r="BZ8" s="576">
        <f t="shared" si="48"/>
        <v>0</v>
      </c>
      <c r="CA8" s="577">
        <f t="shared" si="49"/>
        <v>0</v>
      </c>
      <c r="CB8" s="578">
        <f t="shared" si="19"/>
        <v>0</v>
      </c>
      <c r="CC8" s="579">
        <f t="shared" si="50"/>
        <v>0</v>
      </c>
      <c r="CD8" s="576">
        <f t="shared" si="51"/>
        <v>0</v>
      </c>
      <c r="CE8" s="560">
        <f t="shared" si="52"/>
        <v>-6</v>
      </c>
      <c r="CF8" s="560">
        <f t="shared" si="53"/>
        <v>-6</v>
      </c>
      <c r="CG8" s="560">
        <f t="shared" si="54"/>
        <v>0</v>
      </c>
      <c r="CH8" s="588">
        <f t="shared" si="55"/>
        <v>0</v>
      </c>
      <c r="CI8" s="11"/>
      <c r="CJ8" s="11"/>
      <c r="CK8" s="204"/>
      <c r="CL8" s="751" t="str">
        <f t="shared" si="56"/>
        <v/>
      </c>
      <c r="CM8" s="11"/>
      <c r="CN8" s="11"/>
      <c r="CO8" s="11"/>
      <c r="CP8" s="204"/>
      <c r="CQ8" s="11"/>
      <c r="CR8" s="204"/>
      <c r="CS8" s="11"/>
    </row>
    <row r="9" spans="1:97" ht="12.75" x14ac:dyDescent="0.2">
      <c r="A9" s="242">
        <f t="shared" si="20"/>
        <v>7</v>
      </c>
      <c r="B9" s="243">
        <f t="shared" si="57"/>
        <v>46088</v>
      </c>
      <c r="C9" s="600">
        <f t="shared" si="21"/>
        <v>10</v>
      </c>
      <c r="D9" s="307"/>
      <c r="E9" s="307"/>
      <c r="F9" s="308"/>
      <c r="G9" s="308"/>
      <c r="H9" s="547"/>
      <c r="I9" s="228">
        <f t="shared" si="0"/>
        <v>0</v>
      </c>
      <c r="J9" s="229" t="str">
        <f t="shared" si="1"/>
        <v/>
      </c>
      <c r="K9" s="313"/>
      <c r="L9" s="328"/>
      <c r="M9" s="202"/>
      <c r="N9" s="381"/>
      <c r="O9" s="382"/>
      <c r="P9" s="382"/>
      <c r="Q9" s="757"/>
      <c r="R9" s="246" t="str">
        <f>IF(I$36=0,"",IF(Einstellungen!I$39=1,R8+AV9,CL9))</f>
        <v/>
      </c>
      <c r="S9" s="758">
        <f>SUM(AP$3:AP9)</f>
        <v>40</v>
      </c>
      <c r="T9" s="651">
        <f>SUM(I$3:I9)</f>
        <v>0</v>
      </c>
      <c r="U9" s="373" t="str">
        <f t="shared" si="22"/>
        <v/>
      </c>
      <c r="V9" s="689"/>
      <c r="W9" s="609"/>
      <c r="X9" s="609"/>
      <c r="Y9" s="15">
        <f t="shared" si="2"/>
        <v>46088</v>
      </c>
      <c r="Z9" s="2" t="b">
        <f t="shared" si="3"/>
        <v>0</v>
      </c>
      <c r="AA9" s="2">
        <f>IF(M9=Einstellungen!A$43,I9,IF(M9=Einstellungen!A$45,I9,0))</f>
        <v>0</v>
      </c>
      <c r="AB9" s="2">
        <f>IF(M9=Einstellungen!A$44,I9,IF(M9=Einstellungen!A$45,I9,0))</f>
        <v>0</v>
      </c>
      <c r="AC9" s="661">
        <f t="shared" si="4"/>
        <v>0</v>
      </c>
      <c r="AD9" s="2" t="b">
        <f t="shared" si="5"/>
        <v>0</v>
      </c>
      <c r="AE9" s="2">
        <f t="shared" si="23"/>
        <v>0</v>
      </c>
      <c r="AF9" s="2">
        <f t="shared" si="23"/>
        <v>0</v>
      </c>
      <c r="AG9" s="325" t="b">
        <f t="shared" si="6"/>
        <v>0</v>
      </c>
      <c r="AH9" s="325" t="b">
        <f t="shared" si="7"/>
        <v>0</v>
      </c>
      <c r="AI9" s="325" t="b">
        <f t="shared" si="24"/>
        <v>0</v>
      </c>
      <c r="AJ9" s="325" t="b">
        <f t="shared" si="25"/>
        <v>0</v>
      </c>
      <c r="AK9" s="2">
        <f t="shared" si="26"/>
        <v>7</v>
      </c>
      <c r="AL9" s="14">
        <f t="shared" si="27"/>
        <v>0</v>
      </c>
      <c r="AM9" s="11">
        <f t="shared" si="28"/>
        <v>0</v>
      </c>
      <c r="AN9" s="11">
        <f t="shared" si="29"/>
        <v>0</v>
      </c>
      <c r="AO9" s="11">
        <f t="shared" si="30"/>
        <v>0</v>
      </c>
      <c r="AP9" s="11">
        <f t="shared" si="31"/>
        <v>0</v>
      </c>
      <c r="AQ9" s="204">
        <f t="shared" si="32"/>
        <v>0</v>
      </c>
      <c r="AR9" s="2" t="str">
        <f t="shared" si="33"/>
        <v/>
      </c>
      <c r="AS9" s="2" t="str">
        <f t="shared" si="34"/>
        <v/>
      </c>
      <c r="AT9" s="11" t="str">
        <f t="shared" si="35"/>
        <v/>
      </c>
      <c r="AU9" s="11" t="str">
        <f t="shared" si="36"/>
        <v/>
      </c>
      <c r="AV9" s="11">
        <f t="shared" si="37"/>
        <v>0</v>
      </c>
      <c r="AW9" s="11">
        <f>SUM($AV$3:AV9)</f>
        <v>-40</v>
      </c>
      <c r="AX9" s="390">
        <f t="shared" si="38"/>
        <v>0</v>
      </c>
      <c r="AY9" s="390">
        <f t="shared" si="8"/>
        <v>0</v>
      </c>
      <c r="AZ9" s="390">
        <f t="shared" si="8"/>
        <v>0</v>
      </c>
      <c r="BA9" s="390">
        <f t="shared" si="8"/>
        <v>0</v>
      </c>
      <c r="BB9" s="390">
        <f t="shared" si="8"/>
        <v>0</v>
      </c>
      <c r="BD9" s="368">
        <f t="shared" si="39"/>
        <v>0</v>
      </c>
      <c r="BE9" s="368">
        <f t="shared" si="39"/>
        <v>0</v>
      </c>
      <c r="BF9" s="368">
        <f t="shared" si="39"/>
        <v>0</v>
      </c>
      <c r="BG9" s="368">
        <f t="shared" si="39"/>
        <v>0</v>
      </c>
      <c r="BH9" s="372">
        <f t="shared" si="40"/>
        <v>18</v>
      </c>
      <c r="BI9" s="372">
        <f t="shared" si="9"/>
        <v>1.5</v>
      </c>
      <c r="BJ9" s="372">
        <f t="shared" si="41"/>
        <v>22</v>
      </c>
      <c r="BK9" s="372">
        <f t="shared" si="10"/>
        <v>2</v>
      </c>
      <c r="BL9" s="372">
        <f t="shared" si="42"/>
        <v>6</v>
      </c>
      <c r="BM9" s="372">
        <f t="shared" si="11"/>
        <v>2</v>
      </c>
      <c r="BN9" s="564">
        <f t="shared" si="12"/>
        <v>0</v>
      </c>
      <c r="BO9" s="565">
        <f t="shared" si="13"/>
        <v>0</v>
      </c>
      <c r="BP9" s="570">
        <f t="shared" si="14"/>
        <v>0</v>
      </c>
      <c r="BQ9" s="564">
        <f t="shared" si="15"/>
        <v>0</v>
      </c>
      <c r="BR9" s="565">
        <f t="shared" si="16"/>
        <v>0</v>
      </c>
      <c r="BS9" s="570">
        <f t="shared" si="17"/>
        <v>0</v>
      </c>
      <c r="BT9" s="568">
        <f t="shared" si="43"/>
        <v>0</v>
      </c>
      <c r="BU9" s="564">
        <f t="shared" si="44"/>
        <v>0</v>
      </c>
      <c r="BV9" s="582">
        <f t="shared" si="45"/>
        <v>0</v>
      </c>
      <c r="BW9" s="576">
        <f t="shared" si="46"/>
        <v>0</v>
      </c>
      <c r="BX9" s="577">
        <f t="shared" si="47"/>
        <v>0</v>
      </c>
      <c r="BY9" s="578">
        <f t="shared" si="18"/>
        <v>0</v>
      </c>
      <c r="BZ9" s="576">
        <f t="shared" si="48"/>
        <v>0</v>
      </c>
      <c r="CA9" s="577">
        <f t="shared" si="49"/>
        <v>0</v>
      </c>
      <c r="CB9" s="578">
        <f t="shared" si="19"/>
        <v>0</v>
      </c>
      <c r="CC9" s="579">
        <f t="shared" si="50"/>
        <v>0</v>
      </c>
      <c r="CD9" s="576">
        <f t="shared" si="51"/>
        <v>0</v>
      </c>
      <c r="CE9" s="560">
        <f t="shared" si="52"/>
        <v>-6</v>
      </c>
      <c r="CF9" s="560">
        <f t="shared" si="53"/>
        <v>-6</v>
      </c>
      <c r="CG9" s="560">
        <f t="shared" si="54"/>
        <v>0</v>
      </c>
      <c r="CH9" s="588">
        <f t="shared" si="55"/>
        <v>0</v>
      </c>
      <c r="CI9" s="11"/>
      <c r="CJ9" s="11"/>
      <c r="CK9" s="204"/>
      <c r="CL9" s="751" t="str">
        <f t="shared" si="56"/>
        <v/>
      </c>
      <c r="CM9" s="11"/>
      <c r="CN9" s="11"/>
      <c r="CO9" s="11"/>
      <c r="CP9" s="204"/>
      <c r="CQ9" s="11"/>
      <c r="CR9" s="204"/>
      <c r="CS9" s="11"/>
    </row>
    <row r="10" spans="1:97" ht="12.75" x14ac:dyDescent="0.2">
      <c r="A10" s="242">
        <f t="shared" si="20"/>
        <v>1</v>
      </c>
      <c r="B10" s="243">
        <f t="shared" si="57"/>
        <v>46089</v>
      </c>
      <c r="C10" s="600">
        <f t="shared" si="21"/>
        <v>10</v>
      </c>
      <c r="D10" s="307"/>
      <c r="E10" s="307"/>
      <c r="F10" s="308"/>
      <c r="G10" s="308"/>
      <c r="H10" s="547"/>
      <c r="I10" s="228">
        <f t="shared" si="0"/>
        <v>0</v>
      </c>
      <c r="J10" s="229" t="str">
        <f t="shared" si="1"/>
        <v/>
      </c>
      <c r="K10" s="313"/>
      <c r="L10" s="328"/>
      <c r="M10" s="202"/>
      <c r="N10" s="381"/>
      <c r="O10" s="382"/>
      <c r="P10" s="382"/>
      <c r="Q10" s="757"/>
      <c r="R10" s="246" t="str">
        <f>IF(I$36=0,"",IF(Einstellungen!I$39=1,R9+AV10,CL10))</f>
        <v/>
      </c>
      <c r="S10" s="758">
        <f>SUM(AP$3:AP10)</f>
        <v>40</v>
      </c>
      <c r="T10" s="651">
        <f>SUM(I$3:I10)</f>
        <v>0</v>
      </c>
      <c r="U10" s="373" t="str">
        <f t="shared" si="22"/>
        <v/>
      </c>
      <c r="V10" s="689" t="s">
        <v>329</v>
      </c>
      <c r="W10" s="609"/>
      <c r="X10" s="609"/>
      <c r="Y10" s="15">
        <f t="shared" si="2"/>
        <v>46089</v>
      </c>
      <c r="Z10" s="2" t="b">
        <f t="shared" si="3"/>
        <v>0</v>
      </c>
      <c r="AA10" s="2">
        <f>IF(M10=Einstellungen!A$43,I10,IF(M10=Einstellungen!A$45,I10,0))</f>
        <v>0</v>
      </c>
      <c r="AB10" s="2">
        <f>IF(M10=Einstellungen!A$44,I10,IF(M10=Einstellungen!A$45,I10,0))</f>
        <v>0</v>
      </c>
      <c r="AC10" s="661">
        <f t="shared" si="4"/>
        <v>0</v>
      </c>
      <c r="AD10" s="2" t="b">
        <f t="shared" si="5"/>
        <v>0</v>
      </c>
      <c r="AE10" s="2">
        <f t="shared" si="23"/>
        <v>0</v>
      </c>
      <c r="AF10" s="2">
        <f t="shared" si="23"/>
        <v>0</v>
      </c>
      <c r="AG10" s="325" t="b">
        <f t="shared" si="6"/>
        <v>0</v>
      </c>
      <c r="AH10" s="325" t="b">
        <f t="shared" si="7"/>
        <v>0</v>
      </c>
      <c r="AI10" s="325" t="b">
        <f t="shared" si="24"/>
        <v>0</v>
      </c>
      <c r="AJ10" s="325" t="b">
        <f t="shared" si="25"/>
        <v>0</v>
      </c>
      <c r="AK10" s="2">
        <f t="shared" si="26"/>
        <v>1</v>
      </c>
      <c r="AL10" s="14">
        <f t="shared" si="27"/>
        <v>0</v>
      </c>
      <c r="AM10" s="11">
        <f t="shared" si="28"/>
        <v>0</v>
      </c>
      <c r="AN10" s="11">
        <f t="shared" si="29"/>
        <v>0</v>
      </c>
      <c r="AO10" s="11">
        <f t="shared" si="30"/>
        <v>0</v>
      </c>
      <c r="AP10" s="11">
        <f t="shared" si="31"/>
        <v>0</v>
      </c>
      <c r="AQ10" s="204">
        <f t="shared" si="32"/>
        <v>0</v>
      </c>
      <c r="AR10" s="2" t="str">
        <f t="shared" si="33"/>
        <v/>
      </c>
      <c r="AS10" s="2" t="str">
        <f t="shared" si="34"/>
        <v/>
      </c>
      <c r="AT10" s="11" t="str">
        <f t="shared" si="35"/>
        <v/>
      </c>
      <c r="AU10" s="11" t="str">
        <f t="shared" si="36"/>
        <v/>
      </c>
      <c r="AV10" s="11">
        <f t="shared" si="37"/>
        <v>0</v>
      </c>
      <c r="AW10" s="11">
        <f>SUM($AV$3:AV10)</f>
        <v>-40</v>
      </c>
      <c r="AX10" s="390">
        <f t="shared" si="38"/>
        <v>0</v>
      </c>
      <c r="AY10" s="390">
        <f t="shared" si="8"/>
        <v>0</v>
      </c>
      <c r="AZ10" s="390">
        <f t="shared" si="8"/>
        <v>0</v>
      </c>
      <c r="BA10" s="390">
        <f t="shared" si="8"/>
        <v>0</v>
      </c>
      <c r="BB10" s="390">
        <f t="shared" si="8"/>
        <v>0</v>
      </c>
      <c r="BD10" s="368">
        <f t="shared" si="39"/>
        <v>0</v>
      </c>
      <c r="BE10" s="368">
        <f t="shared" si="39"/>
        <v>0</v>
      </c>
      <c r="BF10" s="368">
        <f t="shared" si="39"/>
        <v>0</v>
      </c>
      <c r="BG10" s="368">
        <f t="shared" si="39"/>
        <v>0</v>
      </c>
      <c r="BH10" s="372">
        <f t="shared" si="40"/>
        <v>8</v>
      </c>
      <c r="BI10" s="372">
        <f t="shared" si="9"/>
        <v>2</v>
      </c>
      <c r="BJ10" s="372">
        <f t="shared" si="41"/>
        <v>22</v>
      </c>
      <c r="BK10" s="372">
        <f t="shared" si="10"/>
        <v>3</v>
      </c>
      <c r="BL10" s="372">
        <f t="shared" si="42"/>
        <v>6</v>
      </c>
      <c r="BM10" s="372">
        <f t="shared" si="11"/>
        <v>3</v>
      </c>
      <c r="BN10" s="564">
        <f t="shared" si="12"/>
        <v>0</v>
      </c>
      <c r="BO10" s="565">
        <f t="shared" si="13"/>
        <v>0</v>
      </c>
      <c r="BP10" s="570">
        <f t="shared" si="14"/>
        <v>0</v>
      </c>
      <c r="BQ10" s="564">
        <f t="shared" si="15"/>
        <v>0</v>
      </c>
      <c r="BR10" s="565">
        <f t="shared" si="16"/>
        <v>0</v>
      </c>
      <c r="BS10" s="570">
        <f t="shared" si="17"/>
        <v>0</v>
      </c>
      <c r="BT10" s="568">
        <f t="shared" si="43"/>
        <v>0</v>
      </c>
      <c r="BU10" s="564">
        <f t="shared" si="44"/>
        <v>0</v>
      </c>
      <c r="BV10" s="582">
        <f t="shared" si="45"/>
        <v>0</v>
      </c>
      <c r="BW10" s="576">
        <f t="shared" si="46"/>
        <v>0</v>
      </c>
      <c r="BX10" s="577">
        <f t="shared" si="47"/>
        <v>0</v>
      </c>
      <c r="BY10" s="578">
        <f t="shared" si="18"/>
        <v>0</v>
      </c>
      <c r="BZ10" s="576">
        <f t="shared" si="48"/>
        <v>0</v>
      </c>
      <c r="CA10" s="577">
        <f t="shared" si="49"/>
        <v>0</v>
      </c>
      <c r="CB10" s="578">
        <f t="shared" si="19"/>
        <v>0</v>
      </c>
      <c r="CC10" s="579">
        <f t="shared" si="50"/>
        <v>0</v>
      </c>
      <c r="CD10" s="576">
        <f t="shared" si="51"/>
        <v>0</v>
      </c>
      <c r="CE10" s="560">
        <f t="shared" si="52"/>
        <v>-6</v>
      </c>
      <c r="CF10" s="560">
        <f t="shared" si="53"/>
        <v>-6</v>
      </c>
      <c r="CG10" s="560">
        <f t="shared" si="54"/>
        <v>0</v>
      </c>
      <c r="CH10" s="588">
        <f t="shared" si="55"/>
        <v>0</v>
      </c>
      <c r="CI10" s="11"/>
      <c r="CJ10" s="11"/>
      <c r="CK10" s="204"/>
      <c r="CL10" s="751" t="str">
        <f t="shared" si="56"/>
        <v/>
      </c>
      <c r="CM10" s="11"/>
      <c r="CN10" s="11"/>
      <c r="CO10" s="11"/>
      <c r="CP10" s="204"/>
      <c r="CQ10" s="11"/>
      <c r="CR10" s="204"/>
      <c r="CS10" s="11"/>
    </row>
    <row r="11" spans="1:97" ht="12.75" x14ac:dyDescent="0.2">
      <c r="A11" s="242">
        <f t="shared" si="20"/>
        <v>2</v>
      </c>
      <c r="B11" s="243">
        <f t="shared" si="57"/>
        <v>46090</v>
      </c>
      <c r="C11" s="600">
        <f t="shared" si="21"/>
        <v>11</v>
      </c>
      <c r="D11" s="307"/>
      <c r="E11" s="307"/>
      <c r="F11" s="308"/>
      <c r="G11" s="308"/>
      <c r="H11" s="547"/>
      <c r="I11" s="228">
        <f t="shared" si="0"/>
        <v>0</v>
      </c>
      <c r="J11" s="229">
        <f t="shared" si="1"/>
        <v>1</v>
      </c>
      <c r="K11" s="313"/>
      <c r="L11" s="328"/>
      <c r="M11" s="202"/>
      <c r="N11" s="381"/>
      <c r="O11" s="382"/>
      <c r="P11" s="382"/>
      <c r="Q11" s="757"/>
      <c r="R11" s="246" t="str">
        <f>IF(I$36=0,"",IF(Einstellungen!I$39=1,R10+AV11,CL11))</f>
        <v/>
      </c>
      <c r="S11" s="758">
        <f>SUM(AP$3:AP11)</f>
        <v>48</v>
      </c>
      <c r="T11" s="651">
        <f>SUM(I$3:I11)</f>
        <v>0</v>
      </c>
      <c r="U11" s="373" t="str">
        <f t="shared" si="22"/>
        <v/>
      </c>
      <c r="V11" s="689"/>
      <c r="W11" s="609"/>
      <c r="X11" s="609"/>
      <c r="Y11" s="15">
        <f t="shared" si="2"/>
        <v>46090</v>
      </c>
      <c r="Z11" s="2">
        <f t="shared" si="3"/>
        <v>0</v>
      </c>
      <c r="AA11" s="2">
        <f>IF(M11=Einstellungen!A$43,I11,IF(M11=Einstellungen!A$45,I11,0))</f>
        <v>0</v>
      </c>
      <c r="AB11" s="2">
        <f>IF(M11=Einstellungen!A$44,I11,IF(M11=Einstellungen!A$45,I11,0))</f>
        <v>0</v>
      </c>
      <c r="AC11" s="661">
        <f t="shared" si="4"/>
        <v>0</v>
      </c>
      <c r="AD11" s="2">
        <f t="shared" si="5"/>
        <v>0</v>
      </c>
      <c r="AE11" s="2">
        <f t="shared" si="23"/>
        <v>0</v>
      </c>
      <c r="AF11" s="2">
        <f t="shared" si="23"/>
        <v>0</v>
      </c>
      <c r="AG11" s="325">
        <f t="shared" si="6"/>
        <v>0</v>
      </c>
      <c r="AH11" s="325">
        <f t="shared" si="7"/>
        <v>0</v>
      </c>
      <c r="AI11" s="325">
        <f t="shared" si="24"/>
        <v>0</v>
      </c>
      <c r="AJ11" s="325">
        <f t="shared" si="25"/>
        <v>0</v>
      </c>
      <c r="AK11" s="2">
        <f t="shared" si="26"/>
        <v>2</v>
      </c>
      <c r="AL11" s="14">
        <f t="shared" si="27"/>
        <v>0</v>
      </c>
      <c r="AM11" s="11">
        <f t="shared" si="28"/>
        <v>0</v>
      </c>
      <c r="AN11" s="11">
        <f t="shared" si="29"/>
        <v>0</v>
      </c>
      <c r="AO11" s="11">
        <f t="shared" si="30"/>
        <v>8</v>
      </c>
      <c r="AP11" s="11">
        <f t="shared" si="31"/>
        <v>8</v>
      </c>
      <c r="AQ11" s="204">
        <f t="shared" si="32"/>
        <v>8</v>
      </c>
      <c r="AR11" s="2">
        <f t="shared" si="33"/>
        <v>1</v>
      </c>
      <c r="AS11" s="2">
        <f t="shared" si="34"/>
        <v>1</v>
      </c>
      <c r="AT11" s="11" t="str">
        <f t="shared" si="35"/>
        <v/>
      </c>
      <c r="AU11" s="11" t="str">
        <f t="shared" si="36"/>
        <v/>
      </c>
      <c r="AV11" s="11">
        <f t="shared" si="37"/>
        <v>-8</v>
      </c>
      <c r="AW11" s="11">
        <f>SUM($AV$3:AV11)</f>
        <v>-48</v>
      </c>
      <c r="AX11" s="390">
        <f t="shared" si="38"/>
        <v>0</v>
      </c>
      <c r="AY11" s="390">
        <f t="shared" si="8"/>
        <v>0</v>
      </c>
      <c r="AZ11" s="390">
        <f t="shared" si="8"/>
        <v>0</v>
      </c>
      <c r="BA11" s="390">
        <f t="shared" si="8"/>
        <v>0</v>
      </c>
      <c r="BB11" s="390">
        <f t="shared" si="8"/>
        <v>0</v>
      </c>
      <c r="BD11" s="368">
        <f t="shared" si="39"/>
        <v>0</v>
      </c>
      <c r="BE11" s="368">
        <f t="shared" si="39"/>
        <v>0</v>
      </c>
      <c r="BF11" s="368">
        <f t="shared" si="39"/>
        <v>0</v>
      </c>
      <c r="BG11" s="368">
        <f t="shared" si="39"/>
        <v>0</v>
      </c>
      <c r="BH11" s="372">
        <f t="shared" si="40"/>
        <v>18</v>
      </c>
      <c r="BI11" s="372">
        <f t="shared" si="9"/>
        <v>1.5</v>
      </c>
      <c r="BJ11" s="372">
        <f t="shared" si="41"/>
        <v>22</v>
      </c>
      <c r="BK11" s="372">
        <f t="shared" si="10"/>
        <v>2</v>
      </c>
      <c r="BL11" s="372">
        <f t="shared" si="42"/>
        <v>6</v>
      </c>
      <c r="BM11" s="372">
        <f t="shared" si="11"/>
        <v>2</v>
      </c>
      <c r="BN11" s="564">
        <f t="shared" si="12"/>
        <v>0</v>
      </c>
      <c r="BO11" s="565">
        <f t="shared" si="13"/>
        <v>0</v>
      </c>
      <c r="BP11" s="570">
        <f t="shared" si="14"/>
        <v>0</v>
      </c>
      <c r="BQ11" s="564">
        <f t="shared" si="15"/>
        <v>0</v>
      </c>
      <c r="BR11" s="565">
        <f t="shared" si="16"/>
        <v>0</v>
      </c>
      <c r="BS11" s="570">
        <f t="shared" si="17"/>
        <v>0</v>
      </c>
      <c r="BT11" s="568">
        <f t="shared" si="43"/>
        <v>0</v>
      </c>
      <c r="BU11" s="564">
        <f t="shared" si="44"/>
        <v>0</v>
      </c>
      <c r="BV11" s="582">
        <f t="shared" si="45"/>
        <v>0</v>
      </c>
      <c r="BW11" s="576">
        <f t="shared" si="46"/>
        <v>0</v>
      </c>
      <c r="BX11" s="577">
        <f t="shared" si="47"/>
        <v>0</v>
      </c>
      <c r="BY11" s="578">
        <f t="shared" si="18"/>
        <v>0</v>
      </c>
      <c r="BZ11" s="576">
        <f t="shared" si="48"/>
        <v>0</v>
      </c>
      <c r="CA11" s="577">
        <f t="shared" si="49"/>
        <v>0</v>
      </c>
      <c r="CB11" s="578">
        <f t="shared" si="19"/>
        <v>0</v>
      </c>
      <c r="CC11" s="579">
        <f t="shared" si="50"/>
        <v>0</v>
      </c>
      <c r="CD11" s="576">
        <f t="shared" si="51"/>
        <v>0</v>
      </c>
      <c r="CE11" s="560">
        <f t="shared" si="52"/>
        <v>-6</v>
      </c>
      <c r="CF11" s="560">
        <f t="shared" si="53"/>
        <v>-6</v>
      </c>
      <c r="CG11" s="560">
        <f t="shared" si="54"/>
        <v>0</v>
      </c>
      <c r="CH11" s="588">
        <f t="shared" si="55"/>
        <v>0</v>
      </c>
      <c r="CI11" s="11"/>
      <c r="CJ11" s="11"/>
      <c r="CK11" s="204"/>
      <c r="CL11" s="751" t="str">
        <f t="shared" si="56"/>
        <v/>
      </c>
      <c r="CM11" s="11"/>
      <c r="CN11" s="11"/>
      <c r="CO11" s="11"/>
      <c r="CP11" s="204"/>
      <c r="CQ11" s="11"/>
      <c r="CR11" s="204"/>
      <c r="CS11" s="11"/>
    </row>
    <row r="12" spans="1:97" ht="12.75" x14ac:dyDescent="0.2">
      <c r="A12" s="242">
        <f t="shared" si="20"/>
        <v>3</v>
      </c>
      <c r="B12" s="243">
        <f t="shared" si="57"/>
        <v>46091</v>
      </c>
      <c r="C12" s="600">
        <f t="shared" si="21"/>
        <v>11</v>
      </c>
      <c r="D12" s="307"/>
      <c r="E12" s="307"/>
      <c r="F12" s="308"/>
      <c r="G12" s="308"/>
      <c r="H12" s="547"/>
      <c r="I12" s="228">
        <f t="shared" si="0"/>
        <v>0</v>
      </c>
      <c r="J12" s="229">
        <f t="shared" si="1"/>
        <v>1</v>
      </c>
      <c r="K12" s="313"/>
      <c r="L12" s="328"/>
      <c r="M12" s="202"/>
      <c r="N12" s="381"/>
      <c r="O12" s="382"/>
      <c r="P12" s="382"/>
      <c r="Q12" s="757"/>
      <c r="R12" s="246" t="str">
        <f>IF(I$36=0,"",IF(Einstellungen!I$39=1,R11+AV12,CL12))</f>
        <v/>
      </c>
      <c r="S12" s="758">
        <f>SUM(AP$3:AP12)</f>
        <v>56</v>
      </c>
      <c r="T12" s="651">
        <f>SUM(I$3:I12)</f>
        <v>0</v>
      </c>
      <c r="U12" s="373" t="str">
        <f t="shared" si="22"/>
        <v/>
      </c>
      <c r="V12" s="689"/>
      <c r="W12" s="609"/>
      <c r="X12" s="609"/>
      <c r="Y12" s="15">
        <f t="shared" si="2"/>
        <v>46091</v>
      </c>
      <c r="Z12" s="2">
        <f t="shared" si="3"/>
        <v>0</v>
      </c>
      <c r="AA12" s="2">
        <f>IF(M12=Einstellungen!A$43,I12,IF(M12=Einstellungen!A$45,I12,0))</f>
        <v>0</v>
      </c>
      <c r="AB12" s="2">
        <f>IF(M12=Einstellungen!A$44,I12,IF(M12=Einstellungen!A$45,I12,0))</f>
        <v>0</v>
      </c>
      <c r="AC12" s="661">
        <f t="shared" si="4"/>
        <v>0</v>
      </c>
      <c r="AD12" s="2">
        <f t="shared" si="5"/>
        <v>0</v>
      </c>
      <c r="AE12" s="2">
        <f t="shared" si="23"/>
        <v>0</v>
      </c>
      <c r="AF12" s="2">
        <f t="shared" si="23"/>
        <v>0</v>
      </c>
      <c r="AG12" s="325">
        <f t="shared" si="6"/>
        <v>0</v>
      </c>
      <c r="AH12" s="325">
        <f t="shared" si="7"/>
        <v>0</v>
      </c>
      <c r="AI12" s="325">
        <f t="shared" si="24"/>
        <v>0</v>
      </c>
      <c r="AJ12" s="325">
        <f t="shared" si="25"/>
        <v>0</v>
      </c>
      <c r="AK12" s="2">
        <f t="shared" si="26"/>
        <v>3</v>
      </c>
      <c r="AL12" s="14">
        <f t="shared" si="27"/>
        <v>0</v>
      </c>
      <c r="AM12" s="11">
        <f t="shared" si="28"/>
        <v>0</v>
      </c>
      <c r="AN12" s="11">
        <f t="shared" si="29"/>
        <v>0</v>
      </c>
      <c r="AO12" s="11">
        <f t="shared" si="30"/>
        <v>8</v>
      </c>
      <c r="AP12" s="11">
        <f t="shared" si="31"/>
        <v>8</v>
      </c>
      <c r="AQ12" s="204">
        <f t="shared" si="32"/>
        <v>8</v>
      </c>
      <c r="AR12" s="2">
        <f t="shared" si="33"/>
        <v>1</v>
      </c>
      <c r="AS12" s="2">
        <f t="shared" si="34"/>
        <v>1</v>
      </c>
      <c r="AT12" s="11" t="str">
        <f t="shared" ref="AT12:AT33" si="58">IF(L12="j",1,IF(L12="J/2",0.5,""))</f>
        <v/>
      </c>
      <c r="AU12" s="11" t="str">
        <f t="shared" si="36"/>
        <v/>
      </c>
      <c r="AV12" s="11">
        <f t="shared" si="37"/>
        <v>-8</v>
      </c>
      <c r="AW12" s="11">
        <f>SUM($AV$3:AV12)</f>
        <v>-56</v>
      </c>
      <c r="AX12" s="390">
        <f t="shared" si="38"/>
        <v>0</v>
      </c>
      <c r="AY12" s="390">
        <f t="shared" si="8"/>
        <v>0</v>
      </c>
      <c r="AZ12" s="390">
        <f t="shared" si="8"/>
        <v>0</v>
      </c>
      <c r="BA12" s="390">
        <f t="shared" si="8"/>
        <v>0</v>
      </c>
      <c r="BB12" s="390">
        <f t="shared" si="8"/>
        <v>0</v>
      </c>
      <c r="BD12" s="368">
        <f t="shared" si="39"/>
        <v>0</v>
      </c>
      <c r="BE12" s="368">
        <f t="shared" si="39"/>
        <v>0</v>
      </c>
      <c r="BF12" s="368">
        <f t="shared" si="39"/>
        <v>0</v>
      </c>
      <c r="BG12" s="368">
        <f t="shared" si="39"/>
        <v>0</v>
      </c>
      <c r="BH12" s="372">
        <f t="shared" si="40"/>
        <v>18</v>
      </c>
      <c r="BI12" s="372">
        <f t="shared" si="9"/>
        <v>1.5</v>
      </c>
      <c r="BJ12" s="372">
        <f t="shared" si="41"/>
        <v>22</v>
      </c>
      <c r="BK12" s="372">
        <f t="shared" si="10"/>
        <v>2</v>
      </c>
      <c r="BL12" s="372">
        <f t="shared" si="42"/>
        <v>6</v>
      </c>
      <c r="BM12" s="372">
        <f t="shared" si="11"/>
        <v>2</v>
      </c>
      <c r="BN12" s="564">
        <f t="shared" si="12"/>
        <v>0</v>
      </c>
      <c r="BO12" s="565">
        <f t="shared" si="13"/>
        <v>0</v>
      </c>
      <c r="BP12" s="570">
        <f t="shared" si="14"/>
        <v>0</v>
      </c>
      <c r="BQ12" s="564">
        <f t="shared" si="15"/>
        <v>0</v>
      </c>
      <c r="BR12" s="565">
        <f t="shared" si="16"/>
        <v>0</v>
      </c>
      <c r="BS12" s="570">
        <f t="shared" si="17"/>
        <v>0</v>
      </c>
      <c r="BT12" s="568">
        <f t="shared" si="43"/>
        <v>0</v>
      </c>
      <c r="BU12" s="564">
        <f t="shared" si="44"/>
        <v>0</v>
      </c>
      <c r="BV12" s="582">
        <f t="shared" si="45"/>
        <v>0</v>
      </c>
      <c r="BW12" s="576">
        <f t="shared" si="46"/>
        <v>0</v>
      </c>
      <c r="BX12" s="577">
        <f t="shared" si="47"/>
        <v>0</v>
      </c>
      <c r="BY12" s="578">
        <f t="shared" si="18"/>
        <v>0</v>
      </c>
      <c r="BZ12" s="576">
        <f t="shared" si="48"/>
        <v>0</v>
      </c>
      <c r="CA12" s="577">
        <f t="shared" si="49"/>
        <v>0</v>
      </c>
      <c r="CB12" s="578">
        <f t="shared" si="19"/>
        <v>0</v>
      </c>
      <c r="CC12" s="579">
        <f t="shared" si="50"/>
        <v>0</v>
      </c>
      <c r="CD12" s="576">
        <f t="shared" si="51"/>
        <v>0</v>
      </c>
      <c r="CE12" s="560">
        <f t="shared" si="52"/>
        <v>-6</v>
      </c>
      <c r="CF12" s="560">
        <f t="shared" si="53"/>
        <v>-6</v>
      </c>
      <c r="CG12" s="560">
        <f t="shared" si="54"/>
        <v>0</v>
      </c>
      <c r="CH12" s="588">
        <f t="shared" si="55"/>
        <v>0</v>
      </c>
      <c r="CI12" s="11"/>
      <c r="CJ12" s="11"/>
      <c r="CK12" s="204"/>
      <c r="CL12" s="751" t="str">
        <f t="shared" si="56"/>
        <v/>
      </c>
      <c r="CM12" s="11"/>
      <c r="CN12" s="11"/>
      <c r="CO12" s="11"/>
      <c r="CP12" s="204"/>
      <c r="CQ12" s="11"/>
      <c r="CR12" s="204"/>
      <c r="CS12" s="11"/>
    </row>
    <row r="13" spans="1:97" ht="12.75" x14ac:dyDescent="0.2">
      <c r="A13" s="242">
        <f t="shared" si="20"/>
        <v>4</v>
      </c>
      <c r="B13" s="243">
        <f t="shared" si="57"/>
        <v>46092</v>
      </c>
      <c r="C13" s="600">
        <f t="shared" si="21"/>
        <v>11</v>
      </c>
      <c r="D13" s="307"/>
      <c r="E13" s="307"/>
      <c r="F13" s="308"/>
      <c r="G13" s="308"/>
      <c r="H13" s="547"/>
      <c r="I13" s="228">
        <f t="shared" si="0"/>
        <v>0</v>
      </c>
      <c r="J13" s="229">
        <f t="shared" si="1"/>
        <v>1</v>
      </c>
      <c r="K13" s="313"/>
      <c r="L13" s="328"/>
      <c r="M13" s="202"/>
      <c r="N13" s="381"/>
      <c r="O13" s="382"/>
      <c r="P13" s="382"/>
      <c r="Q13" s="757"/>
      <c r="R13" s="246" t="str">
        <f>IF(I$36=0,"",IF(Einstellungen!I$39=1,R12+AV13,CL13))</f>
        <v/>
      </c>
      <c r="S13" s="758">
        <f>SUM(AP$3:AP13)</f>
        <v>64</v>
      </c>
      <c r="T13" s="651">
        <f>SUM(I$3:I13)</f>
        <v>0</v>
      </c>
      <c r="U13" s="373" t="str">
        <f t="shared" si="22"/>
        <v/>
      </c>
      <c r="V13" s="689"/>
      <c r="W13" s="609"/>
      <c r="X13" s="609"/>
      <c r="Y13" s="15">
        <f t="shared" si="2"/>
        <v>46092</v>
      </c>
      <c r="Z13" s="2">
        <f t="shared" si="3"/>
        <v>0</v>
      </c>
      <c r="AA13" s="2">
        <f>IF(M13=Einstellungen!A$43,I13,IF(M13=Einstellungen!A$45,I13,0))</f>
        <v>0</v>
      </c>
      <c r="AB13" s="2">
        <f>IF(M13=Einstellungen!A$44,I13,IF(M13=Einstellungen!A$45,I13,0))</f>
        <v>0</v>
      </c>
      <c r="AC13" s="661">
        <f t="shared" si="4"/>
        <v>0</v>
      </c>
      <c r="AD13" s="2">
        <f t="shared" si="5"/>
        <v>0</v>
      </c>
      <c r="AE13" s="2">
        <f t="shared" si="23"/>
        <v>0</v>
      </c>
      <c r="AF13" s="2">
        <f t="shared" si="23"/>
        <v>0</v>
      </c>
      <c r="AG13" s="325">
        <f t="shared" si="6"/>
        <v>0</v>
      </c>
      <c r="AH13" s="325">
        <f t="shared" si="7"/>
        <v>0</v>
      </c>
      <c r="AI13" s="325">
        <f t="shared" si="24"/>
        <v>0</v>
      </c>
      <c r="AJ13" s="325">
        <f t="shared" si="25"/>
        <v>0</v>
      </c>
      <c r="AK13" s="2">
        <f t="shared" si="26"/>
        <v>4</v>
      </c>
      <c r="AL13" s="14">
        <f t="shared" si="27"/>
        <v>0</v>
      </c>
      <c r="AM13" s="11">
        <f t="shared" si="28"/>
        <v>0</v>
      </c>
      <c r="AN13" s="11">
        <f t="shared" si="29"/>
        <v>0</v>
      </c>
      <c r="AO13" s="11">
        <f t="shared" si="30"/>
        <v>8</v>
      </c>
      <c r="AP13" s="11">
        <f t="shared" si="31"/>
        <v>8</v>
      </c>
      <c r="AQ13" s="204">
        <f t="shared" si="32"/>
        <v>8</v>
      </c>
      <c r="AR13" s="2">
        <f t="shared" si="33"/>
        <v>1</v>
      </c>
      <c r="AS13" s="2">
        <f t="shared" si="34"/>
        <v>1</v>
      </c>
      <c r="AT13" s="11" t="str">
        <f t="shared" si="58"/>
        <v/>
      </c>
      <c r="AU13" s="11" t="str">
        <f t="shared" si="36"/>
        <v/>
      </c>
      <c r="AV13" s="11">
        <f t="shared" si="37"/>
        <v>-8</v>
      </c>
      <c r="AW13" s="11">
        <f>SUM($AV$3:AV13)</f>
        <v>-64</v>
      </c>
      <c r="AX13" s="390">
        <f t="shared" si="38"/>
        <v>0</v>
      </c>
      <c r="AY13" s="390">
        <f t="shared" si="8"/>
        <v>0</v>
      </c>
      <c r="AZ13" s="390">
        <f t="shared" si="8"/>
        <v>0</v>
      </c>
      <c r="BA13" s="390">
        <f t="shared" si="8"/>
        <v>0</v>
      </c>
      <c r="BB13" s="390">
        <f t="shared" si="8"/>
        <v>0</v>
      </c>
      <c r="BD13" s="368">
        <f t="shared" si="39"/>
        <v>0</v>
      </c>
      <c r="BE13" s="368">
        <f t="shared" si="39"/>
        <v>0</v>
      </c>
      <c r="BF13" s="368">
        <f t="shared" si="39"/>
        <v>0</v>
      </c>
      <c r="BG13" s="368">
        <f t="shared" si="39"/>
        <v>0</v>
      </c>
      <c r="BH13" s="372">
        <f t="shared" si="40"/>
        <v>18</v>
      </c>
      <c r="BI13" s="372">
        <f t="shared" si="9"/>
        <v>1.5</v>
      </c>
      <c r="BJ13" s="372">
        <f t="shared" si="41"/>
        <v>22</v>
      </c>
      <c r="BK13" s="372">
        <f t="shared" si="10"/>
        <v>2</v>
      </c>
      <c r="BL13" s="372">
        <f t="shared" si="42"/>
        <v>6</v>
      </c>
      <c r="BM13" s="372">
        <f t="shared" si="11"/>
        <v>2</v>
      </c>
      <c r="BN13" s="564">
        <f t="shared" si="12"/>
        <v>0</v>
      </c>
      <c r="BO13" s="565">
        <f t="shared" si="13"/>
        <v>0</v>
      </c>
      <c r="BP13" s="570">
        <f t="shared" si="14"/>
        <v>0</v>
      </c>
      <c r="BQ13" s="564">
        <f t="shared" si="15"/>
        <v>0</v>
      </c>
      <c r="BR13" s="565">
        <f t="shared" si="16"/>
        <v>0</v>
      </c>
      <c r="BS13" s="570">
        <f t="shared" si="17"/>
        <v>0</v>
      </c>
      <c r="BT13" s="568">
        <f t="shared" si="43"/>
        <v>0</v>
      </c>
      <c r="BU13" s="564">
        <f t="shared" si="44"/>
        <v>0</v>
      </c>
      <c r="BV13" s="582">
        <f t="shared" si="45"/>
        <v>0</v>
      </c>
      <c r="BW13" s="576">
        <f t="shared" si="46"/>
        <v>0</v>
      </c>
      <c r="BX13" s="577">
        <f t="shared" si="47"/>
        <v>0</v>
      </c>
      <c r="BY13" s="578">
        <f t="shared" si="18"/>
        <v>0</v>
      </c>
      <c r="BZ13" s="576">
        <f t="shared" si="48"/>
        <v>0</v>
      </c>
      <c r="CA13" s="577">
        <f t="shared" si="49"/>
        <v>0</v>
      </c>
      <c r="CB13" s="578">
        <f t="shared" si="19"/>
        <v>0</v>
      </c>
      <c r="CC13" s="579">
        <f t="shared" si="50"/>
        <v>0</v>
      </c>
      <c r="CD13" s="576">
        <f t="shared" si="51"/>
        <v>0</v>
      </c>
      <c r="CE13" s="560">
        <f t="shared" si="52"/>
        <v>-6</v>
      </c>
      <c r="CF13" s="560">
        <f t="shared" si="53"/>
        <v>-6</v>
      </c>
      <c r="CG13" s="560">
        <f t="shared" si="54"/>
        <v>0</v>
      </c>
      <c r="CH13" s="588">
        <f t="shared" si="55"/>
        <v>0</v>
      </c>
      <c r="CI13" s="11"/>
      <c r="CJ13" s="11"/>
      <c r="CK13" s="204"/>
      <c r="CL13" s="751" t="str">
        <f t="shared" si="56"/>
        <v/>
      </c>
      <c r="CM13" s="11"/>
      <c r="CN13" s="11"/>
      <c r="CO13" s="11"/>
      <c r="CP13" s="204"/>
      <c r="CQ13" s="11"/>
      <c r="CR13" s="204"/>
      <c r="CS13" s="11"/>
    </row>
    <row r="14" spans="1:97" ht="12.75" x14ac:dyDescent="0.2">
      <c r="A14" s="242">
        <f t="shared" si="20"/>
        <v>5</v>
      </c>
      <c r="B14" s="243">
        <f t="shared" si="57"/>
        <v>46093</v>
      </c>
      <c r="C14" s="600">
        <f t="shared" si="21"/>
        <v>11</v>
      </c>
      <c r="D14" s="307"/>
      <c r="E14" s="307"/>
      <c r="F14" s="308"/>
      <c r="G14" s="308"/>
      <c r="H14" s="547"/>
      <c r="I14" s="228">
        <f t="shared" si="0"/>
        <v>0</v>
      </c>
      <c r="J14" s="229">
        <f t="shared" si="1"/>
        <v>1</v>
      </c>
      <c r="K14" s="313"/>
      <c r="L14" s="328"/>
      <c r="M14" s="202"/>
      <c r="N14" s="381"/>
      <c r="O14" s="382"/>
      <c r="P14" s="382"/>
      <c r="Q14" s="757"/>
      <c r="R14" s="246" t="str">
        <f>IF(I$36=0,"",IF(Einstellungen!I$39=1,R13+AV14,CL14))</f>
        <v/>
      </c>
      <c r="S14" s="758">
        <f>SUM(AP$3:AP14)</f>
        <v>72</v>
      </c>
      <c r="T14" s="651">
        <f>SUM(I$3:I14)</f>
        <v>0</v>
      </c>
      <c r="U14" s="373" t="str">
        <f t="shared" si="22"/>
        <v/>
      </c>
      <c r="V14" s="689"/>
      <c r="W14" s="609"/>
      <c r="X14" s="609"/>
      <c r="Y14" s="15">
        <f t="shared" si="2"/>
        <v>46093</v>
      </c>
      <c r="Z14" s="2">
        <f t="shared" si="3"/>
        <v>0</v>
      </c>
      <c r="AA14" s="2">
        <f>IF(M14=Einstellungen!A$43,I14,IF(M14=Einstellungen!A$45,I14,0))</f>
        <v>0</v>
      </c>
      <c r="AB14" s="2">
        <f>IF(M14=Einstellungen!A$44,I14,IF(M14=Einstellungen!A$45,I14,0))</f>
        <v>0</v>
      </c>
      <c r="AC14" s="661">
        <f t="shared" si="4"/>
        <v>0</v>
      </c>
      <c r="AD14" s="2">
        <f t="shared" si="5"/>
        <v>0</v>
      </c>
      <c r="AE14" s="2">
        <f t="shared" si="23"/>
        <v>0</v>
      </c>
      <c r="AF14" s="2">
        <f t="shared" si="23"/>
        <v>0</v>
      </c>
      <c r="AG14" s="325">
        <f t="shared" si="6"/>
        <v>0</v>
      </c>
      <c r="AH14" s="325">
        <f t="shared" si="7"/>
        <v>0</v>
      </c>
      <c r="AI14" s="325">
        <f t="shared" si="24"/>
        <v>0</v>
      </c>
      <c r="AJ14" s="325">
        <f t="shared" si="25"/>
        <v>0</v>
      </c>
      <c r="AK14" s="2">
        <f t="shared" si="26"/>
        <v>5</v>
      </c>
      <c r="AL14" s="14">
        <f t="shared" si="27"/>
        <v>0</v>
      </c>
      <c r="AM14" s="11">
        <f t="shared" si="28"/>
        <v>0</v>
      </c>
      <c r="AN14" s="11">
        <f t="shared" si="29"/>
        <v>0</v>
      </c>
      <c r="AO14" s="11">
        <f t="shared" si="30"/>
        <v>8</v>
      </c>
      <c r="AP14" s="11">
        <f t="shared" si="31"/>
        <v>8</v>
      </c>
      <c r="AQ14" s="204">
        <f t="shared" si="32"/>
        <v>8</v>
      </c>
      <c r="AR14" s="2">
        <f t="shared" si="33"/>
        <v>1</v>
      </c>
      <c r="AS14" s="2">
        <f t="shared" si="34"/>
        <v>1</v>
      </c>
      <c r="AT14" s="11" t="str">
        <f t="shared" si="58"/>
        <v/>
      </c>
      <c r="AU14" s="11" t="str">
        <f t="shared" si="36"/>
        <v/>
      </c>
      <c r="AV14" s="11">
        <f t="shared" si="37"/>
        <v>-8</v>
      </c>
      <c r="AW14" s="11">
        <f>SUM($AV$3:AV14)</f>
        <v>-72</v>
      </c>
      <c r="AX14" s="390">
        <f t="shared" si="38"/>
        <v>0</v>
      </c>
      <c r="AY14" s="390">
        <f t="shared" si="8"/>
        <v>0</v>
      </c>
      <c r="AZ14" s="390">
        <f t="shared" si="8"/>
        <v>0</v>
      </c>
      <c r="BA14" s="390">
        <f t="shared" si="8"/>
        <v>0</v>
      </c>
      <c r="BB14" s="390">
        <f t="shared" si="8"/>
        <v>0</v>
      </c>
      <c r="BD14" s="368">
        <f t="shared" si="39"/>
        <v>0</v>
      </c>
      <c r="BE14" s="368">
        <f t="shared" si="39"/>
        <v>0</v>
      </c>
      <c r="BF14" s="368">
        <f t="shared" si="39"/>
        <v>0</v>
      </c>
      <c r="BG14" s="368">
        <f t="shared" si="39"/>
        <v>0</v>
      </c>
      <c r="BH14" s="372">
        <f t="shared" si="40"/>
        <v>18</v>
      </c>
      <c r="BI14" s="372">
        <f t="shared" si="9"/>
        <v>1.5</v>
      </c>
      <c r="BJ14" s="372">
        <f t="shared" si="41"/>
        <v>22</v>
      </c>
      <c r="BK14" s="372">
        <f t="shared" si="10"/>
        <v>2</v>
      </c>
      <c r="BL14" s="372">
        <f t="shared" si="42"/>
        <v>6</v>
      </c>
      <c r="BM14" s="372">
        <f t="shared" si="11"/>
        <v>2</v>
      </c>
      <c r="BN14" s="564">
        <f t="shared" si="12"/>
        <v>0</v>
      </c>
      <c r="BO14" s="565">
        <f t="shared" si="13"/>
        <v>0</v>
      </c>
      <c r="BP14" s="570">
        <f t="shared" si="14"/>
        <v>0</v>
      </c>
      <c r="BQ14" s="564">
        <f t="shared" si="15"/>
        <v>0</v>
      </c>
      <c r="BR14" s="565">
        <f t="shared" si="16"/>
        <v>0</v>
      </c>
      <c r="BS14" s="570">
        <f t="shared" si="17"/>
        <v>0</v>
      </c>
      <c r="BT14" s="568">
        <f t="shared" si="43"/>
        <v>0</v>
      </c>
      <c r="BU14" s="564">
        <f t="shared" si="44"/>
        <v>0</v>
      </c>
      <c r="BV14" s="582">
        <f t="shared" si="45"/>
        <v>0</v>
      </c>
      <c r="BW14" s="576">
        <f t="shared" si="46"/>
        <v>0</v>
      </c>
      <c r="BX14" s="577">
        <f t="shared" si="47"/>
        <v>0</v>
      </c>
      <c r="BY14" s="578">
        <f t="shared" si="18"/>
        <v>0</v>
      </c>
      <c r="BZ14" s="576">
        <f t="shared" si="48"/>
        <v>0</v>
      </c>
      <c r="CA14" s="577">
        <f t="shared" si="49"/>
        <v>0</v>
      </c>
      <c r="CB14" s="578">
        <f t="shared" si="19"/>
        <v>0</v>
      </c>
      <c r="CC14" s="579">
        <f t="shared" si="50"/>
        <v>0</v>
      </c>
      <c r="CD14" s="576">
        <f t="shared" si="51"/>
        <v>0</v>
      </c>
      <c r="CE14" s="560">
        <f t="shared" si="52"/>
        <v>-6</v>
      </c>
      <c r="CF14" s="560">
        <f t="shared" si="53"/>
        <v>-6</v>
      </c>
      <c r="CG14" s="560">
        <f t="shared" si="54"/>
        <v>0</v>
      </c>
      <c r="CH14" s="588">
        <f t="shared" si="55"/>
        <v>0</v>
      </c>
      <c r="CI14" s="11"/>
      <c r="CJ14" s="11"/>
      <c r="CK14" s="204"/>
      <c r="CL14" s="751" t="str">
        <f t="shared" si="56"/>
        <v/>
      </c>
      <c r="CM14" s="11"/>
      <c r="CN14" s="11"/>
      <c r="CO14" s="11"/>
      <c r="CP14" s="204"/>
      <c r="CQ14" s="11"/>
      <c r="CR14" s="204"/>
      <c r="CS14" s="11"/>
    </row>
    <row r="15" spans="1:97" ht="12.75" x14ac:dyDescent="0.2">
      <c r="A15" s="242">
        <f t="shared" si="20"/>
        <v>6</v>
      </c>
      <c r="B15" s="243">
        <f t="shared" si="57"/>
        <v>46094</v>
      </c>
      <c r="C15" s="600">
        <f t="shared" si="21"/>
        <v>11</v>
      </c>
      <c r="D15" s="307"/>
      <c r="E15" s="307"/>
      <c r="F15" s="308"/>
      <c r="G15" s="308"/>
      <c r="H15" s="547"/>
      <c r="I15" s="228">
        <f t="shared" si="0"/>
        <v>0</v>
      </c>
      <c r="J15" s="229">
        <f t="shared" si="1"/>
        <v>1</v>
      </c>
      <c r="K15" s="313"/>
      <c r="L15" s="328"/>
      <c r="M15" s="202"/>
      <c r="N15" s="381"/>
      <c r="O15" s="382"/>
      <c r="P15" s="382"/>
      <c r="Q15" s="757"/>
      <c r="R15" s="246" t="str">
        <f>IF(I$36=0,"",IF(Einstellungen!I$39=1,R14+AV15,CL15))</f>
        <v/>
      </c>
      <c r="S15" s="758">
        <f>SUM(AP$3:AP15)</f>
        <v>80</v>
      </c>
      <c r="T15" s="651">
        <f>SUM(I$3:I15)</f>
        <v>0</v>
      </c>
      <c r="U15" s="373" t="str">
        <f t="shared" si="22"/>
        <v/>
      </c>
      <c r="V15" s="689"/>
      <c r="W15" s="609"/>
      <c r="X15" s="609"/>
      <c r="Y15" s="15">
        <f t="shared" si="2"/>
        <v>46094</v>
      </c>
      <c r="Z15" s="2">
        <f t="shared" si="3"/>
        <v>0</v>
      </c>
      <c r="AA15" s="2">
        <f>IF(M15=Einstellungen!A$43,I15,IF(M15=Einstellungen!A$45,I15,0))</f>
        <v>0</v>
      </c>
      <c r="AB15" s="2">
        <f>IF(M15=Einstellungen!A$44,I15,IF(M15=Einstellungen!A$45,I15,0))</f>
        <v>0</v>
      </c>
      <c r="AC15" s="661">
        <f t="shared" si="4"/>
        <v>0</v>
      </c>
      <c r="AD15" s="2">
        <f t="shared" si="5"/>
        <v>0</v>
      </c>
      <c r="AE15" s="2">
        <f t="shared" si="23"/>
        <v>0</v>
      </c>
      <c r="AF15" s="2">
        <f t="shared" si="23"/>
        <v>0</v>
      </c>
      <c r="AG15" s="325">
        <f t="shared" si="6"/>
        <v>0</v>
      </c>
      <c r="AH15" s="325">
        <f t="shared" si="7"/>
        <v>0</v>
      </c>
      <c r="AI15" s="325">
        <f t="shared" si="24"/>
        <v>0</v>
      </c>
      <c r="AJ15" s="325">
        <f t="shared" si="25"/>
        <v>0</v>
      </c>
      <c r="AK15" s="2">
        <f t="shared" si="26"/>
        <v>6</v>
      </c>
      <c r="AL15" s="14">
        <f t="shared" si="27"/>
        <v>0</v>
      </c>
      <c r="AM15" s="11">
        <f t="shared" si="28"/>
        <v>0</v>
      </c>
      <c r="AN15" s="11">
        <f t="shared" si="29"/>
        <v>0</v>
      </c>
      <c r="AO15" s="11">
        <f t="shared" si="30"/>
        <v>8</v>
      </c>
      <c r="AP15" s="11">
        <f t="shared" si="31"/>
        <v>8</v>
      </c>
      <c r="AQ15" s="204">
        <f t="shared" si="32"/>
        <v>8</v>
      </c>
      <c r="AR15" s="2">
        <f t="shared" si="33"/>
        <v>1</v>
      </c>
      <c r="AS15" s="2">
        <f t="shared" si="34"/>
        <v>1</v>
      </c>
      <c r="AT15" s="11" t="str">
        <f t="shared" si="58"/>
        <v/>
      </c>
      <c r="AU15" s="11" t="str">
        <f t="shared" si="36"/>
        <v/>
      </c>
      <c r="AV15" s="11">
        <f t="shared" si="37"/>
        <v>-8</v>
      </c>
      <c r="AW15" s="11">
        <f>SUM($AV$3:AV15)</f>
        <v>-80</v>
      </c>
      <c r="AX15" s="390">
        <f t="shared" si="38"/>
        <v>0</v>
      </c>
      <c r="AY15" s="390">
        <f t="shared" si="8"/>
        <v>0</v>
      </c>
      <c r="AZ15" s="390">
        <f t="shared" si="8"/>
        <v>0</v>
      </c>
      <c r="BA15" s="390">
        <f t="shared" si="8"/>
        <v>0</v>
      </c>
      <c r="BB15" s="390">
        <f t="shared" si="8"/>
        <v>0</v>
      </c>
      <c r="BD15" s="368">
        <f t="shared" si="39"/>
        <v>0</v>
      </c>
      <c r="BE15" s="368">
        <f t="shared" si="39"/>
        <v>0</v>
      </c>
      <c r="BF15" s="368">
        <f t="shared" si="39"/>
        <v>0</v>
      </c>
      <c r="BG15" s="368">
        <f t="shared" si="39"/>
        <v>0</v>
      </c>
      <c r="BH15" s="372">
        <f t="shared" si="40"/>
        <v>18</v>
      </c>
      <c r="BI15" s="372">
        <f t="shared" si="9"/>
        <v>1.5</v>
      </c>
      <c r="BJ15" s="372">
        <f t="shared" si="41"/>
        <v>22</v>
      </c>
      <c r="BK15" s="372">
        <f t="shared" si="10"/>
        <v>2</v>
      </c>
      <c r="BL15" s="372">
        <f t="shared" si="42"/>
        <v>6</v>
      </c>
      <c r="BM15" s="372">
        <f t="shared" si="11"/>
        <v>2</v>
      </c>
      <c r="BN15" s="564">
        <f t="shared" si="12"/>
        <v>0</v>
      </c>
      <c r="BO15" s="565">
        <f t="shared" si="13"/>
        <v>0</v>
      </c>
      <c r="BP15" s="570">
        <f t="shared" si="14"/>
        <v>0</v>
      </c>
      <c r="BQ15" s="564">
        <f t="shared" si="15"/>
        <v>0</v>
      </c>
      <c r="BR15" s="565">
        <f t="shared" si="16"/>
        <v>0</v>
      </c>
      <c r="BS15" s="570">
        <f t="shared" si="17"/>
        <v>0</v>
      </c>
      <c r="BT15" s="568">
        <f t="shared" si="43"/>
        <v>0</v>
      </c>
      <c r="BU15" s="564">
        <f t="shared" si="44"/>
        <v>0</v>
      </c>
      <c r="BV15" s="582">
        <f t="shared" si="45"/>
        <v>0</v>
      </c>
      <c r="BW15" s="576">
        <f t="shared" si="46"/>
        <v>0</v>
      </c>
      <c r="BX15" s="577">
        <f t="shared" si="47"/>
        <v>0</v>
      </c>
      <c r="BY15" s="578">
        <f t="shared" si="18"/>
        <v>0</v>
      </c>
      <c r="BZ15" s="576">
        <f t="shared" si="48"/>
        <v>0</v>
      </c>
      <c r="CA15" s="577">
        <f t="shared" si="49"/>
        <v>0</v>
      </c>
      <c r="CB15" s="578">
        <f t="shared" si="19"/>
        <v>0</v>
      </c>
      <c r="CC15" s="579">
        <f t="shared" si="50"/>
        <v>0</v>
      </c>
      <c r="CD15" s="576">
        <f t="shared" si="51"/>
        <v>0</v>
      </c>
      <c r="CE15" s="560">
        <f t="shared" si="52"/>
        <v>-6</v>
      </c>
      <c r="CF15" s="560">
        <f t="shared" si="53"/>
        <v>-6</v>
      </c>
      <c r="CG15" s="560">
        <f t="shared" si="54"/>
        <v>0</v>
      </c>
      <c r="CH15" s="588">
        <f t="shared" si="55"/>
        <v>0</v>
      </c>
      <c r="CI15" s="11"/>
      <c r="CJ15" s="11"/>
      <c r="CK15" s="204"/>
      <c r="CL15" s="751" t="str">
        <f t="shared" si="56"/>
        <v/>
      </c>
      <c r="CM15" s="11"/>
      <c r="CN15" s="11"/>
      <c r="CO15" s="11"/>
      <c r="CP15" s="204"/>
      <c r="CQ15" s="11"/>
      <c r="CR15" s="204"/>
      <c r="CS15" s="11"/>
    </row>
    <row r="16" spans="1:97" ht="12.75" x14ac:dyDescent="0.2">
      <c r="A16" s="242">
        <f t="shared" si="20"/>
        <v>7</v>
      </c>
      <c r="B16" s="243">
        <f t="shared" si="57"/>
        <v>46095</v>
      </c>
      <c r="C16" s="600">
        <f t="shared" si="21"/>
        <v>11</v>
      </c>
      <c r="D16" s="307"/>
      <c r="E16" s="307"/>
      <c r="F16" s="308"/>
      <c r="G16" s="308"/>
      <c r="H16" s="547"/>
      <c r="I16" s="228">
        <f t="shared" si="0"/>
        <v>0</v>
      </c>
      <c r="J16" s="229" t="str">
        <f t="shared" si="1"/>
        <v/>
      </c>
      <c r="K16" s="313"/>
      <c r="L16" s="328"/>
      <c r="M16" s="202"/>
      <c r="N16" s="381"/>
      <c r="O16" s="382"/>
      <c r="P16" s="382"/>
      <c r="Q16" s="757"/>
      <c r="R16" s="246" t="str">
        <f>IF(I$36=0,"",IF(Einstellungen!I$39=1,R15+AV16,CL16))</f>
        <v/>
      </c>
      <c r="S16" s="758">
        <f>SUM(AP$3:AP16)</f>
        <v>80</v>
      </c>
      <c r="T16" s="651">
        <f>SUM(I$3:I16)</f>
        <v>0</v>
      </c>
      <c r="U16" s="373" t="str">
        <f t="shared" si="22"/>
        <v/>
      </c>
      <c r="V16" s="689"/>
      <c r="W16" s="609"/>
      <c r="X16" s="609"/>
      <c r="Y16" s="15">
        <f t="shared" si="2"/>
        <v>46095</v>
      </c>
      <c r="Z16" s="2" t="b">
        <f t="shared" si="3"/>
        <v>0</v>
      </c>
      <c r="AA16" s="2">
        <f>IF(M16=Einstellungen!A$43,I16,IF(M16=Einstellungen!A$45,I16,0))</f>
        <v>0</v>
      </c>
      <c r="AB16" s="2">
        <f>IF(M16=Einstellungen!A$44,I16,IF(M16=Einstellungen!A$45,I16,0))</f>
        <v>0</v>
      </c>
      <c r="AC16" s="661">
        <f t="shared" si="4"/>
        <v>0</v>
      </c>
      <c r="AD16" s="2" t="b">
        <f t="shared" si="5"/>
        <v>0</v>
      </c>
      <c r="AE16" s="2">
        <f t="shared" si="23"/>
        <v>0</v>
      </c>
      <c r="AF16" s="2">
        <f t="shared" si="23"/>
        <v>0</v>
      </c>
      <c r="AG16" s="325" t="b">
        <f t="shared" si="6"/>
        <v>0</v>
      </c>
      <c r="AH16" s="325" t="b">
        <f t="shared" si="7"/>
        <v>0</v>
      </c>
      <c r="AI16" s="325" t="b">
        <f t="shared" si="24"/>
        <v>0</v>
      </c>
      <c r="AJ16" s="325" t="b">
        <f t="shared" si="25"/>
        <v>0</v>
      </c>
      <c r="AK16" s="2">
        <f t="shared" si="26"/>
        <v>7</v>
      </c>
      <c r="AL16" s="14">
        <f t="shared" si="27"/>
        <v>0</v>
      </c>
      <c r="AM16" s="11">
        <f t="shared" si="28"/>
        <v>0</v>
      </c>
      <c r="AN16" s="11">
        <f t="shared" si="29"/>
        <v>0</v>
      </c>
      <c r="AO16" s="11">
        <f t="shared" si="30"/>
        <v>0</v>
      </c>
      <c r="AP16" s="11">
        <f t="shared" si="31"/>
        <v>0</v>
      </c>
      <c r="AQ16" s="204">
        <f t="shared" si="32"/>
        <v>0</v>
      </c>
      <c r="AR16" s="2" t="str">
        <f t="shared" si="33"/>
        <v/>
      </c>
      <c r="AS16" s="2" t="str">
        <f t="shared" si="34"/>
        <v/>
      </c>
      <c r="AT16" s="11" t="str">
        <f t="shared" si="58"/>
        <v/>
      </c>
      <c r="AU16" s="11" t="str">
        <f t="shared" si="36"/>
        <v/>
      </c>
      <c r="AV16" s="11">
        <f t="shared" si="37"/>
        <v>0</v>
      </c>
      <c r="AW16" s="11">
        <f>SUM($AV$3:AV16)</f>
        <v>-80</v>
      </c>
      <c r="AX16" s="390">
        <f t="shared" si="38"/>
        <v>0</v>
      </c>
      <c r="AY16" s="390">
        <f t="shared" si="8"/>
        <v>0</v>
      </c>
      <c r="AZ16" s="390">
        <f t="shared" si="8"/>
        <v>0</v>
      </c>
      <c r="BA16" s="390">
        <f t="shared" si="8"/>
        <v>0</v>
      </c>
      <c r="BB16" s="390">
        <f t="shared" si="8"/>
        <v>0</v>
      </c>
      <c r="BD16" s="368">
        <f t="shared" si="39"/>
        <v>0</v>
      </c>
      <c r="BE16" s="368">
        <f t="shared" si="39"/>
        <v>0</v>
      </c>
      <c r="BF16" s="368">
        <f t="shared" si="39"/>
        <v>0</v>
      </c>
      <c r="BG16" s="368">
        <f t="shared" si="39"/>
        <v>0</v>
      </c>
      <c r="BH16" s="372">
        <f t="shared" si="40"/>
        <v>18</v>
      </c>
      <c r="BI16" s="372">
        <f t="shared" si="9"/>
        <v>1.5</v>
      </c>
      <c r="BJ16" s="372">
        <f t="shared" si="41"/>
        <v>22</v>
      </c>
      <c r="BK16" s="372">
        <f t="shared" si="10"/>
        <v>2</v>
      </c>
      <c r="BL16" s="372">
        <f t="shared" si="42"/>
        <v>6</v>
      </c>
      <c r="BM16" s="372">
        <f t="shared" si="11"/>
        <v>2</v>
      </c>
      <c r="BN16" s="564">
        <f t="shared" si="12"/>
        <v>0</v>
      </c>
      <c r="BO16" s="565">
        <f t="shared" si="13"/>
        <v>0</v>
      </c>
      <c r="BP16" s="570">
        <f t="shared" si="14"/>
        <v>0</v>
      </c>
      <c r="BQ16" s="564">
        <f t="shared" si="15"/>
        <v>0</v>
      </c>
      <c r="BR16" s="565">
        <f t="shared" si="16"/>
        <v>0</v>
      </c>
      <c r="BS16" s="570">
        <f t="shared" si="17"/>
        <v>0</v>
      </c>
      <c r="BT16" s="568">
        <f t="shared" si="43"/>
        <v>0</v>
      </c>
      <c r="BU16" s="564">
        <f t="shared" si="44"/>
        <v>0</v>
      </c>
      <c r="BV16" s="582">
        <f t="shared" si="45"/>
        <v>0</v>
      </c>
      <c r="BW16" s="576">
        <f t="shared" si="46"/>
        <v>0</v>
      </c>
      <c r="BX16" s="577">
        <f t="shared" si="47"/>
        <v>0</v>
      </c>
      <c r="BY16" s="578">
        <f t="shared" si="18"/>
        <v>0</v>
      </c>
      <c r="BZ16" s="576">
        <f t="shared" si="48"/>
        <v>0</v>
      </c>
      <c r="CA16" s="577">
        <f t="shared" si="49"/>
        <v>0</v>
      </c>
      <c r="CB16" s="578">
        <f t="shared" si="19"/>
        <v>0</v>
      </c>
      <c r="CC16" s="579">
        <f t="shared" si="50"/>
        <v>0</v>
      </c>
      <c r="CD16" s="576">
        <f t="shared" si="51"/>
        <v>0</v>
      </c>
      <c r="CE16" s="560">
        <f t="shared" si="52"/>
        <v>-6</v>
      </c>
      <c r="CF16" s="560">
        <f t="shared" si="53"/>
        <v>-6</v>
      </c>
      <c r="CG16" s="560">
        <f t="shared" si="54"/>
        <v>0</v>
      </c>
      <c r="CH16" s="588">
        <f t="shared" si="55"/>
        <v>0</v>
      </c>
      <c r="CI16" s="11"/>
      <c r="CJ16" s="11"/>
      <c r="CK16" s="204"/>
      <c r="CL16" s="751" t="str">
        <f t="shared" si="56"/>
        <v/>
      </c>
      <c r="CM16" s="11"/>
      <c r="CN16" s="11"/>
      <c r="CO16" s="11"/>
      <c r="CP16" s="204"/>
      <c r="CQ16" s="11"/>
      <c r="CR16" s="204"/>
      <c r="CS16" s="11"/>
    </row>
    <row r="17" spans="1:97" ht="12.75" x14ac:dyDescent="0.2">
      <c r="A17" s="242">
        <f t="shared" si="20"/>
        <v>1</v>
      </c>
      <c r="B17" s="243">
        <f t="shared" si="57"/>
        <v>46096</v>
      </c>
      <c r="C17" s="600">
        <f t="shared" si="21"/>
        <v>11</v>
      </c>
      <c r="D17" s="307"/>
      <c r="E17" s="307"/>
      <c r="F17" s="308"/>
      <c r="G17" s="308"/>
      <c r="H17" s="547"/>
      <c r="I17" s="228">
        <f t="shared" si="0"/>
        <v>0</v>
      </c>
      <c r="J17" s="229" t="str">
        <f t="shared" si="1"/>
        <v/>
      </c>
      <c r="K17" s="313"/>
      <c r="L17" s="328"/>
      <c r="M17" s="202"/>
      <c r="N17" s="381"/>
      <c r="O17" s="382"/>
      <c r="P17" s="382"/>
      <c r="Q17" s="757"/>
      <c r="R17" s="246" t="str">
        <f>IF(I$36=0,"",IF(Einstellungen!I$39=1,R16+AV17,CL17))</f>
        <v/>
      </c>
      <c r="S17" s="758">
        <f>SUM(AP$3:AP17)</f>
        <v>80</v>
      </c>
      <c r="T17" s="651">
        <f>SUM(I$3:I17)</f>
        <v>0</v>
      </c>
      <c r="U17" s="373" t="str">
        <f t="shared" si="22"/>
        <v/>
      </c>
      <c r="V17" s="689"/>
      <c r="W17" s="609"/>
      <c r="X17" s="609"/>
      <c r="Y17" s="15">
        <f t="shared" si="2"/>
        <v>46096</v>
      </c>
      <c r="Z17" s="2" t="b">
        <f t="shared" si="3"/>
        <v>0</v>
      </c>
      <c r="AA17" s="2">
        <f>IF(M17=Einstellungen!A$43,I17,IF(M17=Einstellungen!A$45,I17,0))</f>
        <v>0</v>
      </c>
      <c r="AB17" s="2">
        <f>IF(M17=Einstellungen!A$44,I17,IF(M17=Einstellungen!A$45,I17,0))</f>
        <v>0</v>
      </c>
      <c r="AC17" s="661">
        <f t="shared" si="4"/>
        <v>0</v>
      </c>
      <c r="AD17" s="2" t="b">
        <f t="shared" si="5"/>
        <v>0</v>
      </c>
      <c r="AE17" s="2">
        <f t="shared" si="23"/>
        <v>0</v>
      </c>
      <c r="AF17" s="2">
        <f t="shared" si="23"/>
        <v>0</v>
      </c>
      <c r="AG17" s="325" t="b">
        <f t="shared" si="6"/>
        <v>0</v>
      </c>
      <c r="AH17" s="325" t="b">
        <f t="shared" si="7"/>
        <v>0</v>
      </c>
      <c r="AI17" s="325" t="b">
        <f t="shared" si="24"/>
        <v>0</v>
      </c>
      <c r="AJ17" s="325" t="b">
        <f t="shared" si="25"/>
        <v>0</v>
      </c>
      <c r="AK17" s="2">
        <f t="shared" si="26"/>
        <v>1</v>
      </c>
      <c r="AL17" s="14">
        <f t="shared" si="27"/>
        <v>0</v>
      </c>
      <c r="AM17" s="11">
        <f t="shared" si="28"/>
        <v>0</v>
      </c>
      <c r="AN17" s="11">
        <f t="shared" si="29"/>
        <v>0</v>
      </c>
      <c r="AO17" s="11">
        <f t="shared" si="30"/>
        <v>0</v>
      </c>
      <c r="AP17" s="11">
        <f t="shared" si="31"/>
        <v>0</v>
      </c>
      <c r="AQ17" s="204">
        <f t="shared" si="32"/>
        <v>0</v>
      </c>
      <c r="AR17" s="2" t="str">
        <f t="shared" si="33"/>
        <v/>
      </c>
      <c r="AS17" s="2" t="str">
        <f t="shared" si="34"/>
        <v/>
      </c>
      <c r="AT17" s="11" t="str">
        <f t="shared" si="58"/>
        <v/>
      </c>
      <c r="AU17" s="11" t="str">
        <f t="shared" si="36"/>
        <v/>
      </c>
      <c r="AV17" s="11">
        <f t="shared" si="37"/>
        <v>0</v>
      </c>
      <c r="AW17" s="11">
        <f>SUM($AV$3:AV17)</f>
        <v>-80</v>
      </c>
      <c r="AX17" s="390">
        <f t="shared" si="38"/>
        <v>0</v>
      </c>
      <c r="AY17" s="390">
        <f t="shared" si="8"/>
        <v>0</v>
      </c>
      <c r="AZ17" s="390">
        <f t="shared" si="8"/>
        <v>0</v>
      </c>
      <c r="BA17" s="390">
        <f t="shared" si="8"/>
        <v>0</v>
      </c>
      <c r="BB17" s="390">
        <f t="shared" si="8"/>
        <v>0</v>
      </c>
      <c r="BD17" s="368">
        <f t="shared" si="39"/>
        <v>0</v>
      </c>
      <c r="BE17" s="368">
        <f t="shared" si="39"/>
        <v>0</v>
      </c>
      <c r="BF17" s="368">
        <f t="shared" si="39"/>
        <v>0</v>
      </c>
      <c r="BG17" s="368">
        <f t="shared" si="39"/>
        <v>0</v>
      </c>
      <c r="BH17" s="372">
        <f t="shared" si="40"/>
        <v>8</v>
      </c>
      <c r="BI17" s="372">
        <f t="shared" si="9"/>
        <v>2</v>
      </c>
      <c r="BJ17" s="372">
        <f t="shared" si="41"/>
        <v>22</v>
      </c>
      <c r="BK17" s="372">
        <f t="shared" si="10"/>
        <v>3</v>
      </c>
      <c r="BL17" s="372">
        <f t="shared" si="42"/>
        <v>6</v>
      </c>
      <c r="BM17" s="372">
        <f t="shared" si="11"/>
        <v>3</v>
      </c>
      <c r="BN17" s="564">
        <f t="shared" si="12"/>
        <v>0</v>
      </c>
      <c r="BO17" s="565">
        <f t="shared" si="13"/>
        <v>0</v>
      </c>
      <c r="BP17" s="570">
        <f t="shared" si="14"/>
        <v>0</v>
      </c>
      <c r="BQ17" s="564">
        <f t="shared" si="15"/>
        <v>0</v>
      </c>
      <c r="BR17" s="565">
        <f t="shared" si="16"/>
        <v>0</v>
      </c>
      <c r="BS17" s="570">
        <f t="shared" si="17"/>
        <v>0</v>
      </c>
      <c r="BT17" s="568">
        <f t="shared" si="43"/>
        <v>0</v>
      </c>
      <c r="BU17" s="564">
        <f t="shared" si="44"/>
        <v>0</v>
      </c>
      <c r="BV17" s="582">
        <f t="shared" si="45"/>
        <v>0</v>
      </c>
      <c r="BW17" s="576">
        <f t="shared" si="46"/>
        <v>0</v>
      </c>
      <c r="BX17" s="577">
        <f t="shared" si="47"/>
        <v>0</v>
      </c>
      <c r="BY17" s="578">
        <f t="shared" si="18"/>
        <v>0</v>
      </c>
      <c r="BZ17" s="576">
        <f t="shared" si="48"/>
        <v>0</v>
      </c>
      <c r="CA17" s="577">
        <f t="shared" si="49"/>
        <v>0</v>
      </c>
      <c r="CB17" s="578">
        <f t="shared" si="19"/>
        <v>0</v>
      </c>
      <c r="CC17" s="579">
        <f t="shared" si="50"/>
        <v>0</v>
      </c>
      <c r="CD17" s="576">
        <f t="shared" si="51"/>
        <v>0</v>
      </c>
      <c r="CE17" s="560">
        <f t="shared" si="52"/>
        <v>-6</v>
      </c>
      <c r="CF17" s="560">
        <f t="shared" si="53"/>
        <v>-6</v>
      </c>
      <c r="CG17" s="560">
        <f t="shared" si="54"/>
        <v>0</v>
      </c>
      <c r="CH17" s="588">
        <f t="shared" si="55"/>
        <v>0</v>
      </c>
      <c r="CI17" s="11"/>
      <c r="CJ17" s="11"/>
      <c r="CK17" s="204"/>
      <c r="CL17" s="751" t="str">
        <f t="shared" si="56"/>
        <v/>
      </c>
      <c r="CM17" s="11"/>
      <c r="CN17" s="11"/>
      <c r="CO17" s="11"/>
      <c r="CP17" s="204"/>
      <c r="CQ17" s="11"/>
      <c r="CR17" s="204"/>
      <c r="CS17" s="11"/>
    </row>
    <row r="18" spans="1:97" ht="12.75" x14ac:dyDescent="0.2">
      <c r="A18" s="242">
        <f t="shared" si="20"/>
        <v>2</v>
      </c>
      <c r="B18" s="243">
        <f t="shared" si="57"/>
        <v>46097</v>
      </c>
      <c r="C18" s="600">
        <f t="shared" si="21"/>
        <v>12</v>
      </c>
      <c r="D18" s="307"/>
      <c r="E18" s="307"/>
      <c r="F18" s="308"/>
      <c r="G18" s="308"/>
      <c r="H18" s="547"/>
      <c r="I18" s="228">
        <f t="shared" si="0"/>
        <v>0</v>
      </c>
      <c r="J18" s="229">
        <f t="shared" si="1"/>
        <v>1</v>
      </c>
      <c r="K18" s="313"/>
      <c r="L18" s="328"/>
      <c r="M18" s="202"/>
      <c r="N18" s="381"/>
      <c r="O18" s="382"/>
      <c r="P18" s="382"/>
      <c r="Q18" s="757"/>
      <c r="R18" s="246" t="str">
        <f>IF(I$36=0,"",IF(Einstellungen!I$39=1,R17+AV18,CL18))</f>
        <v/>
      </c>
      <c r="S18" s="758">
        <f>SUM(AP$3:AP18)</f>
        <v>88</v>
      </c>
      <c r="T18" s="651">
        <f>SUM(I$3:I18)</f>
        <v>0</v>
      </c>
      <c r="U18" s="373" t="str">
        <f t="shared" si="22"/>
        <v/>
      </c>
      <c r="V18" s="689"/>
      <c r="W18" s="609"/>
      <c r="X18" s="609"/>
      <c r="Y18" s="15">
        <f t="shared" si="2"/>
        <v>46097</v>
      </c>
      <c r="Z18" s="2">
        <f t="shared" si="3"/>
        <v>0</v>
      </c>
      <c r="AA18" s="2">
        <f>IF(M18=Einstellungen!A$43,I18,IF(M18=Einstellungen!A$45,I18,0))</f>
        <v>0</v>
      </c>
      <c r="AB18" s="2">
        <f>IF(M18=Einstellungen!A$44,I18,IF(M18=Einstellungen!A$45,I18,0))</f>
        <v>0</v>
      </c>
      <c r="AC18" s="661">
        <f t="shared" si="4"/>
        <v>0</v>
      </c>
      <c r="AD18" s="2">
        <f t="shared" si="5"/>
        <v>0</v>
      </c>
      <c r="AE18" s="2">
        <f t="shared" si="23"/>
        <v>0</v>
      </c>
      <c r="AF18" s="2">
        <f t="shared" si="23"/>
        <v>0</v>
      </c>
      <c r="AG18" s="325">
        <f t="shared" si="6"/>
        <v>0</v>
      </c>
      <c r="AH18" s="325">
        <f t="shared" si="7"/>
        <v>0</v>
      </c>
      <c r="AI18" s="325">
        <f t="shared" si="24"/>
        <v>0</v>
      </c>
      <c r="AJ18" s="325">
        <f t="shared" si="25"/>
        <v>0</v>
      </c>
      <c r="AK18" s="2">
        <f t="shared" si="26"/>
        <v>2</v>
      </c>
      <c r="AL18" s="14">
        <f t="shared" si="27"/>
        <v>0</v>
      </c>
      <c r="AM18" s="11">
        <f t="shared" si="28"/>
        <v>0</v>
      </c>
      <c r="AN18" s="11">
        <f t="shared" si="29"/>
        <v>0</v>
      </c>
      <c r="AO18" s="11">
        <f t="shared" si="30"/>
        <v>8</v>
      </c>
      <c r="AP18" s="11">
        <f t="shared" si="31"/>
        <v>8</v>
      </c>
      <c r="AQ18" s="204">
        <f t="shared" si="32"/>
        <v>8</v>
      </c>
      <c r="AR18" s="2">
        <f t="shared" si="33"/>
        <v>1</v>
      </c>
      <c r="AS18" s="2">
        <f t="shared" si="34"/>
        <v>1</v>
      </c>
      <c r="AT18" s="11" t="str">
        <f t="shared" si="58"/>
        <v/>
      </c>
      <c r="AU18" s="11" t="str">
        <f t="shared" si="36"/>
        <v/>
      </c>
      <c r="AV18" s="11">
        <f t="shared" si="37"/>
        <v>-8</v>
      </c>
      <c r="AW18" s="11">
        <f>SUM($AV$3:AV18)</f>
        <v>-88</v>
      </c>
      <c r="AX18" s="390">
        <f t="shared" si="38"/>
        <v>0</v>
      </c>
      <c r="AY18" s="390">
        <f t="shared" si="8"/>
        <v>0</v>
      </c>
      <c r="AZ18" s="390">
        <f t="shared" si="8"/>
        <v>0</v>
      </c>
      <c r="BA18" s="390">
        <f t="shared" si="8"/>
        <v>0</v>
      </c>
      <c r="BB18" s="390">
        <f t="shared" si="8"/>
        <v>0</v>
      </c>
      <c r="BD18" s="368">
        <f t="shared" si="39"/>
        <v>0</v>
      </c>
      <c r="BE18" s="368">
        <f t="shared" si="39"/>
        <v>0</v>
      </c>
      <c r="BF18" s="368">
        <f t="shared" si="39"/>
        <v>0</v>
      </c>
      <c r="BG18" s="368">
        <f t="shared" si="39"/>
        <v>0</v>
      </c>
      <c r="BH18" s="372">
        <f t="shared" si="40"/>
        <v>18</v>
      </c>
      <c r="BI18" s="372">
        <f t="shared" si="9"/>
        <v>1.5</v>
      </c>
      <c r="BJ18" s="372">
        <f t="shared" si="41"/>
        <v>22</v>
      </c>
      <c r="BK18" s="372">
        <f t="shared" si="10"/>
        <v>2</v>
      </c>
      <c r="BL18" s="372">
        <f t="shared" si="42"/>
        <v>6</v>
      </c>
      <c r="BM18" s="372">
        <f t="shared" si="11"/>
        <v>2</v>
      </c>
      <c r="BN18" s="564">
        <f t="shared" si="12"/>
        <v>0</v>
      </c>
      <c r="BO18" s="565">
        <f t="shared" si="13"/>
        <v>0</v>
      </c>
      <c r="BP18" s="570">
        <f t="shared" si="14"/>
        <v>0</v>
      </c>
      <c r="BQ18" s="564">
        <f t="shared" si="15"/>
        <v>0</v>
      </c>
      <c r="BR18" s="565">
        <f t="shared" si="16"/>
        <v>0</v>
      </c>
      <c r="BS18" s="570">
        <f t="shared" si="17"/>
        <v>0</v>
      </c>
      <c r="BT18" s="568">
        <f t="shared" si="43"/>
        <v>0</v>
      </c>
      <c r="BU18" s="564">
        <f t="shared" si="44"/>
        <v>0</v>
      </c>
      <c r="BV18" s="582">
        <f t="shared" si="45"/>
        <v>0</v>
      </c>
      <c r="BW18" s="576">
        <f t="shared" si="46"/>
        <v>0</v>
      </c>
      <c r="BX18" s="577">
        <f t="shared" si="47"/>
        <v>0</v>
      </c>
      <c r="BY18" s="578">
        <f t="shared" si="18"/>
        <v>0</v>
      </c>
      <c r="BZ18" s="576">
        <f t="shared" si="48"/>
        <v>0</v>
      </c>
      <c r="CA18" s="577">
        <f t="shared" si="49"/>
        <v>0</v>
      </c>
      <c r="CB18" s="578">
        <f t="shared" si="19"/>
        <v>0</v>
      </c>
      <c r="CC18" s="579">
        <f t="shared" si="50"/>
        <v>0</v>
      </c>
      <c r="CD18" s="576">
        <f t="shared" si="51"/>
        <v>0</v>
      </c>
      <c r="CE18" s="560">
        <f t="shared" si="52"/>
        <v>-6</v>
      </c>
      <c r="CF18" s="560">
        <f t="shared" si="53"/>
        <v>-6</v>
      </c>
      <c r="CG18" s="560">
        <f t="shared" si="54"/>
        <v>0</v>
      </c>
      <c r="CH18" s="588">
        <f t="shared" si="55"/>
        <v>0</v>
      </c>
      <c r="CI18" s="11"/>
      <c r="CJ18" s="11"/>
      <c r="CK18" s="204"/>
      <c r="CL18" s="751" t="str">
        <f t="shared" si="56"/>
        <v/>
      </c>
      <c r="CM18" s="11"/>
      <c r="CN18" s="11"/>
      <c r="CO18" s="11"/>
      <c r="CP18" s="204"/>
      <c r="CQ18" s="11"/>
      <c r="CR18" s="204"/>
      <c r="CS18" s="11"/>
    </row>
    <row r="19" spans="1:97" ht="12.75" x14ac:dyDescent="0.2">
      <c r="A19" s="242">
        <f t="shared" si="20"/>
        <v>3</v>
      </c>
      <c r="B19" s="243">
        <f t="shared" si="57"/>
        <v>46098</v>
      </c>
      <c r="C19" s="600">
        <f t="shared" si="21"/>
        <v>12</v>
      </c>
      <c r="D19" s="307"/>
      <c r="E19" s="307"/>
      <c r="F19" s="308"/>
      <c r="G19" s="308"/>
      <c r="H19" s="547"/>
      <c r="I19" s="228">
        <f t="shared" si="0"/>
        <v>0</v>
      </c>
      <c r="J19" s="229">
        <f t="shared" si="1"/>
        <v>1</v>
      </c>
      <c r="K19" s="313"/>
      <c r="L19" s="328"/>
      <c r="M19" s="202"/>
      <c r="N19" s="381"/>
      <c r="O19" s="382"/>
      <c r="P19" s="382"/>
      <c r="Q19" s="757"/>
      <c r="R19" s="246" t="str">
        <f>IF(I$36=0,"",IF(Einstellungen!I$39=1,R18+AV19,CL19))</f>
        <v/>
      </c>
      <c r="S19" s="758">
        <f>SUM(AP$3:AP19)</f>
        <v>96</v>
      </c>
      <c r="T19" s="651">
        <f>SUM(I$3:I19)</f>
        <v>0</v>
      </c>
      <c r="U19" s="373" t="str">
        <f t="shared" si="22"/>
        <v/>
      </c>
      <c r="V19" s="689"/>
      <c r="W19" s="609"/>
      <c r="X19" s="609"/>
      <c r="Y19" s="15">
        <f t="shared" si="2"/>
        <v>46098</v>
      </c>
      <c r="Z19" s="2">
        <f t="shared" si="3"/>
        <v>0</v>
      </c>
      <c r="AA19" s="2">
        <f>IF(M19=Einstellungen!A$43,I19,IF(M19=Einstellungen!A$45,I19,0))</f>
        <v>0</v>
      </c>
      <c r="AB19" s="2">
        <f>IF(M19=Einstellungen!A$44,I19,IF(M19=Einstellungen!A$45,I19,0))</f>
        <v>0</v>
      </c>
      <c r="AC19" s="661">
        <f t="shared" si="4"/>
        <v>0</v>
      </c>
      <c r="AD19" s="2">
        <f t="shared" si="5"/>
        <v>0</v>
      </c>
      <c r="AE19" s="2">
        <f t="shared" si="23"/>
        <v>0</v>
      </c>
      <c r="AF19" s="2">
        <f t="shared" si="23"/>
        <v>0</v>
      </c>
      <c r="AG19" s="325">
        <f t="shared" si="6"/>
        <v>0</v>
      </c>
      <c r="AH19" s="325">
        <f t="shared" si="7"/>
        <v>0</v>
      </c>
      <c r="AI19" s="325">
        <f t="shared" si="24"/>
        <v>0</v>
      </c>
      <c r="AJ19" s="325">
        <f t="shared" si="25"/>
        <v>0</v>
      </c>
      <c r="AK19" s="2">
        <f t="shared" si="26"/>
        <v>3</v>
      </c>
      <c r="AL19" s="14">
        <f t="shared" si="27"/>
        <v>0</v>
      </c>
      <c r="AM19" s="11">
        <f t="shared" si="28"/>
        <v>0</v>
      </c>
      <c r="AN19" s="11">
        <f t="shared" si="29"/>
        <v>0</v>
      </c>
      <c r="AO19" s="11">
        <f t="shared" si="30"/>
        <v>8</v>
      </c>
      <c r="AP19" s="11">
        <f t="shared" si="31"/>
        <v>8</v>
      </c>
      <c r="AQ19" s="204">
        <f t="shared" si="32"/>
        <v>8</v>
      </c>
      <c r="AR19" s="2">
        <f t="shared" si="33"/>
        <v>1</v>
      </c>
      <c r="AS19" s="2">
        <f t="shared" si="34"/>
        <v>1</v>
      </c>
      <c r="AT19" s="11" t="str">
        <f t="shared" si="58"/>
        <v/>
      </c>
      <c r="AU19" s="11" t="str">
        <f t="shared" si="36"/>
        <v/>
      </c>
      <c r="AV19" s="11">
        <f t="shared" si="37"/>
        <v>-8</v>
      </c>
      <c r="AW19" s="11">
        <f>SUM($AV$3:AV19)</f>
        <v>-96</v>
      </c>
      <c r="AX19" s="390">
        <f t="shared" si="38"/>
        <v>0</v>
      </c>
      <c r="AY19" s="390">
        <f t="shared" si="38"/>
        <v>0</v>
      </c>
      <c r="AZ19" s="390">
        <f t="shared" si="38"/>
        <v>0</v>
      </c>
      <c r="BA19" s="390">
        <f t="shared" si="38"/>
        <v>0</v>
      </c>
      <c r="BB19" s="390">
        <f t="shared" si="38"/>
        <v>0</v>
      </c>
      <c r="BD19" s="368">
        <f t="shared" si="39"/>
        <v>0</v>
      </c>
      <c r="BE19" s="368">
        <f t="shared" si="39"/>
        <v>0</v>
      </c>
      <c r="BF19" s="368">
        <f t="shared" si="39"/>
        <v>0</v>
      </c>
      <c r="BG19" s="368">
        <f t="shared" si="39"/>
        <v>0</v>
      </c>
      <c r="BH19" s="372">
        <f t="shared" si="40"/>
        <v>18</v>
      </c>
      <c r="BI19" s="372">
        <f t="shared" si="9"/>
        <v>1.5</v>
      </c>
      <c r="BJ19" s="372">
        <f t="shared" si="41"/>
        <v>22</v>
      </c>
      <c r="BK19" s="372">
        <f t="shared" si="10"/>
        <v>2</v>
      </c>
      <c r="BL19" s="372">
        <f t="shared" si="42"/>
        <v>6</v>
      </c>
      <c r="BM19" s="372">
        <f t="shared" si="11"/>
        <v>2</v>
      </c>
      <c r="BN19" s="564">
        <f t="shared" si="12"/>
        <v>0</v>
      </c>
      <c r="BO19" s="565">
        <f t="shared" si="13"/>
        <v>0</v>
      </c>
      <c r="BP19" s="570">
        <f t="shared" si="14"/>
        <v>0</v>
      </c>
      <c r="BQ19" s="564">
        <f t="shared" si="15"/>
        <v>0</v>
      </c>
      <c r="BR19" s="565">
        <f t="shared" si="16"/>
        <v>0</v>
      </c>
      <c r="BS19" s="570">
        <f t="shared" si="17"/>
        <v>0</v>
      </c>
      <c r="BT19" s="568">
        <f t="shared" si="43"/>
        <v>0</v>
      </c>
      <c r="BU19" s="564">
        <f t="shared" si="44"/>
        <v>0</v>
      </c>
      <c r="BV19" s="582">
        <f t="shared" si="45"/>
        <v>0</v>
      </c>
      <c r="BW19" s="576">
        <f t="shared" si="46"/>
        <v>0</v>
      </c>
      <c r="BX19" s="577">
        <f t="shared" si="47"/>
        <v>0</v>
      </c>
      <c r="BY19" s="578">
        <f t="shared" si="18"/>
        <v>0</v>
      </c>
      <c r="BZ19" s="576">
        <f t="shared" si="48"/>
        <v>0</v>
      </c>
      <c r="CA19" s="577">
        <f t="shared" si="49"/>
        <v>0</v>
      </c>
      <c r="CB19" s="578">
        <f t="shared" si="19"/>
        <v>0</v>
      </c>
      <c r="CC19" s="579">
        <f t="shared" si="50"/>
        <v>0</v>
      </c>
      <c r="CD19" s="576">
        <f t="shared" si="51"/>
        <v>0</v>
      </c>
      <c r="CE19" s="560">
        <f t="shared" si="52"/>
        <v>-6</v>
      </c>
      <c r="CF19" s="560">
        <f t="shared" si="53"/>
        <v>-6</v>
      </c>
      <c r="CG19" s="560">
        <f t="shared" si="54"/>
        <v>0</v>
      </c>
      <c r="CH19" s="588">
        <f t="shared" si="55"/>
        <v>0</v>
      </c>
      <c r="CI19" s="11"/>
      <c r="CJ19" s="11"/>
      <c r="CK19" s="204"/>
      <c r="CL19" s="751" t="str">
        <f t="shared" si="56"/>
        <v/>
      </c>
      <c r="CM19" s="11"/>
      <c r="CN19" s="11"/>
      <c r="CO19" s="11"/>
      <c r="CP19" s="204"/>
      <c r="CQ19" s="11"/>
      <c r="CR19" s="204"/>
      <c r="CS19" s="11"/>
    </row>
    <row r="20" spans="1:97" ht="12.75" x14ac:dyDescent="0.2">
      <c r="A20" s="242">
        <f t="shared" si="20"/>
        <v>4</v>
      </c>
      <c r="B20" s="243">
        <f t="shared" si="57"/>
        <v>46099</v>
      </c>
      <c r="C20" s="600">
        <f t="shared" si="21"/>
        <v>12</v>
      </c>
      <c r="D20" s="307"/>
      <c r="E20" s="307"/>
      <c r="F20" s="308"/>
      <c r="G20" s="308"/>
      <c r="H20" s="547"/>
      <c r="I20" s="228">
        <f t="shared" si="0"/>
        <v>0</v>
      </c>
      <c r="J20" s="229">
        <f t="shared" si="1"/>
        <v>1</v>
      </c>
      <c r="K20" s="313"/>
      <c r="L20" s="328"/>
      <c r="M20" s="202"/>
      <c r="N20" s="381"/>
      <c r="O20" s="382"/>
      <c r="P20" s="382"/>
      <c r="Q20" s="757"/>
      <c r="R20" s="246" t="str">
        <f>IF(I$36=0,"",IF(Einstellungen!I$39=1,R19+AV20,CL20))</f>
        <v/>
      </c>
      <c r="S20" s="758">
        <f>SUM(AP$3:AP20)</f>
        <v>104</v>
      </c>
      <c r="T20" s="651">
        <f>SUM(I$3:I20)</f>
        <v>0</v>
      </c>
      <c r="U20" s="373" t="str">
        <f t="shared" si="22"/>
        <v/>
      </c>
      <c r="V20" s="689"/>
      <c r="W20" s="609"/>
      <c r="X20" s="609"/>
      <c r="Y20" s="15">
        <f t="shared" si="2"/>
        <v>46099</v>
      </c>
      <c r="Z20" s="2">
        <f t="shared" si="3"/>
        <v>0</v>
      </c>
      <c r="AA20" s="2">
        <f>IF(M20=Einstellungen!A$43,I20,IF(M20=Einstellungen!A$45,I20,0))</f>
        <v>0</v>
      </c>
      <c r="AB20" s="2">
        <f>IF(M20=Einstellungen!A$44,I20,IF(M20=Einstellungen!A$45,I20,0))</f>
        <v>0</v>
      </c>
      <c r="AC20" s="661">
        <f t="shared" si="4"/>
        <v>0</v>
      </c>
      <c r="AD20" s="2">
        <f t="shared" si="5"/>
        <v>0</v>
      </c>
      <c r="AE20" s="2">
        <f t="shared" si="23"/>
        <v>0</v>
      </c>
      <c r="AF20" s="2">
        <f t="shared" si="23"/>
        <v>0</v>
      </c>
      <c r="AG20" s="325">
        <f t="shared" si="6"/>
        <v>0</v>
      </c>
      <c r="AH20" s="325">
        <f t="shared" si="7"/>
        <v>0</v>
      </c>
      <c r="AI20" s="325">
        <f t="shared" si="24"/>
        <v>0</v>
      </c>
      <c r="AJ20" s="325">
        <f t="shared" si="25"/>
        <v>0</v>
      </c>
      <c r="AK20" s="2">
        <f t="shared" si="26"/>
        <v>4</v>
      </c>
      <c r="AL20" s="14">
        <f t="shared" si="27"/>
        <v>0</v>
      </c>
      <c r="AM20" s="11">
        <f t="shared" si="28"/>
        <v>0</v>
      </c>
      <c r="AN20" s="11">
        <f t="shared" si="29"/>
        <v>0</v>
      </c>
      <c r="AO20" s="11">
        <f t="shared" si="30"/>
        <v>8</v>
      </c>
      <c r="AP20" s="11">
        <f t="shared" si="31"/>
        <v>8</v>
      </c>
      <c r="AQ20" s="204">
        <f t="shared" si="32"/>
        <v>8</v>
      </c>
      <c r="AR20" s="2">
        <f t="shared" si="33"/>
        <v>1</v>
      </c>
      <c r="AS20" s="2">
        <f t="shared" si="34"/>
        <v>1</v>
      </c>
      <c r="AT20" s="11" t="str">
        <f t="shared" si="58"/>
        <v/>
      </c>
      <c r="AU20" s="11" t="str">
        <f t="shared" ref="AU20:AU33" si="59">IF(AR20=1,IF(AT20=0.5,0.5,""))</f>
        <v/>
      </c>
      <c r="AV20" s="11">
        <f t="shared" si="37"/>
        <v>-8</v>
      </c>
      <c r="AW20" s="11">
        <f>SUM($AV$3:AV20)</f>
        <v>-104</v>
      </c>
      <c r="AX20" s="390">
        <f t="shared" si="38"/>
        <v>0</v>
      </c>
      <c r="AY20" s="390">
        <f t="shared" si="38"/>
        <v>0</v>
      </c>
      <c r="AZ20" s="390">
        <f t="shared" si="38"/>
        <v>0</v>
      </c>
      <c r="BA20" s="390">
        <f t="shared" si="38"/>
        <v>0</v>
      </c>
      <c r="BB20" s="390">
        <f t="shared" si="38"/>
        <v>0</v>
      </c>
      <c r="BD20" s="368">
        <f t="shared" si="39"/>
        <v>0</v>
      </c>
      <c r="BE20" s="368">
        <f t="shared" si="39"/>
        <v>0</v>
      </c>
      <c r="BF20" s="368">
        <f t="shared" si="39"/>
        <v>0</v>
      </c>
      <c r="BG20" s="368">
        <f t="shared" si="39"/>
        <v>0</v>
      </c>
      <c r="BH20" s="372">
        <f t="shared" si="40"/>
        <v>18</v>
      </c>
      <c r="BI20" s="372">
        <f t="shared" si="9"/>
        <v>1.5</v>
      </c>
      <c r="BJ20" s="372">
        <f t="shared" si="41"/>
        <v>22</v>
      </c>
      <c r="BK20" s="372">
        <f t="shared" si="10"/>
        <v>2</v>
      </c>
      <c r="BL20" s="372">
        <f t="shared" si="42"/>
        <v>6</v>
      </c>
      <c r="BM20" s="372">
        <f t="shared" si="11"/>
        <v>2</v>
      </c>
      <c r="BN20" s="564">
        <f t="shared" si="12"/>
        <v>0</v>
      </c>
      <c r="BO20" s="565">
        <f t="shared" si="13"/>
        <v>0</v>
      </c>
      <c r="BP20" s="570">
        <f t="shared" si="14"/>
        <v>0</v>
      </c>
      <c r="BQ20" s="564">
        <f t="shared" si="15"/>
        <v>0</v>
      </c>
      <c r="BR20" s="565">
        <f t="shared" si="16"/>
        <v>0</v>
      </c>
      <c r="BS20" s="570">
        <f t="shared" si="17"/>
        <v>0</v>
      </c>
      <c r="BT20" s="568">
        <f t="shared" si="43"/>
        <v>0</v>
      </c>
      <c r="BU20" s="564">
        <f t="shared" si="44"/>
        <v>0</v>
      </c>
      <c r="BV20" s="582">
        <f t="shared" si="45"/>
        <v>0</v>
      </c>
      <c r="BW20" s="576">
        <f t="shared" si="46"/>
        <v>0</v>
      </c>
      <c r="BX20" s="577">
        <f t="shared" si="47"/>
        <v>0</v>
      </c>
      <c r="BY20" s="578">
        <f t="shared" si="18"/>
        <v>0</v>
      </c>
      <c r="BZ20" s="576">
        <f t="shared" si="48"/>
        <v>0</v>
      </c>
      <c r="CA20" s="577">
        <f t="shared" si="49"/>
        <v>0</v>
      </c>
      <c r="CB20" s="578">
        <f t="shared" si="19"/>
        <v>0</v>
      </c>
      <c r="CC20" s="579">
        <f t="shared" si="50"/>
        <v>0</v>
      </c>
      <c r="CD20" s="576">
        <f t="shared" si="51"/>
        <v>0</v>
      </c>
      <c r="CE20" s="560">
        <f t="shared" si="52"/>
        <v>-6</v>
      </c>
      <c r="CF20" s="560">
        <f t="shared" si="53"/>
        <v>-6</v>
      </c>
      <c r="CG20" s="560">
        <f t="shared" si="54"/>
        <v>0</v>
      </c>
      <c r="CH20" s="588">
        <f t="shared" si="55"/>
        <v>0</v>
      </c>
      <c r="CI20" s="11"/>
      <c r="CJ20" s="11"/>
      <c r="CK20" s="204"/>
      <c r="CL20" s="751" t="str">
        <f t="shared" si="56"/>
        <v/>
      </c>
      <c r="CM20" s="11"/>
      <c r="CN20" s="11"/>
      <c r="CO20" s="11"/>
      <c r="CP20" s="204"/>
      <c r="CQ20" s="11"/>
      <c r="CR20" s="204"/>
      <c r="CS20" s="11"/>
    </row>
    <row r="21" spans="1:97" ht="12.75" x14ac:dyDescent="0.2">
      <c r="A21" s="242">
        <f t="shared" si="20"/>
        <v>5</v>
      </c>
      <c r="B21" s="243">
        <f t="shared" si="57"/>
        <v>46100</v>
      </c>
      <c r="C21" s="600">
        <f t="shared" si="21"/>
        <v>12</v>
      </c>
      <c r="D21" s="307"/>
      <c r="E21" s="307"/>
      <c r="F21" s="308"/>
      <c r="G21" s="308"/>
      <c r="H21" s="547"/>
      <c r="I21" s="228">
        <f t="shared" si="0"/>
        <v>0</v>
      </c>
      <c r="J21" s="229">
        <f t="shared" si="1"/>
        <v>1</v>
      </c>
      <c r="K21" s="313"/>
      <c r="L21" s="328"/>
      <c r="M21" s="202"/>
      <c r="N21" s="381"/>
      <c r="O21" s="382"/>
      <c r="P21" s="382"/>
      <c r="Q21" s="757"/>
      <c r="R21" s="246" t="str">
        <f>IF(I$36=0,"",IF(Einstellungen!I$39=1,R20+AV21,CL21))</f>
        <v/>
      </c>
      <c r="S21" s="758">
        <f>SUM(AP$3:AP21)</f>
        <v>112</v>
      </c>
      <c r="T21" s="651">
        <f>SUM(I$3:I21)</f>
        <v>0</v>
      </c>
      <c r="U21" s="373" t="str">
        <f t="shared" si="22"/>
        <v/>
      </c>
      <c r="V21" s="689"/>
      <c r="W21" s="609"/>
      <c r="X21" s="609"/>
      <c r="Y21" s="15">
        <f t="shared" si="2"/>
        <v>46100</v>
      </c>
      <c r="Z21" s="2">
        <f t="shared" si="3"/>
        <v>0</v>
      </c>
      <c r="AA21" s="2">
        <f>IF(M21=Einstellungen!A$43,I21,IF(M21=Einstellungen!A$45,I21,0))</f>
        <v>0</v>
      </c>
      <c r="AB21" s="2">
        <f>IF(M21=Einstellungen!A$44,I21,IF(M21=Einstellungen!A$45,I21,0))</f>
        <v>0</v>
      </c>
      <c r="AC21" s="661">
        <f t="shared" si="4"/>
        <v>0</v>
      </c>
      <c r="AD21" s="2">
        <f t="shared" si="5"/>
        <v>0</v>
      </c>
      <c r="AE21" s="2">
        <f t="shared" si="23"/>
        <v>0</v>
      </c>
      <c r="AF21" s="2">
        <f t="shared" si="23"/>
        <v>0</v>
      </c>
      <c r="AG21" s="325">
        <f t="shared" si="6"/>
        <v>0</v>
      </c>
      <c r="AH21" s="325">
        <f t="shared" si="7"/>
        <v>0</v>
      </c>
      <c r="AI21" s="325">
        <f t="shared" si="24"/>
        <v>0</v>
      </c>
      <c r="AJ21" s="325">
        <f t="shared" si="25"/>
        <v>0</v>
      </c>
      <c r="AK21" s="2">
        <f t="shared" si="26"/>
        <v>5</v>
      </c>
      <c r="AL21" s="14">
        <f t="shared" si="27"/>
        <v>0</v>
      </c>
      <c r="AM21" s="11">
        <f t="shared" si="28"/>
        <v>0</v>
      </c>
      <c r="AN21" s="11">
        <f t="shared" si="29"/>
        <v>0</v>
      </c>
      <c r="AO21" s="11">
        <f t="shared" si="30"/>
        <v>8</v>
      </c>
      <c r="AP21" s="11">
        <f t="shared" si="31"/>
        <v>8</v>
      </c>
      <c r="AQ21" s="204">
        <f t="shared" si="32"/>
        <v>8</v>
      </c>
      <c r="AR21" s="2">
        <f t="shared" si="33"/>
        <v>1</v>
      </c>
      <c r="AS21" s="2">
        <f t="shared" si="34"/>
        <v>1</v>
      </c>
      <c r="AT21" s="11" t="str">
        <f t="shared" si="58"/>
        <v/>
      </c>
      <c r="AU21" s="11" t="str">
        <f t="shared" si="59"/>
        <v/>
      </c>
      <c r="AV21" s="11">
        <f t="shared" si="37"/>
        <v>-8</v>
      </c>
      <c r="AW21" s="11">
        <f>SUM($AV$3:AV21)</f>
        <v>-112</v>
      </c>
      <c r="AX21" s="390">
        <f t="shared" si="38"/>
        <v>0</v>
      </c>
      <c r="AY21" s="390">
        <f t="shared" si="38"/>
        <v>0</v>
      </c>
      <c r="AZ21" s="390">
        <f t="shared" si="38"/>
        <v>0</v>
      </c>
      <c r="BA21" s="390">
        <f t="shared" si="38"/>
        <v>0</v>
      </c>
      <c r="BB21" s="390">
        <f t="shared" si="38"/>
        <v>0</v>
      </c>
      <c r="BD21" s="368">
        <f t="shared" si="39"/>
        <v>0</v>
      </c>
      <c r="BE21" s="368">
        <f t="shared" si="39"/>
        <v>0</v>
      </c>
      <c r="BF21" s="368">
        <f t="shared" si="39"/>
        <v>0</v>
      </c>
      <c r="BG21" s="368">
        <f t="shared" si="39"/>
        <v>0</v>
      </c>
      <c r="BH21" s="372">
        <f t="shared" si="40"/>
        <v>18</v>
      </c>
      <c r="BI21" s="372">
        <f t="shared" si="9"/>
        <v>1.5</v>
      </c>
      <c r="BJ21" s="372">
        <f t="shared" si="41"/>
        <v>22</v>
      </c>
      <c r="BK21" s="372">
        <f t="shared" si="10"/>
        <v>2</v>
      </c>
      <c r="BL21" s="372">
        <f t="shared" si="42"/>
        <v>6</v>
      </c>
      <c r="BM21" s="372">
        <f t="shared" si="11"/>
        <v>2</v>
      </c>
      <c r="BN21" s="564">
        <f t="shared" si="12"/>
        <v>0</v>
      </c>
      <c r="BO21" s="565">
        <f t="shared" si="13"/>
        <v>0</v>
      </c>
      <c r="BP21" s="570">
        <f t="shared" si="14"/>
        <v>0</v>
      </c>
      <c r="BQ21" s="564">
        <f t="shared" si="15"/>
        <v>0</v>
      </c>
      <c r="BR21" s="565">
        <f t="shared" si="16"/>
        <v>0</v>
      </c>
      <c r="BS21" s="570">
        <f t="shared" si="17"/>
        <v>0</v>
      </c>
      <c r="BT21" s="568">
        <f t="shared" si="43"/>
        <v>0</v>
      </c>
      <c r="BU21" s="564">
        <f t="shared" si="44"/>
        <v>0</v>
      </c>
      <c r="BV21" s="582">
        <f t="shared" si="45"/>
        <v>0</v>
      </c>
      <c r="BW21" s="576">
        <f t="shared" si="46"/>
        <v>0</v>
      </c>
      <c r="BX21" s="577">
        <f t="shared" si="47"/>
        <v>0</v>
      </c>
      <c r="BY21" s="578">
        <f t="shared" si="18"/>
        <v>0</v>
      </c>
      <c r="BZ21" s="576">
        <f t="shared" si="48"/>
        <v>0</v>
      </c>
      <c r="CA21" s="577">
        <f t="shared" si="49"/>
        <v>0</v>
      </c>
      <c r="CB21" s="578">
        <f t="shared" si="19"/>
        <v>0</v>
      </c>
      <c r="CC21" s="579">
        <f t="shared" si="50"/>
        <v>0</v>
      </c>
      <c r="CD21" s="576">
        <f t="shared" si="51"/>
        <v>0</v>
      </c>
      <c r="CE21" s="560">
        <f t="shared" si="52"/>
        <v>-6</v>
      </c>
      <c r="CF21" s="560">
        <f t="shared" si="53"/>
        <v>-6</v>
      </c>
      <c r="CG21" s="560">
        <f t="shared" si="54"/>
        <v>0</v>
      </c>
      <c r="CH21" s="588">
        <f t="shared" si="55"/>
        <v>0</v>
      </c>
      <c r="CI21" s="11"/>
      <c r="CJ21" s="11"/>
      <c r="CK21" s="204"/>
      <c r="CL21" s="751" t="str">
        <f t="shared" si="56"/>
        <v/>
      </c>
      <c r="CM21" s="11"/>
      <c r="CN21" s="11"/>
      <c r="CO21" s="11"/>
      <c r="CP21" s="204"/>
      <c r="CQ21" s="11"/>
      <c r="CR21" s="204"/>
      <c r="CS21" s="11"/>
    </row>
    <row r="22" spans="1:97" ht="12.75" x14ac:dyDescent="0.2">
      <c r="A22" s="242">
        <f t="shared" si="20"/>
        <v>6</v>
      </c>
      <c r="B22" s="243">
        <f t="shared" si="57"/>
        <v>46101</v>
      </c>
      <c r="C22" s="600">
        <f t="shared" si="21"/>
        <v>12</v>
      </c>
      <c r="D22" s="307"/>
      <c r="E22" s="307"/>
      <c r="F22" s="308"/>
      <c r="G22" s="308"/>
      <c r="H22" s="547"/>
      <c r="I22" s="228">
        <f t="shared" si="0"/>
        <v>0</v>
      </c>
      <c r="J22" s="229">
        <f t="shared" si="1"/>
        <v>1</v>
      </c>
      <c r="K22" s="313"/>
      <c r="L22" s="328"/>
      <c r="M22" s="202"/>
      <c r="N22" s="381"/>
      <c r="O22" s="382"/>
      <c r="P22" s="382"/>
      <c r="Q22" s="757"/>
      <c r="R22" s="246" t="str">
        <f>IF(I$36=0,"",IF(Einstellungen!I$39=1,R21+AV22,CL22))</f>
        <v/>
      </c>
      <c r="S22" s="758">
        <f>SUM(AP$3:AP22)</f>
        <v>120</v>
      </c>
      <c r="T22" s="651">
        <f>SUM(I$3:I22)</f>
        <v>0</v>
      </c>
      <c r="U22" s="373" t="str">
        <f t="shared" si="22"/>
        <v/>
      </c>
      <c r="V22" s="617" t="s">
        <v>262</v>
      </c>
      <c r="W22" s="609"/>
      <c r="X22" s="609"/>
      <c r="Y22" s="15">
        <f t="shared" si="2"/>
        <v>46101</v>
      </c>
      <c r="Z22" s="2">
        <f t="shared" si="3"/>
        <v>0</v>
      </c>
      <c r="AA22" s="2">
        <f>IF(M22=Einstellungen!A$43,I22,IF(M22=Einstellungen!A$45,I22,0))</f>
        <v>0</v>
      </c>
      <c r="AB22" s="2">
        <f>IF(M22=Einstellungen!A$44,I22,IF(M22=Einstellungen!A$45,I22,0))</f>
        <v>0</v>
      </c>
      <c r="AC22" s="661">
        <f t="shared" ref="AC22:AC33" si="60">IF(K22="gz",AO22,IF(K22="G/F",AOO22/2,0))</f>
        <v>0</v>
      </c>
      <c r="AD22" s="2">
        <f t="shared" si="5"/>
        <v>0</v>
      </c>
      <c r="AE22" s="2">
        <f t="shared" si="23"/>
        <v>0</v>
      </c>
      <c r="AF22" s="2">
        <f t="shared" si="23"/>
        <v>0</v>
      </c>
      <c r="AG22" s="325">
        <f t="shared" si="6"/>
        <v>0</v>
      </c>
      <c r="AH22" s="325">
        <f t="shared" si="7"/>
        <v>0</v>
      </c>
      <c r="AI22" s="325">
        <f t="shared" si="24"/>
        <v>0</v>
      </c>
      <c r="AJ22" s="325">
        <f t="shared" si="25"/>
        <v>0</v>
      </c>
      <c r="AK22" s="2">
        <f t="shared" si="26"/>
        <v>6</v>
      </c>
      <c r="AL22" s="14">
        <f t="shared" si="27"/>
        <v>0</v>
      </c>
      <c r="AM22" s="11">
        <f t="shared" si="28"/>
        <v>0</v>
      </c>
      <c r="AN22" s="11">
        <f t="shared" si="29"/>
        <v>0</v>
      </c>
      <c r="AO22" s="11">
        <f t="shared" si="30"/>
        <v>8</v>
      </c>
      <c r="AP22" s="11">
        <f t="shared" si="31"/>
        <v>8</v>
      </c>
      <c r="AQ22" s="204">
        <f t="shared" si="32"/>
        <v>8</v>
      </c>
      <c r="AR22" s="2">
        <f t="shared" si="33"/>
        <v>1</v>
      </c>
      <c r="AS22" s="2">
        <f t="shared" si="34"/>
        <v>1</v>
      </c>
      <c r="AT22" s="11" t="str">
        <f t="shared" si="58"/>
        <v/>
      </c>
      <c r="AU22" s="11" t="str">
        <f t="shared" si="59"/>
        <v/>
      </c>
      <c r="AV22" s="11">
        <f t="shared" si="37"/>
        <v>-8</v>
      </c>
      <c r="AW22" s="11">
        <f>SUM($AV$3:AV22)</f>
        <v>-120</v>
      </c>
      <c r="AX22" s="390">
        <f t="shared" si="38"/>
        <v>0</v>
      </c>
      <c r="AY22" s="390">
        <f t="shared" si="38"/>
        <v>0</v>
      </c>
      <c r="AZ22" s="390">
        <f t="shared" si="38"/>
        <v>0</v>
      </c>
      <c r="BA22" s="390">
        <f t="shared" si="38"/>
        <v>0</v>
      </c>
      <c r="BB22" s="390">
        <f t="shared" si="38"/>
        <v>0</v>
      </c>
      <c r="BD22" s="368">
        <f t="shared" si="39"/>
        <v>0</v>
      </c>
      <c r="BE22" s="368">
        <f t="shared" si="39"/>
        <v>0</v>
      </c>
      <c r="BF22" s="368">
        <f t="shared" si="39"/>
        <v>0</v>
      </c>
      <c r="BG22" s="368">
        <f t="shared" si="39"/>
        <v>0</v>
      </c>
      <c r="BH22" s="372">
        <f t="shared" si="40"/>
        <v>18</v>
      </c>
      <c r="BI22" s="372">
        <f t="shared" si="9"/>
        <v>1.5</v>
      </c>
      <c r="BJ22" s="372">
        <f t="shared" si="41"/>
        <v>22</v>
      </c>
      <c r="BK22" s="372">
        <f t="shared" si="10"/>
        <v>2</v>
      </c>
      <c r="BL22" s="372">
        <f t="shared" si="42"/>
        <v>6</v>
      </c>
      <c r="BM22" s="372">
        <f t="shared" si="11"/>
        <v>2</v>
      </c>
      <c r="BN22" s="564">
        <f t="shared" si="12"/>
        <v>0</v>
      </c>
      <c r="BO22" s="565">
        <f t="shared" si="13"/>
        <v>0</v>
      </c>
      <c r="BP22" s="570">
        <f t="shared" si="14"/>
        <v>0</v>
      </c>
      <c r="BQ22" s="564">
        <f t="shared" si="15"/>
        <v>0</v>
      </c>
      <c r="BR22" s="565">
        <f t="shared" si="16"/>
        <v>0</v>
      </c>
      <c r="BS22" s="570">
        <f t="shared" si="17"/>
        <v>0</v>
      </c>
      <c r="BT22" s="568">
        <f t="shared" si="43"/>
        <v>0</v>
      </c>
      <c r="BU22" s="564">
        <f t="shared" si="44"/>
        <v>0</v>
      </c>
      <c r="BV22" s="582">
        <f t="shared" si="45"/>
        <v>0</v>
      </c>
      <c r="BW22" s="576">
        <f t="shared" si="46"/>
        <v>0</v>
      </c>
      <c r="BX22" s="577">
        <f t="shared" si="47"/>
        <v>0</v>
      </c>
      <c r="BY22" s="578">
        <f t="shared" si="18"/>
        <v>0</v>
      </c>
      <c r="BZ22" s="576">
        <f t="shared" si="48"/>
        <v>0</v>
      </c>
      <c r="CA22" s="577">
        <f t="shared" si="49"/>
        <v>0</v>
      </c>
      <c r="CB22" s="578">
        <f t="shared" si="19"/>
        <v>0</v>
      </c>
      <c r="CC22" s="579">
        <f t="shared" si="50"/>
        <v>0</v>
      </c>
      <c r="CD22" s="576">
        <f t="shared" si="51"/>
        <v>0</v>
      </c>
      <c r="CE22" s="560">
        <f t="shared" si="52"/>
        <v>-6</v>
      </c>
      <c r="CF22" s="560">
        <f t="shared" si="53"/>
        <v>-6</v>
      </c>
      <c r="CG22" s="560">
        <f t="shared" si="54"/>
        <v>0</v>
      </c>
      <c r="CH22" s="588">
        <f t="shared" si="55"/>
        <v>0</v>
      </c>
      <c r="CI22" s="11"/>
      <c r="CJ22" s="11"/>
      <c r="CK22" s="204"/>
      <c r="CL22" s="751" t="str">
        <f t="shared" si="56"/>
        <v/>
      </c>
      <c r="CM22" s="11"/>
      <c r="CN22" s="11"/>
      <c r="CO22" s="11"/>
      <c r="CP22" s="204"/>
      <c r="CQ22" s="11"/>
      <c r="CR22" s="204"/>
      <c r="CS22" s="11"/>
    </row>
    <row r="23" spans="1:97" ht="12.75" x14ac:dyDescent="0.2">
      <c r="A23" s="242">
        <f t="shared" si="20"/>
        <v>7</v>
      </c>
      <c r="B23" s="243">
        <f t="shared" si="57"/>
        <v>46102</v>
      </c>
      <c r="C23" s="600">
        <f t="shared" si="21"/>
        <v>12</v>
      </c>
      <c r="D23" s="307"/>
      <c r="E23" s="307"/>
      <c r="F23" s="308"/>
      <c r="G23" s="308"/>
      <c r="H23" s="547"/>
      <c r="I23" s="228">
        <f t="shared" si="0"/>
        <v>0</v>
      </c>
      <c r="J23" s="229" t="str">
        <f t="shared" si="1"/>
        <v/>
      </c>
      <c r="K23" s="313"/>
      <c r="L23" s="328"/>
      <c r="M23" s="202"/>
      <c r="N23" s="381"/>
      <c r="O23" s="382"/>
      <c r="P23" s="382"/>
      <c r="Q23" s="757"/>
      <c r="R23" s="246" t="str">
        <f>IF(I$36=0,"",IF(Einstellungen!I$39=1,R22+AV23,CL23))</f>
        <v/>
      </c>
      <c r="S23" s="758">
        <f>SUM(AP$3:AP23)</f>
        <v>120</v>
      </c>
      <c r="T23" s="651">
        <f>SUM(I$3:I23)</f>
        <v>0</v>
      </c>
      <c r="U23" s="373" t="str">
        <f t="shared" si="22"/>
        <v/>
      </c>
      <c r="V23" s="617"/>
      <c r="W23" s="609"/>
      <c r="X23" s="609"/>
      <c r="Y23" s="15">
        <f t="shared" si="2"/>
        <v>46102</v>
      </c>
      <c r="Z23" s="2" t="b">
        <f t="shared" si="3"/>
        <v>0</v>
      </c>
      <c r="AA23" s="2">
        <f>IF(M23=Einstellungen!A$43,I23,IF(M23=Einstellungen!A$45,I23,0))</f>
        <v>0</v>
      </c>
      <c r="AB23" s="2">
        <f>IF(M23=Einstellungen!A$44,I23,IF(M23=Einstellungen!A$45,I23,0))</f>
        <v>0</v>
      </c>
      <c r="AC23" s="661">
        <f t="shared" si="60"/>
        <v>0</v>
      </c>
      <c r="AD23" s="2" t="b">
        <f t="shared" si="5"/>
        <v>0</v>
      </c>
      <c r="AE23" s="2">
        <f t="shared" si="23"/>
        <v>0</v>
      </c>
      <c r="AF23" s="2">
        <f t="shared" si="23"/>
        <v>0</v>
      </c>
      <c r="AG23" s="325" t="b">
        <f t="shared" si="6"/>
        <v>0</v>
      </c>
      <c r="AH23" s="325" t="b">
        <f t="shared" si="7"/>
        <v>0</v>
      </c>
      <c r="AI23" s="325" t="b">
        <f t="shared" si="24"/>
        <v>0</v>
      </c>
      <c r="AJ23" s="325" t="b">
        <f t="shared" si="25"/>
        <v>0</v>
      </c>
      <c r="AK23" s="2">
        <f t="shared" si="26"/>
        <v>7</v>
      </c>
      <c r="AL23" s="14">
        <f t="shared" si="27"/>
        <v>0</v>
      </c>
      <c r="AM23" s="11">
        <f t="shared" si="28"/>
        <v>0</v>
      </c>
      <c r="AN23" s="11">
        <f t="shared" si="29"/>
        <v>0</v>
      </c>
      <c r="AO23" s="11">
        <f t="shared" si="30"/>
        <v>0</v>
      </c>
      <c r="AP23" s="11">
        <f t="shared" si="31"/>
        <v>0</v>
      </c>
      <c r="AQ23" s="204">
        <f t="shared" si="32"/>
        <v>0</v>
      </c>
      <c r="AR23" s="2" t="str">
        <f t="shared" si="33"/>
        <v/>
      </c>
      <c r="AS23" s="2" t="str">
        <f t="shared" si="34"/>
        <v/>
      </c>
      <c r="AT23" s="11" t="str">
        <f t="shared" si="58"/>
        <v/>
      </c>
      <c r="AU23" s="11" t="b">
        <f t="shared" si="59"/>
        <v>0</v>
      </c>
      <c r="AV23" s="11">
        <f t="shared" si="37"/>
        <v>0</v>
      </c>
      <c r="AW23" s="11">
        <f>SUM($AV$3:AV23)</f>
        <v>-120</v>
      </c>
      <c r="AX23" s="390">
        <f t="shared" si="38"/>
        <v>0</v>
      </c>
      <c r="AY23" s="390">
        <f t="shared" si="38"/>
        <v>0</v>
      </c>
      <c r="AZ23" s="390">
        <f t="shared" si="38"/>
        <v>0</v>
      </c>
      <c r="BA23" s="390">
        <f t="shared" si="38"/>
        <v>0</v>
      </c>
      <c r="BB23" s="390">
        <f t="shared" si="38"/>
        <v>0</v>
      </c>
      <c r="BD23" s="368">
        <f t="shared" si="39"/>
        <v>0</v>
      </c>
      <c r="BE23" s="368">
        <f t="shared" si="39"/>
        <v>0</v>
      </c>
      <c r="BF23" s="368">
        <f t="shared" si="39"/>
        <v>0</v>
      </c>
      <c r="BG23" s="368">
        <f t="shared" si="39"/>
        <v>0</v>
      </c>
      <c r="BH23" s="372">
        <f t="shared" si="40"/>
        <v>18</v>
      </c>
      <c r="BI23" s="372">
        <f t="shared" si="9"/>
        <v>1.5</v>
      </c>
      <c r="BJ23" s="372">
        <f t="shared" si="41"/>
        <v>22</v>
      </c>
      <c r="BK23" s="372">
        <f t="shared" si="10"/>
        <v>2</v>
      </c>
      <c r="BL23" s="372">
        <f t="shared" si="42"/>
        <v>6</v>
      </c>
      <c r="BM23" s="372">
        <f t="shared" si="11"/>
        <v>2</v>
      </c>
      <c r="BN23" s="564">
        <f t="shared" si="12"/>
        <v>0</v>
      </c>
      <c r="BO23" s="565">
        <f t="shared" si="13"/>
        <v>0</v>
      </c>
      <c r="BP23" s="570">
        <f t="shared" si="14"/>
        <v>0</v>
      </c>
      <c r="BQ23" s="564">
        <f t="shared" si="15"/>
        <v>0</v>
      </c>
      <c r="BR23" s="565">
        <f t="shared" si="16"/>
        <v>0</v>
      </c>
      <c r="BS23" s="570">
        <f t="shared" si="17"/>
        <v>0</v>
      </c>
      <c r="BT23" s="568">
        <f t="shared" si="43"/>
        <v>0</v>
      </c>
      <c r="BU23" s="564">
        <f t="shared" si="44"/>
        <v>0</v>
      </c>
      <c r="BV23" s="582">
        <f t="shared" si="45"/>
        <v>0</v>
      </c>
      <c r="BW23" s="576">
        <f t="shared" si="46"/>
        <v>0</v>
      </c>
      <c r="BX23" s="577">
        <f t="shared" si="47"/>
        <v>0</v>
      </c>
      <c r="BY23" s="578">
        <f t="shared" si="18"/>
        <v>0</v>
      </c>
      <c r="BZ23" s="576">
        <f t="shared" si="48"/>
        <v>0</v>
      </c>
      <c r="CA23" s="577">
        <f t="shared" si="49"/>
        <v>0</v>
      </c>
      <c r="CB23" s="578">
        <f t="shared" si="19"/>
        <v>0</v>
      </c>
      <c r="CC23" s="579">
        <f t="shared" si="50"/>
        <v>0</v>
      </c>
      <c r="CD23" s="576">
        <f t="shared" si="51"/>
        <v>0</v>
      </c>
      <c r="CE23" s="560">
        <f t="shared" si="52"/>
        <v>-6</v>
      </c>
      <c r="CF23" s="560">
        <f t="shared" si="53"/>
        <v>-6</v>
      </c>
      <c r="CG23" s="560">
        <f t="shared" si="54"/>
        <v>0</v>
      </c>
      <c r="CH23" s="588">
        <f t="shared" si="55"/>
        <v>0</v>
      </c>
      <c r="CI23" s="11"/>
      <c r="CJ23" s="11"/>
      <c r="CK23" s="204"/>
      <c r="CL23" s="751" t="str">
        <f t="shared" si="56"/>
        <v/>
      </c>
      <c r="CM23" s="11"/>
      <c r="CN23" s="11"/>
      <c r="CO23" s="11"/>
      <c r="CP23" s="204"/>
      <c r="CQ23" s="11"/>
      <c r="CR23" s="204"/>
      <c r="CS23" s="11"/>
    </row>
    <row r="24" spans="1:97" ht="12.75" x14ac:dyDescent="0.2">
      <c r="A24" s="242">
        <f t="shared" si="20"/>
        <v>1</v>
      </c>
      <c r="B24" s="243">
        <f t="shared" si="57"/>
        <v>46103</v>
      </c>
      <c r="C24" s="600">
        <f t="shared" si="21"/>
        <v>12</v>
      </c>
      <c r="D24" s="307"/>
      <c r="E24" s="307"/>
      <c r="F24" s="308"/>
      <c r="G24" s="308"/>
      <c r="H24" s="547"/>
      <c r="I24" s="228">
        <f t="shared" si="0"/>
        <v>0</v>
      </c>
      <c r="J24" s="229" t="str">
        <f t="shared" si="1"/>
        <v/>
      </c>
      <c r="K24" s="313"/>
      <c r="L24" s="328"/>
      <c r="M24" s="202"/>
      <c r="N24" s="381"/>
      <c r="O24" s="382"/>
      <c r="P24" s="382"/>
      <c r="Q24" s="757"/>
      <c r="R24" s="246" t="str">
        <f>IF(I$36=0,"",IF(Einstellungen!I$39=1,R23+AV24,CL24))</f>
        <v/>
      </c>
      <c r="S24" s="758">
        <f>SUM(AP$3:AP24)</f>
        <v>120</v>
      </c>
      <c r="T24" s="651">
        <f>SUM(I$3:I24)</f>
        <v>0</v>
      </c>
      <c r="U24" s="373" t="str">
        <f t="shared" si="22"/>
        <v/>
      </c>
      <c r="V24" s="617"/>
      <c r="W24" s="609"/>
      <c r="X24" s="609"/>
      <c r="Y24" s="15">
        <f t="shared" si="2"/>
        <v>46103</v>
      </c>
      <c r="Z24" s="2" t="b">
        <f t="shared" si="3"/>
        <v>0</v>
      </c>
      <c r="AA24" s="2">
        <f>IF(M24=Einstellungen!A$43,I24,IF(M24=Einstellungen!A$45,I24,0))</f>
        <v>0</v>
      </c>
      <c r="AB24" s="2">
        <f>IF(M24=Einstellungen!A$44,I24,IF(M24=Einstellungen!A$45,I24,0))</f>
        <v>0</v>
      </c>
      <c r="AC24" s="661">
        <f t="shared" si="60"/>
        <v>0</v>
      </c>
      <c r="AD24" s="2" t="b">
        <f t="shared" si="5"/>
        <v>0</v>
      </c>
      <c r="AE24" s="2">
        <f t="shared" si="23"/>
        <v>0</v>
      </c>
      <c r="AF24" s="2">
        <f t="shared" si="23"/>
        <v>0</v>
      </c>
      <c r="AG24" s="325" t="b">
        <f t="shared" si="6"/>
        <v>0</v>
      </c>
      <c r="AH24" s="325" t="b">
        <f t="shared" si="7"/>
        <v>0</v>
      </c>
      <c r="AI24" s="325" t="b">
        <f t="shared" si="24"/>
        <v>0</v>
      </c>
      <c r="AJ24" s="325" t="b">
        <f t="shared" si="25"/>
        <v>0</v>
      </c>
      <c r="AK24" s="2">
        <f t="shared" si="26"/>
        <v>1</v>
      </c>
      <c r="AL24" s="14">
        <f t="shared" si="27"/>
        <v>0</v>
      </c>
      <c r="AM24" s="11">
        <f t="shared" si="28"/>
        <v>0</v>
      </c>
      <c r="AN24" s="11">
        <f t="shared" si="29"/>
        <v>0</v>
      </c>
      <c r="AO24" s="11">
        <f t="shared" si="30"/>
        <v>0</v>
      </c>
      <c r="AP24" s="11">
        <f t="shared" si="31"/>
        <v>0</v>
      </c>
      <c r="AQ24" s="204">
        <f t="shared" si="32"/>
        <v>0</v>
      </c>
      <c r="AR24" s="2" t="str">
        <f t="shared" si="33"/>
        <v/>
      </c>
      <c r="AS24" s="2" t="str">
        <f t="shared" si="34"/>
        <v/>
      </c>
      <c r="AT24" s="11" t="str">
        <f t="shared" si="58"/>
        <v/>
      </c>
      <c r="AU24" s="11" t="b">
        <f t="shared" si="59"/>
        <v>0</v>
      </c>
      <c r="AV24" s="11">
        <f t="shared" si="37"/>
        <v>0</v>
      </c>
      <c r="AW24" s="11">
        <f>SUM($AV$3:AV24)</f>
        <v>-120</v>
      </c>
      <c r="AX24" s="390">
        <f t="shared" si="38"/>
        <v>0</v>
      </c>
      <c r="AY24" s="390">
        <f t="shared" si="38"/>
        <v>0</v>
      </c>
      <c r="AZ24" s="390">
        <f t="shared" si="38"/>
        <v>0</v>
      </c>
      <c r="BA24" s="390">
        <f t="shared" si="38"/>
        <v>0</v>
      </c>
      <c r="BB24" s="390">
        <f t="shared" si="38"/>
        <v>0</v>
      </c>
      <c r="BD24" s="368">
        <f t="shared" si="39"/>
        <v>0</v>
      </c>
      <c r="BE24" s="368">
        <f t="shared" si="39"/>
        <v>0</v>
      </c>
      <c r="BF24" s="368">
        <f t="shared" si="39"/>
        <v>0</v>
      </c>
      <c r="BG24" s="368">
        <f t="shared" si="39"/>
        <v>0</v>
      </c>
      <c r="BH24" s="372">
        <f t="shared" si="40"/>
        <v>8</v>
      </c>
      <c r="BI24" s="372">
        <f t="shared" si="9"/>
        <v>2</v>
      </c>
      <c r="BJ24" s="372">
        <f t="shared" si="41"/>
        <v>22</v>
      </c>
      <c r="BK24" s="372">
        <f t="shared" si="10"/>
        <v>3</v>
      </c>
      <c r="BL24" s="372">
        <f t="shared" si="42"/>
        <v>6</v>
      </c>
      <c r="BM24" s="372">
        <f t="shared" si="11"/>
        <v>3</v>
      </c>
      <c r="BN24" s="564">
        <f t="shared" si="12"/>
        <v>0</v>
      </c>
      <c r="BO24" s="565">
        <f t="shared" si="13"/>
        <v>0</v>
      </c>
      <c r="BP24" s="570">
        <f t="shared" si="14"/>
        <v>0</v>
      </c>
      <c r="BQ24" s="564">
        <f t="shared" si="15"/>
        <v>0</v>
      </c>
      <c r="BR24" s="565">
        <f t="shared" si="16"/>
        <v>0</v>
      </c>
      <c r="BS24" s="570">
        <f t="shared" si="17"/>
        <v>0</v>
      </c>
      <c r="BT24" s="568">
        <f t="shared" si="43"/>
        <v>0</v>
      </c>
      <c r="BU24" s="564">
        <f t="shared" si="44"/>
        <v>0</v>
      </c>
      <c r="BV24" s="582">
        <f t="shared" si="45"/>
        <v>0</v>
      </c>
      <c r="BW24" s="576">
        <f t="shared" si="46"/>
        <v>0</v>
      </c>
      <c r="BX24" s="577">
        <f t="shared" si="47"/>
        <v>0</v>
      </c>
      <c r="BY24" s="578">
        <f t="shared" si="18"/>
        <v>0</v>
      </c>
      <c r="BZ24" s="576">
        <f t="shared" si="48"/>
        <v>0</v>
      </c>
      <c r="CA24" s="577">
        <f t="shared" si="49"/>
        <v>0</v>
      </c>
      <c r="CB24" s="578">
        <f t="shared" si="19"/>
        <v>0</v>
      </c>
      <c r="CC24" s="579">
        <f t="shared" si="50"/>
        <v>0</v>
      </c>
      <c r="CD24" s="576">
        <f t="shared" si="51"/>
        <v>0</v>
      </c>
      <c r="CE24" s="560">
        <f t="shared" si="52"/>
        <v>-6</v>
      </c>
      <c r="CF24" s="560">
        <f t="shared" si="53"/>
        <v>-6</v>
      </c>
      <c r="CG24" s="560">
        <f t="shared" si="54"/>
        <v>0</v>
      </c>
      <c r="CH24" s="588">
        <f t="shared" si="55"/>
        <v>0</v>
      </c>
      <c r="CI24" s="11"/>
      <c r="CJ24" s="11"/>
      <c r="CK24" s="204"/>
      <c r="CL24" s="751" t="str">
        <f t="shared" si="56"/>
        <v/>
      </c>
      <c r="CM24" s="11"/>
      <c r="CN24" s="11"/>
      <c r="CO24" s="11"/>
      <c r="CP24" s="204"/>
      <c r="CQ24" s="11"/>
      <c r="CR24" s="204"/>
      <c r="CS24" s="11"/>
    </row>
    <row r="25" spans="1:97" ht="12.75" x14ac:dyDescent="0.2">
      <c r="A25" s="242">
        <f t="shared" si="20"/>
        <v>2</v>
      </c>
      <c r="B25" s="243">
        <f t="shared" si="57"/>
        <v>46104</v>
      </c>
      <c r="C25" s="600">
        <f t="shared" si="21"/>
        <v>13</v>
      </c>
      <c r="D25" s="307"/>
      <c r="E25" s="307"/>
      <c r="F25" s="308"/>
      <c r="G25" s="308"/>
      <c r="H25" s="547"/>
      <c r="I25" s="228">
        <f t="shared" si="0"/>
        <v>0</v>
      </c>
      <c r="J25" s="229">
        <f t="shared" si="1"/>
        <v>1</v>
      </c>
      <c r="K25" s="209"/>
      <c r="L25" s="328"/>
      <c r="M25" s="202"/>
      <c r="N25" s="381"/>
      <c r="O25" s="382"/>
      <c r="P25" s="382"/>
      <c r="Q25" s="757"/>
      <c r="R25" s="246" t="str">
        <f>IF(I$36=0,"",IF(Einstellungen!I$39=1,R24+AV25,CL25))</f>
        <v/>
      </c>
      <c r="S25" s="758">
        <f>SUM(AP$3:AP25)</f>
        <v>128</v>
      </c>
      <c r="T25" s="651">
        <f>SUM(I$3:I25)</f>
        <v>0</v>
      </c>
      <c r="U25" s="373" t="str">
        <f t="shared" si="22"/>
        <v/>
      </c>
      <c r="V25" s="617"/>
      <c r="W25" s="609"/>
      <c r="X25" s="609"/>
      <c r="Y25" s="15">
        <f t="shared" si="2"/>
        <v>46104</v>
      </c>
      <c r="Z25" s="2">
        <f t="shared" si="3"/>
        <v>0</v>
      </c>
      <c r="AA25" s="2">
        <f>IF(M25=Einstellungen!A$43,I25,IF(M25=Einstellungen!A$45,I25,0))</f>
        <v>0</v>
      </c>
      <c r="AB25" s="2">
        <f>IF(M25=Einstellungen!A$44,I25,IF(M25=Einstellungen!A$45,I25,0))</f>
        <v>0</v>
      </c>
      <c r="AC25" s="661">
        <f t="shared" si="60"/>
        <v>0</v>
      </c>
      <c r="AD25" s="2">
        <f t="shared" si="5"/>
        <v>0</v>
      </c>
      <c r="AE25" s="2">
        <f t="shared" si="23"/>
        <v>0</v>
      </c>
      <c r="AF25" s="2">
        <f t="shared" si="23"/>
        <v>0</v>
      </c>
      <c r="AG25" s="325">
        <f t="shared" si="6"/>
        <v>0</v>
      </c>
      <c r="AH25" s="325">
        <f t="shared" si="7"/>
        <v>0</v>
      </c>
      <c r="AI25" s="325">
        <f t="shared" si="24"/>
        <v>0</v>
      </c>
      <c r="AJ25" s="325">
        <f t="shared" si="25"/>
        <v>0</v>
      </c>
      <c r="AK25" s="2">
        <f t="shared" si="26"/>
        <v>2</v>
      </c>
      <c r="AL25" s="14">
        <f t="shared" si="27"/>
        <v>0</v>
      </c>
      <c r="AM25" s="11">
        <f t="shared" si="28"/>
        <v>0</v>
      </c>
      <c r="AN25" s="11">
        <f t="shared" si="29"/>
        <v>0</v>
      </c>
      <c r="AO25" s="11">
        <f t="shared" si="30"/>
        <v>8</v>
      </c>
      <c r="AP25" s="11">
        <f t="shared" si="31"/>
        <v>8</v>
      </c>
      <c r="AQ25" s="204">
        <f t="shared" si="32"/>
        <v>8</v>
      </c>
      <c r="AR25" s="2">
        <f t="shared" si="33"/>
        <v>1</v>
      </c>
      <c r="AS25" s="2">
        <f t="shared" si="34"/>
        <v>1</v>
      </c>
      <c r="AT25" s="11" t="str">
        <f t="shared" si="58"/>
        <v/>
      </c>
      <c r="AU25" s="11" t="str">
        <f t="shared" si="59"/>
        <v/>
      </c>
      <c r="AV25" s="11">
        <f t="shared" si="37"/>
        <v>-8</v>
      </c>
      <c r="AW25" s="11">
        <f>SUM($AV$3:AV25)</f>
        <v>-128</v>
      </c>
      <c r="AX25" s="390">
        <f t="shared" si="38"/>
        <v>0</v>
      </c>
      <c r="AY25" s="390">
        <f t="shared" si="38"/>
        <v>0</v>
      </c>
      <c r="AZ25" s="390">
        <f t="shared" si="38"/>
        <v>0</v>
      </c>
      <c r="BA25" s="390">
        <f t="shared" si="38"/>
        <v>0</v>
      </c>
      <c r="BB25" s="390">
        <f t="shared" si="38"/>
        <v>0</v>
      </c>
      <c r="BD25" s="368">
        <f t="shared" si="39"/>
        <v>0</v>
      </c>
      <c r="BE25" s="368">
        <f t="shared" si="39"/>
        <v>0</v>
      </c>
      <c r="BF25" s="368">
        <f t="shared" si="39"/>
        <v>0</v>
      </c>
      <c r="BG25" s="368">
        <f t="shared" si="39"/>
        <v>0</v>
      </c>
      <c r="BH25" s="372">
        <f t="shared" si="40"/>
        <v>18</v>
      </c>
      <c r="BI25" s="372">
        <f t="shared" si="9"/>
        <v>1.5</v>
      </c>
      <c r="BJ25" s="372">
        <f t="shared" si="41"/>
        <v>22</v>
      </c>
      <c r="BK25" s="372">
        <f t="shared" si="10"/>
        <v>2</v>
      </c>
      <c r="BL25" s="372">
        <f t="shared" si="42"/>
        <v>6</v>
      </c>
      <c r="BM25" s="372">
        <f t="shared" si="11"/>
        <v>2</v>
      </c>
      <c r="BN25" s="564">
        <f t="shared" si="12"/>
        <v>0</v>
      </c>
      <c r="BO25" s="565">
        <f t="shared" si="13"/>
        <v>0</v>
      </c>
      <c r="BP25" s="570">
        <f t="shared" si="14"/>
        <v>0</v>
      </c>
      <c r="BQ25" s="564">
        <f t="shared" si="15"/>
        <v>0</v>
      </c>
      <c r="BR25" s="565">
        <f t="shared" si="16"/>
        <v>0</v>
      </c>
      <c r="BS25" s="570">
        <f t="shared" si="17"/>
        <v>0</v>
      </c>
      <c r="BT25" s="568">
        <f t="shared" si="43"/>
        <v>0</v>
      </c>
      <c r="BU25" s="564">
        <f t="shared" si="44"/>
        <v>0</v>
      </c>
      <c r="BV25" s="582">
        <f t="shared" si="45"/>
        <v>0</v>
      </c>
      <c r="BW25" s="576">
        <f t="shared" si="46"/>
        <v>0</v>
      </c>
      <c r="BX25" s="577">
        <f t="shared" si="47"/>
        <v>0</v>
      </c>
      <c r="BY25" s="578">
        <f t="shared" si="18"/>
        <v>0</v>
      </c>
      <c r="BZ25" s="576">
        <f t="shared" si="48"/>
        <v>0</v>
      </c>
      <c r="CA25" s="577">
        <f t="shared" si="49"/>
        <v>0</v>
      </c>
      <c r="CB25" s="578">
        <f t="shared" si="19"/>
        <v>0</v>
      </c>
      <c r="CC25" s="579">
        <f t="shared" si="50"/>
        <v>0</v>
      </c>
      <c r="CD25" s="576">
        <f t="shared" si="51"/>
        <v>0</v>
      </c>
      <c r="CE25" s="560">
        <f t="shared" si="52"/>
        <v>-6</v>
      </c>
      <c r="CF25" s="560">
        <f t="shared" si="53"/>
        <v>-6</v>
      </c>
      <c r="CG25" s="560">
        <f t="shared" si="54"/>
        <v>0</v>
      </c>
      <c r="CH25" s="588">
        <f t="shared" si="55"/>
        <v>0</v>
      </c>
      <c r="CI25" s="11"/>
      <c r="CJ25" s="11"/>
      <c r="CK25" s="204"/>
      <c r="CL25" s="751" t="str">
        <f t="shared" si="56"/>
        <v/>
      </c>
      <c r="CM25" s="11"/>
      <c r="CN25" s="11"/>
      <c r="CO25" s="11"/>
      <c r="CP25" s="204"/>
      <c r="CQ25" s="11"/>
      <c r="CR25" s="204"/>
      <c r="CS25" s="11"/>
    </row>
    <row r="26" spans="1:97" ht="12.75" x14ac:dyDescent="0.2">
      <c r="A26" s="242">
        <f t="shared" si="20"/>
        <v>3</v>
      </c>
      <c r="B26" s="243">
        <f t="shared" si="57"/>
        <v>46105</v>
      </c>
      <c r="C26" s="600">
        <f t="shared" si="21"/>
        <v>13</v>
      </c>
      <c r="D26" s="307"/>
      <c r="E26" s="307"/>
      <c r="F26" s="308"/>
      <c r="G26" s="308"/>
      <c r="H26" s="547"/>
      <c r="I26" s="228">
        <f t="shared" si="0"/>
        <v>0</v>
      </c>
      <c r="J26" s="229">
        <f t="shared" si="1"/>
        <v>1</v>
      </c>
      <c r="K26" s="209"/>
      <c r="L26" s="328"/>
      <c r="M26" s="202"/>
      <c r="N26" s="381"/>
      <c r="O26" s="382"/>
      <c r="P26" s="382"/>
      <c r="Q26" s="757"/>
      <c r="R26" s="246" t="str">
        <f>IF(I$36=0,"",IF(Einstellungen!I$39=1,R25+AV26,CL26))</f>
        <v/>
      </c>
      <c r="S26" s="758">
        <f>SUM(AP$3:AP26)</f>
        <v>136</v>
      </c>
      <c r="T26" s="651">
        <f>SUM(I$3:I26)</f>
        <v>0</v>
      </c>
      <c r="U26" s="373" t="str">
        <f t="shared" si="22"/>
        <v/>
      </c>
      <c r="V26" s="617"/>
      <c r="W26" s="609"/>
      <c r="X26" s="609"/>
      <c r="Y26" s="15">
        <f t="shared" si="2"/>
        <v>46105</v>
      </c>
      <c r="Z26" s="2">
        <f t="shared" si="3"/>
        <v>0</v>
      </c>
      <c r="AA26" s="2">
        <f>IF(M26=Einstellungen!A$43,I26,IF(M26=Einstellungen!A$45,I26,0))</f>
        <v>0</v>
      </c>
      <c r="AB26" s="2">
        <f>IF(M26=Einstellungen!A$44,I26,IF(M26=Einstellungen!A$45,I26,0))</f>
        <v>0</v>
      </c>
      <c r="AC26" s="661">
        <f t="shared" si="60"/>
        <v>0</v>
      </c>
      <c r="AD26" s="2">
        <f t="shared" si="5"/>
        <v>0</v>
      </c>
      <c r="AE26" s="2">
        <f t="shared" si="23"/>
        <v>0</v>
      </c>
      <c r="AF26" s="2">
        <f t="shared" si="23"/>
        <v>0</v>
      </c>
      <c r="AG26" s="325">
        <f t="shared" si="6"/>
        <v>0</v>
      </c>
      <c r="AH26" s="325">
        <f t="shared" si="7"/>
        <v>0</v>
      </c>
      <c r="AI26" s="325">
        <f t="shared" si="24"/>
        <v>0</v>
      </c>
      <c r="AJ26" s="325">
        <f t="shared" si="25"/>
        <v>0</v>
      </c>
      <c r="AK26" s="2">
        <f t="shared" si="26"/>
        <v>3</v>
      </c>
      <c r="AL26" s="14">
        <f t="shared" si="27"/>
        <v>0</v>
      </c>
      <c r="AM26" s="11">
        <f t="shared" si="28"/>
        <v>0</v>
      </c>
      <c r="AN26" s="11">
        <f t="shared" si="29"/>
        <v>0</v>
      </c>
      <c r="AO26" s="11">
        <f t="shared" si="30"/>
        <v>8</v>
      </c>
      <c r="AP26" s="11">
        <f t="shared" si="31"/>
        <v>8</v>
      </c>
      <c r="AQ26" s="204">
        <f t="shared" si="32"/>
        <v>8</v>
      </c>
      <c r="AR26" s="2">
        <f t="shared" si="33"/>
        <v>1</v>
      </c>
      <c r="AS26" s="2">
        <f t="shared" si="34"/>
        <v>1</v>
      </c>
      <c r="AT26" s="11" t="str">
        <f t="shared" si="58"/>
        <v/>
      </c>
      <c r="AU26" s="11" t="str">
        <f t="shared" si="59"/>
        <v/>
      </c>
      <c r="AV26" s="11">
        <f t="shared" si="37"/>
        <v>-8</v>
      </c>
      <c r="AW26" s="11">
        <f>SUM($AV$3:AV26)</f>
        <v>-136</v>
      </c>
      <c r="AX26" s="390">
        <f t="shared" si="38"/>
        <v>0</v>
      </c>
      <c r="AY26" s="390">
        <f t="shared" si="38"/>
        <v>0</v>
      </c>
      <c r="AZ26" s="390">
        <f t="shared" si="38"/>
        <v>0</v>
      </c>
      <c r="BA26" s="390">
        <f t="shared" si="38"/>
        <v>0</v>
      </c>
      <c r="BB26" s="390">
        <f t="shared" si="38"/>
        <v>0</v>
      </c>
      <c r="BD26" s="368">
        <f t="shared" si="39"/>
        <v>0</v>
      </c>
      <c r="BE26" s="368">
        <f t="shared" si="39"/>
        <v>0</v>
      </c>
      <c r="BF26" s="368">
        <f t="shared" si="39"/>
        <v>0</v>
      </c>
      <c r="BG26" s="368">
        <f t="shared" si="39"/>
        <v>0</v>
      </c>
      <c r="BH26" s="372">
        <f t="shared" si="40"/>
        <v>18</v>
      </c>
      <c r="BI26" s="372">
        <f t="shared" si="9"/>
        <v>1.5</v>
      </c>
      <c r="BJ26" s="372">
        <f t="shared" si="41"/>
        <v>22</v>
      </c>
      <c r="BK26" s="372">
        <f t="shared" si="10"/>
        <v>2</v>
      </c>
      <c r="BL26" s="372">
        <f t="shared" si="42"/>
        <v>6</v>
      </c>
      <c r="BM26" s="372">
        <f t="shared" si="11"/>
        <v>2</v>
      </c>
      <c r="BN26" s="564">
        <f t="shared" si="12"/>
        <v>0</v>
      </c>
      <c r="BO26" s="565">
        <f t="shared" si="13"/>
        <v>0</v>
      </c>
      <c r="BP26" s="570">
        <f t="shared" si="14"/>
        <v>0</v>
      </c>
      <c r="BQ26" s="564">
        <f t="shared" si="15"/>
        <v>0</v>
      </c>
      <c r="BR26" s="565">
        <f t="shared" si="16"/>
        <v>0</v>
      </c>
      <c r="BS26" s="570">
        <f t="shared" si="17"/>
        <v>0</v>
      </c>
      <c r="BT26" s="568">
        <f t="shared" si="43"/>
        <v>0</v>
      </c>
      <c r="BU26" s="564">
        <f t="shared" si="44"/>
        <v>0</v>
      </c>
      <c r="BV26" s="582">
        <f t="shared" si="45"/>
        <v>0</v>
      </c>
      <c r="BW26" s="576">
        <f t="shared" si="46"/>
        <v>0</v>
      </c>
      <c r="BX26" s="577">
        <f t="shared" si="47"/>
        <v>0</v>
      </c>
      <c r="BY26" s="578">
        <f t="shared" si="18"/>
        <v>0</v>
      </c>
      <c r="BZ26" s="576">
        <f t="shared" si="48"/>
        <v>0</v>
      </c>
      <c r="CA26" s="577">
        <f t="shared" si="49"/>
        <v>0</v>
      </c>
      <c r="CB26" s="578">
        <f t="shared" si="19"/>
        <v>0</v>
      </c>
      <c r="CC26" s="579">
        <f t="shared" si="50"/>
        <v>0</v>
      </c>
      <c r="CD26" s="576">
        <f t="shared" si="51"/>
        <v>0</v>
      </c>
      <c r="CE26" s="560">
        <f t="shared" si="52"/>
        <v>-6</v>
      </c>
      <c r="CF26" s="560">
        <f t="shared" si="53"/>
        <v>-6</v>
      </c>
      <c r="CG26" s="560">
        <f t="shared" si="54"/>
        <v>0</v>
      </c>
      <c r="CH26" s="588">
        <f t="shared" si="55"/>
        <v>0</v>
      </c>
      <c r="CI26" s="11"/>
      <c r="CJ26" s="11"/>
      <c r="CK26" s="204"/>
      <c r="CL26" s="751" t="str">
        <f t="shared" si="56"/>
        <v/>
      </c>
      <c r="CM26" s="11"/>
      <c r="CN26" s="11"/>
      <c r="CO26" s="11"/>
      <c r="CP26" s="204"/>
      <c r="CQ26" s="11"/>
      <c r="CR26" s="204"/>
      <c r="CS26" s="11"/>
    </row>
    <row r="27" spans="1:97" ht="12.75" x14ac:dyDescent="0.2">
      <c r="A27" s="242">
        <f t="shared" si="20"/>
        <v>4</v>
      </c>
      <c r="B27" s="243">
        <f t="shared" si="57"/>
        <v>46106</v>
      </c>
      <c r="C27" s="600">
        <f t="shared" si="21"/>
        <v>13</v>
      </c>
      <c r="D27" s="307"/>
      <c r="E27" s="307"/>
      <c r="F27" s="308"/>
      <c r="G27" s="308"/>
      <c r="H27" s="547"/>
      <c r="I27" s="228">
        <f t="shared" si="0"/>
        <v>0</v>
      </c>
      <c r="J27" s="229">
        <f t="shared" si="1"/>
        <v>1</v>
      </c>
      <c r="K27" s="209"/>
      <c r="L27" s="328"/>
      <c r="M27" s="202"/>
      <c r="N27" s="381"/>
      <c r="O27" s="382"/>
      <c r="P27" s="382"/>
      <c r="Q27" s="757"/>
      <c r="R27" s="246" t="str">
        <f>IF(I$36=0,"",IF(Einstellungen!I$39=1,R26+AV27,CL27))</f>
        <v/>
      </c>
      <c r="S27" s="758">
        <f>SUM(AP$3:AP27)</f>
        <v>144</v>
      </c>
      <c r="T27" s="651">
        <f>SUM(I$3:I27)</f>
        <v>0</v>
      </c>
      <c r="U27" s="373" t="str">
        <f t="shared" si="22"/>
        <v/>
      </c>
      <c r="V27" s="689"/>
      <c r="W27" s="609"/>
      <c r="X27" s="609"/>
      <c r="Y27" s="15">
        <f t="shared" si="2"/>
        <v>46106</v>
      </c>
      <c r="Z27" s="2">
        <f t="shared" si="3"/>
        <v>0</v>
      </c>
      <c r="AA27" s="2">
        <f>IF(M27=Einstellungen!A$43,I27,IF(M27=Einstellungen!A$45,I27,0))</f>
        <v>0</v>
      </c>
      <c r="AB27" s="2">
        <f>IF(M27=Einstellungen!A$44,I27,IF(M27=Einstellungen!A$45,I27,0))</f>
        <v>0</v>
      </c>
      <c r="AC27" s="661">
        <f t="shared" si="60"/>
        <v>0</v>
      </c>
      <c r="AD27" s="2">
        <f t="shared" si="5"/>
        <v>0</v>
      </c>
      <c r="AE27" s="2">
        <f t="shared" si="23"/>
        <v>0</v>
      </c>
      <c r="AF27" s="2">
        <f t="shared" si="23"/>
        <v>0</v>
      </c>
      <c r="AG27" s="325">
        <f t="shared" si="6"/>
        <v>0</v>
      </c>
      <c r="AH27" s="325">
        <f t="shared" si="7"/>
        <v>0</v>
      </c>
      <c r="AI27" s="325">
        <f t="shared" si="24"/>
        <v>0</v>
      </c>
      <c r="AJ27" s="325">
        <f t="shared" si="25"/>
        <v>0</v>
      </c>
      <c r="AK27" s="2">
        <f t="shared" si="26"/>
        <v>4</v>
      </c>
      <c r="AL27" s="14">
        <f t="shared" si="27"/>
        <v>0</v>
      </c>
      <c r="AM27" s="11">
        <f t="shared" si="28"/>
        <v>0</v>
      </c>
      <c r="AN27" s="11">
        <f t="shared" si="29"/>
        <v>0</v>
      </c>
      <c r="AO27" s="11">
        <f t="shared" si="30"/>
        <v>8</v>
      </c>
      <c r="AP27" s="11">
        <f t="shared" si="31"/>
        <v>8</v>
      </c>
      <c r="AQ27" s="204">
        <f t="shared" si="32"/>
        <v>8</v>
      </c>
      <c r="AR27" s="2">
        <f t="shared" si="33"/>
        <v>1</v>
      </c>
      <c r="AS27" s="2">
        <f t="shared" si="34"/>
        <v>1</v>
      </c>
      <c r="AT27" s="11" t="str">
        <f t="shared" si="58"/>
        <v/>
      </c>
      <c r="AU27" s="11" t="str">
        <f t="shared" si="59"/>
        <v/>
      </c>
      <c r="AV27" s="11">
        <f t="shared" si="37"/>
        <v>-8</v>
      </c>
      <c r="AW27" s="11">
        <f>SUM($AV$3:AV27)</f>
        <v>-144</v>
      </c>
      <c r="AX27" s="390">
        <f t="shared" si="38"/>
        <v>0</v>
      </c>
      <c r="AY27" s="390">
        <f t="shared" si="38"/>
        <v>0</v>
      </c>
      <c r="AZ27" s="390">
        <f t="shared" si="38"/>
        <v>0</v>
      </c>
      <c r="BA27" s="390">
        <f t="shared" si="38"/>
        <v>0</v>
      </c>
      <c r="BB27" s="390">
        <f t="shared" si="38"/>
        <v>0</v>
      </c>
      <c r="BD27" s="368">
        <f t="shared" si="39"/>
        <v>0</v>
      </c>
      <c r="BE27" s="368">
        <f t="shared" si="39"/>
        <v>0</v>
      </c>
      <c r="BF27" s="368">
        <f t="shared" si="39"/>
        <v>0</v>
      </c>
      <c r="BG27" s="368">
        <f t="shared" si="39"/>
        <v>0</v>
      </c>
      <c r="BH27" s="372">
        <f t="shared" si="40"/>
        <v>18</v>
      </c>
      <c r="BI27" s="372">
        <f t="shared" si="9"/>
        <v>1.5</v>
      </c>
      <c r="BJ27" s="372">
        <f t="shared" si="41"/>
        <v>22</v>
      </c>
      <c r="BK27" s="372">
        <f t="shared" si="10"/>
        <v>2</v>
      </c>
      <c r="BL27" s="372">
        <f t="shared" si="42"/>
        <v>6</v>
      </c>
      <c r="BM27" s="372">
        <f t="shared" si="11"/>
        <v>2</v>
      </c>
      <c r="BN27" s="564">
        <f t="shared" si="12"/>
        <v>0</v>
      </c>
      <c r="BO27" s="565">
        <f t="shared" si="13"/>
        <v>0</v>
      </c>
      <c r="BP27" s="570">
        <f t="shared" si="14"/>
        <v>0</v>
      </c>
      <c r="BQ27" s="564">
        <f t="shared" si="15"/>
        <v>0</v>
      </c>
      <c r="BR27" s="565">
        <f t="shared" si="16"/>
        <v>0</v>
      </c>
      <c r="BS27" s="570">
        <f t="shared" si="17"/>
        <v>0</v>
      </c>
      <c r="BT27" s="568">
        <f t="shared" si="43"/>
        <v>0</v>
      </c>
      <c r="BU27" s="564">
        <f t="shared" si="44"/>
        <v>0</v>
      </c>
      <c r="BV27" s="582">
        <f t="shared" si="45"/>
        <v>0</v>
      </c>
      <c r="BW27" s="576">
        <f t="shared" si="46"/>
        <v>0</v>
      </c>
      <c r="BX27" s="577">
        <f t="shared" si="47"/>
        <v>0</v>
      </c>
      <c r="BY27" s="578">
        <f t="shared" si="18"/>
        <v>0</v>
      </c>
      <c r="BZ27" s="576">
        <f t="shared" ref="BZ27:BZ34" si="61">IF(BO27&lt;BQ27,0,BO27-BQ27)</f>
        <v>0</v>
      </c>
      <c r="CA27" s="577">
        <f t="shared" ref="CA27:CA34" si="62">IF(BP27&lt;BQ27,0,BP27-BQ27)</f>
        <v>0</v>
      </c>
      <c r="CB27" s="578">
        <f t="shared" si="19"/>
        <v>0</v>
      </c>
      <c r="CC27" s="579">
        <f t="shared" si="50"/>
        <v>0</v>
      </c>
      <c r="CD27" s="576">
        <f t="shared" si="51"/>
        <v>0</v>
      </c>
      <c r="CE27" s="560">
        <f t="shared" si="52"/>
        <v>-6</v>
      </c>
      <c r="CF27" s="560">
        <f t="shared" si="53"/>
        <v>-6</v>
      </c>
      <c r="CG27" s="560">
        <f t="shared" si="54"/>
        <v>0</v>
      </c>
      <c r="CH27" s="588">
        <f t="shared" si="55"/>
        <v>0</v>
      </c>
      <c r="CI27" s="11"/>
      <c r="CJ27" s="11"/>
      <c r="CK27" s="204"/>
      <c r="CL27" s="751" t="str">
        <f t="shared" si="56"/>
        <v/>
      </c>
      <c r="CM27" s="11"/>
      <c r="CN27" s="11"/>
      <c r="CO27" s="11"/>
      <c r="CP27" s="204"/>
      <c r="CQ27" s="11"/>
      <c r="CR27" s="204"/>
      <c r="CS27" s="11"/>
    </row>
    <row r="28" spans="1:97" ht="12.75" x14ac:dyDescent="0.2">
      <c r="A28" s="242">
        <f t="shared" si="20"/>
        <v>5</v>
      </c>
      <c r="B28" s="243">
        <f t="shared" si="57"/>
        <v>46107</v>
      </c>
      <c r="C28" s="600">
        <f t="shared" si="21"/>
        <v>13</v>
      </c>
      <c r="D28" s="307"/>
      <c r="E28" s="307"/>
      <c r="F28" s="308"/>
      <c r="G28" s="308"/>
      <c r="H28" s="547"/>
      <c r="I28" s="228">
        <f t="shared" si="0"/>
        <v>0</v>
      </c>
      <c r="J28" s="229">
        <f t="shared" si="1"/>
        <v>1</v>
      </c>
      <c r="K28" s="209"/>
      <c r="L28" s="328"/>
      <c r="M28" s="202"/>
      <c r="N28" s="381"/>
      <c r="O28" s="382"/>
      <c r="P28" s="382"/>
      <c r="Q28" s="757"/>
      <c r="R28" s="246" t="str">
        <f>IF(I$36=0,"",IF(Einstellungen!I$39=1,R27+AV28,CL28))</f>
        <v/>
      </c>
      <c r="S28" s="758">
        <f>SUM(AP$3:AP28)</f>
        <v>152</v>
      </c>
      <c r="T28" s="651">
        <f>SUM(I$3:I28)</f>
        <v>0</v>
      </c>
      <c r="U28" s="373" t="str">
        <f t="shared" si="22"/>
        <v/>
      </c>
      <c r="V28" s="689"/>
      <c r="W28" s="609"/>
      <c r="X28" s="609"/>
      <c r="Y28" s="15">
        <f t="shared" si="2"/>
        <v>46107</v>
      </c>
      <c r="Z28" s="2">
        <f t="shared" si="3"/>
        <v>0</v>
      </c>
      <c r="AA28" s="2">
        <f>IF(M28=Einstellungen!A$43,I28,IF(M28=Einstellungen!A$45,I28,0))</f>
        <v>0</v>
      </c>
      <c r="AB28" s="2">
        <f>IF(M28=Einstellungen!A$44,I28,IF(M28=Einstellungen!A$45,I28,0))</f>
        <v>0</v>
      </c>
      <c r="AC28" s="661">
        <f t="shared" si="60"/>
        <v>0</v>
      </c>
      <c r="AD28" s="2">
        <f t="shared" si="5"/>
        <v>0</v>
      </c>
      <c r="AE28" s="2">
        <f t="shared" si="23"/>
        <v>0</v>
      </c>
      <c r="AF28" s="2">
        <f t="shared" si="23"/>
        <v>0</v>
      </c>
      <c r="AG28" s="325">
        <f t="shared" si="6"/>
        <v>0</v>
      </c>
      <c r="AH28" s="325">
        <f t="shared" si="7"/>
        <v>0</v>
      </c>
      <c r="AI28" s="325">
        <f t="shared" si="24"/>
        <v>0</v>
      </c>
      <c r="AJ28" s="325">
        <f t="shared" si="25"/>
        <v>0</v>
      </c>
      <c r="AK28" s="2">
        <f t="shared" si="26"/>
        <v>5</v>
      </c>
      <c r="AL28" s="14">
        <f t="shared" si="27"/>
        <v>0</v>
      </c>
      <c r="AM28" s="11">
        <f t="shared" si="28"/>
        <v>0</v>
      </c>
      <c r="AN28" s="11">
        <f t="shared" si="29"/>
        <v>0</v>
      </c>
      <c r="AO28" s="11">
        <f t="shared" si="30"/>
        <v>8</v>
      </c>
      <c r="AP28" s="11">
        <f t="shared" si="31"/>
        <v>8</v>
      </c>
      <c r="AQ28" s="204">
        <f t="shared" si="32"/>
        <v>8</v>
      </c>
      <c r="AR28" s="2">
        <f t="shared" si="33"/>
        <v>1</v>
      </c>
      <c r="AS28" s="2">
        <f t="shared" si="34"/>
        <v>1</v>
      </c>
      <c r="AT28" s="11" t="str">
        <f t="shared" si="58"/>
        <v/>
      </c>
      <c r="AU28" s="11" t="str">
        <f t="shared" si="59"/>
        <v/>
      </c>
      <c r="AV28" s="11">
        <f t="shared" si="37"/>
        <v>-8</v>
      </c>
      <c r="AW28" s="11">
        <f>SUM($AV$3:AV28)</f>
        <v>-152</v>
      </c>
      <c r="AX28" s="390">
        <f t="shared" si="38"/>
        <v>0</v>
      </c>
      <c r="AY28" s="390">
        <f t="shared" si="38"/>
        <v>0</v>
      </c>
      <c r="AZ28" s="390">
        <f t="shared" si="38"/>
        <v>0</v>
      </c>
      <c r="BA28" s="390">
        <f t="shared" si="38"/>
        <v>0</v>
      </c>
      <c r="BB28" s="390">
        <f t="shared" si="38"/>
        <v>0</v>
      </c>
      <c r="BD28" s="368">
        <f t="shared" si="39"/>
        <v>0</v>
      </c>
      <c r="BE28" s="368">
        <f t="shared" si="39"/>
        <v>0</v>
      </c>
      <c r="BF28" s="368">
        <f t="shared" si="39"/>
        <v>0</v>
      </c>
      <c r="BG28" s="368">
        <f t="shared" si="39"/>
        <v>0</v>
      </c>
      <c r="BH28" s="372">
        <f t="shared" si="40"/>
        <v>18</v>
      </c>
      <c r="BI28" s="372">
        <f t="shared" si="9"/>
        <v>1.5</v>
      </c>
      <c r="BJ28" s="372">
        <f t="shared" si="41"/>
        <v>22</v>
      </c>
      <c r="BK28" s="372">
        <f t="shared" si="10"/>
        <v>2</v>
      </c>
      <c r="BL28" s="372">
        <f t="shared" si="42"/>
        <v>6</v>
      </c>
      <c r="BM28" s="372">
        <f t="shared" si="11"/>
        <v>2</v>
      </c>
      <c r="BN28" s="564">
        <f t="shared" si="12"/>
        <v>0</v>
      </c>
      <c r="BO28" s="565">
        <f t="shared" si="13"/>
        <v>0</v>
      </c>
      <c r="BP28" s="570">
        <f t="shared" si="14"/>
        <v>0</v>
      </c>
      <c r="BQ28" s="564">
        <f t="shared" si="15"/>
        <v>0</v>
      </c>
      <c r="BR28" s="565">
        <f t="shared" si="16"/>
        <v>0</v>
      </c>
      <c r="BS28" s="570">
        <f t="shared" si="17"/>
        <v>0</v>
      </c>
      <c r="BT28" s="568">
        <f t="shared" si="43"/>
        <v>0</v>
      </c>
      <c r="BU28" s="564">
        <f t="shared" si="44"/>
        <v>0</v>
      </c>
      <c r="BV28" s="582">
        <f t="shared" si="45"/>
        <v>0</v>
      </c>
      <c r="BW28" s="576">
        <f t="shared" si="46"/>
        <v>0</v>
      </c>
      <c r="BX28" s="577">
        <f t="shared" si="47"/>
        <v>0</v>
      </c>
      <c r="BY28" s="578">
        <f t="shared" si="18"/>
        <v>0</v>
      </c>
      <c r="BZ28" s="576">
        <f t="shared" si="61"/>
        <v>0</v>
      </c>
      <c r="CA28" s="577">
        <f t="shared" si="62"/>
        <v>0</v>
      </c>
      <c r="CB28" s="578">
        <f t="shared" si="19"/>
        <v>0</v>
      </c>
      <c r="CC28" s="579">
        <f t="shared" si="50"/>
        <v>0</v>
      </c>
      <c r="CD28" s="576">
        <f t="shared" si="51"/>
        <v>0</v>
      </c>
      <c r="CE28" s="560">
        <f t="shared" si="52"/>
        <v>-6</v>
      </c>
      <c r="CF28" s="560">
        <f t="shared" si="53"/>
        <v>-6</v>
      </c>
      <c r="CG28" s="560">
        <f t="shared" si="54"/>
        <v>0</v>
      </c>
      <c r="CH28" s="588">
        <f t="shared" si="55"/>
        <v>0</v>
      </c>
      <c r="CI28" s="11"/>
      <c r="CJ28" s="11"/>
      <c r="CK28" s="204"/>
      <c r="CL28" s="751" t="str">
        <f t="shared" si="56"/>
        <v/>
      </c>
      <c r="CM28" s="11"/>
      <c r="CN28" s="11"/>
      <c r="CO28" s="11"/>
      <c r="CP28" s="204"/>
      <c r="CQ28" s="11"/>
      <c r="CR28" s="204"/>
      <c r="CS28" s="11"/>
    </row>
    <row r="29" spans="1:97" ht="12.75" x14ac:dyDescent="0.2">
      <c r="A29" s="242">
        <f t="shared" si="20"/>
        <v>6</v>
      </c>
      <c r="B29" s="243">
        <f t="shared" si="57"/>
        <v>46108</v>
      </c>
      <c r="C29" s="600">
        <f t="shared" si="21"/>
        <v>13</v>
      </c>
      <c r="D29" s="308"/>
      <c r="E29" s="308"/>
      <c r="F29" s="308"/>
      <c r="G29" s="308"/>
      <c r="H29" s="547"/>
      <c r="I29" s="228">
        <f t="shared" si="0"/>
        <v>0</v>
      </c>
      <c r="J29" s="229">
        <f t="shared" si="1"/>
        <v>1</v>
      </c>
      <c r="K29" s="209"/>
      <c r="L29" s="328"/>
      <c r="M29" s="202"/>
      <c r="N29" s="381"/>
      <c r="O29" s="382"/>
      <c r="P29" s="382"/>
      <c r="Q29" s="757"/>
      <c r="R29" s="246" t="str">
        <f>IF(I$36=0,"",IF(Einstellungen!I$39=1,R28+AV29,CL29))</f>
        <v/>
      </c>
      <c r="S29" s="758">
        <f>SUM(AP$3:AP29)</f>
        <v>160</v>
      </c>
      <c r="T29" s="651">
        <f>SUM(I$3:I29)</f>
        <v>0</v>
      </c>
      <c r="U29" s="373" t="str">
        <f t="shared" si="22"/>
        <v/>
      </c>
      <c r="V29" s="689"/>
      <c r="W29" s="609"/>
      <c r="X29" s="609"/>
      <c r="Y29" s="15">
        <f t="shared" si="2"/>
        <v>46108</v>
      </c>
      <c r="Z29" s="2">
        <f t="shared" si="3"/>
        <v>0</v>
      </c>
      <c r="AA29" s="2">
        <f>IF(M29=Einstellungen!A$43,I29,IF(M29=Einstellungen!A$45,I29,0))</f>
        <v>0</v>
      </c>
      <c r="AB29" s="2">
        <f>IF(M29=Einstellungen!A$44,I29,IF(M29=Einstellungen!A$45,I29,0))</f>
        <v>0</v>
      </c>
      <c r="AC29" s="661">
        <f t="shared" si="60"/>
        <v>0</v>
      </c>
      <c r="AD29" s="2">
        <f t="shared" si="5"/>
        <v>0</v>
      </c>
      <c r="AE29" s="2">
        <f t="shared" si="23"/>
        <v>0</v>
      </c>
      <c r="AF29" s="2">
        <f t="shared" si="23"/>
        <v>0</v>
      </c>
      <c r="AG29" s="325">
        <f t="shared" si="6"/>
        <v>0</v>
      </c>
      <c r="AH29" s="325">
        <f t="shared" si="7"/>
        <v>0</v>
      </c>
      <c r="AI29" s="325">
        <f t="shared" si="24"/>
        <v>0</v>
      </c>
      <c r="AJ29" s="325">
        <f t="shared" si="25"/>
        <v>0</v>
      </c>
      <c r="AK29" s="2">
        <f t="shared" si="26"/>
        <v>6</v>
      </c>
      <c r="AL29" s="14">
        <f t="shared" si="27"/>
        <v>0</v>
      </c>
      <c r="AM29" s="11">
        <f t="shared" si="28"/>
        <v>0</v>
      </c>
      <c r="AN29" s="11">
        <f t="shared" si="29"/>
        <v>0</v>
      </c>
      <c r="AO29" s="11">
        <f t="shared" si="30"/>
        <v>8</v>
      </c>
      <c r="AP29" s="11">
        <f t="shared" si="31"/>
        <v>8</v>
      </c>
      <c r="AQ29" s="204">
        <f t="shared" si="32"/>
        <v>8</v>
      </c>
      <c r="AR29" s="2">
        <f t="shared" si="33"/>
        <v>1</v>
      </c>
      <c r="AS29" s="2">
        <f t="shared" si="34"/>
        <v>1</v>
      </c>
      <c r="AT29" s="11" t="str">
        <f t="shared" si="58"/>
        <v/>
      </c>
      <c r="AU29" s="11" t="str">
        <f t="shared" si="59"/>
        <v/>
      </c>
      <c r="AV29" s="11">
        <f t="shared" si="37"/>
        <v>-8</v>
      </c>
      <c r="AW29" s="11">
        <f>SUM($AV$3:AV29)</f>
        <v>-160</v>
      </c>
      <c r="AX29" s="390">
        <f t="shared" si="38"/>
        <v>0</v>
      </c>
      <c r="AY29" s="390">
        <f t="shared" si="38"/>
        <v>0</v>
      </c>
      <c r="AZ29" s="390">
        <f t="shared" si="38"/>
        <v>0</v>
      </c>
      <c r="BA29" s="390">
        <f t="shared" si="38"/>
        <v>0</v>
      </c>
      <c r="BB29" s="390">
        <f t="shared" si="38"/>
        <v>0</v>
      </c>
      <c r="BD29" s="368">
        <f t="shared" si="39"/>
        <v>0</v>
      </c>
      <c r="BE29" s="368">
        <f t="shared" si="39"/>
        <v>0</v>
      </c>
      <c r="BF29" s="368">
        <f t="shared" si="39"/>
        <v>0</v>
      </c>
      <c r="BG29" s="368">
        <f t="shared" si="39"/>
        <v>0</v>
      </c>
      <c r="BH29" s="372">
        <f t="shared" si="40"/>
        <v>18</v>
      </c>
      <c r="BI29" s="372">
        <f t="shared" si="9"/>
        <v>1.5</v>
      </c>
      <c r="BJ29" s="372">
        <f t="shared" si="41"/>
        <v>22</v>
      </c>
      <c r="BK29" s="372">
        <f t="shared" si="10"/>
        <v>2</v>
      </c>
      <c r="BL29" s="372">
        <f t="shared" si="42"/>
        <v>6</v>
      </c>
      <c r="BM29" s="372">
        <f t="shared" si="11"/>
        <v>2</v>
      </c>
      <c r="BN29" s="564">
        <f t="shared" si="12"/>
        <v>0</v>
      </c>
      <c r="BO29" s="565">
        <f t="shared" si="13"/>
        <v>0</v>
      </c>
      <c r="BP29" s="570">
        <f t="shared" si="14"/>
        <v>0</v>
      </c>
      <c r="BQ29" s="564">
        <f t="shared" si="15"/>
        <v>0</v>
      </c>
      <c r="BR29" s="565">
        <f t="shared" si="16"/>
        <v>0</v>
      </c>
      <c r="BS29" s="570">
        <f t="shared" si="17"/>
        <v>0</v>
      </c>
      <c r="BT29" s="568">
        <f t="shared" si="43"/>
        <v>0</v>
      </c>
      <c r="BU29" s="564">
        <f t="shared" si="44"/>
        <v>0</v>
      </c>
      <c r="BV29" s="582">
        <f t="shared" si="45"/>
        <v>0</v>
      </c>
      <c r="BW29" s="576">
        <f t="shared" si="46"/>
        <v>0</v>
      </c>
      <c r="BX29" s="577">
        <f t="shared" si="47"/>
        <v>0</v>
      </c>
      <c r="BY29" s="578">
        <f t="shared" si="18"/>
        <v>0</v>
      </c>
      <c r="BZ29" s="576">
        <f t="shared" si="61"/>
        <v>0</v>
      </c>
      <c r="CA29" s="577">
        <f t="shared" si="62"/>
        <v>0</v>
      </c>
      <c r="CB29" s="578">
        <f t="shared" si="19"/>
        <v>0</v>
      </c>
      <c r="CC29" s="579">
        <f t="shared" si="50"/>
        <v>0</v>
      </c>
      <c r="CD29" s="576">
        <f t="shared" si="51"/>
        <v>0</v>
      </c>
      <c r="CE29" s="560">
        <f t="shared" si="52"/>
        <v>-6</v>
      </c>
      <c r="CF29" s="560">
        <f t="shared" si="53"/>
        <v>-6</v>
      </c>
      <c r="CG29" s="560">
        <f t="shared" si="54"/>
        <v>0</v>
      </c>
      <c r="CH29" s="588">
        <f t="shared" si="55"/>
        <v>0</v>
      </c>
      <c r="CI29" s="11"/>
      <c r="CJ29" s="11"/>
      <c r="CK29" s="204"/>
      <c r="CL29" s="751" t="str">
        <f t="shared" si="56"/>
        <v/>
      </c>
      <c r="CM29" s="11"/>
      <c r="CN29" s="11"/>
      <c r="CO29" s="11"/>
      <c r="CP29" s="204"/>
      <c r="CQ29" s="11"/>
      <c r="CR29" s="204"/>
      <c r="CS29" s="11"/>
    </row>
    <row r="30" spans="1:97" ht="12.75" x14ac:dyDescent="0.2">
      <c r="A30" s="242">
        <f t="shared" si="20"/>
        <v>7</v>
      </c>
      <c r="B30" s="243">
        <f t="shared" si="57"/>
        <v>46109</v>
      </c>
      <c r="C30" s="600">
        <f t="shared" si="21"/>
        <v>13</v>
      </c>
      <c r="D30" s="308"/>
      <c r="E30" s="308"/>
      <c r="F30" s="308"/>
      <c r="G30" s="308"/>
      <c r="H30" s="547"/>
      <c r="I30" s="228">
        <f t="shared" si="0"/>
        <v>0</v>
      </c>
      <c r="J30" s="229" t="str">
        <f t="shared" si="1"/>
        <v/>
      </c>
      <c r="K30" s="209"/>
      <c r="L30" s="328"/>
      <c r="M30" s="202"/>
      <c r="N30" s="381"/>
      <c r="O30" s="382"/>
      <c r="P30" s="382"/>
      <c r="Q30" s="757"/>
      <c r="R30" s="246" t="str">
        <f>IF(I$36=0,"",IF(Einstellungen!I$39=1,R29+AV30,CL30))</f>
        <v/>
      </c>
      <c r="S30" s="758">
        <f>SUM(AP$3:AP30)</f>
        <v>160</v>
      </c>
      <c r="T30" s="651">
        <f>SUM(I$3:I30)</f>
        <v>0</v>
      </c>
      <c r="U30" s="373" t="str">
        <f t="shared" si="22"/>
        <v/>
      </c>
      <c r="V30" s="689"/>
      <c r="W30" s="609"/>
      <c r="X30" s="609"/>
      <c r="Y30" s="15">
        <f t="shared" si="2"/>
        <v>46109</v>
      </c>
      <c r="Z30" s="2" t="b">
        <f t="shared" si="3"/>
        <v>0</v>
      </c>
      <c r="AA30" s="2">
        <f>IF(M30=Einstellungen!A$43,I30,IF(M30=Einstellungen!A$45,I30,0))</f>
        <v>0</v>
      </c>
      <c r="AB30" s="2">
        <f>IF(M30=Einstellungen!A$44,I30,IF(M30=Einstellungen!A$45,I30,0))</f>
        <v>0</v>
      </c>
      <c r="AC30" s="661">
        <f t="shared" si="60"/>
        <v>0</v>
      </c>
      <c r="AD30" s="2" t="b">
        <f t="shared" si="5"/>
        <v>0</v>
      </c>
      <c r="AE30" s="2">
        <f t="shared" si="23"/>
        <v>0</v>
      </c>
      <c r="AF30" s="2">
        <f t="shared" si="23"/>
        <v>0</v>
      </c>
      <c r="AG30" s="325" t="b">
        <f t="shared" si="6"/>
        <v>0</v>
      </c>
      <c r="AH30" s="325" t="b">
        <f t="shared" si="7"/>
        <v>0</v>
      </c>
      <c r="AI30" s="325" t="b">
        <f t="shared" si="24"/>
        <v>0</v>
      </c>
      <c r="AJ30" s="325" t="b">
        <f t="shared" si="25"/>
        <v>0</v>
      </c>
      <c r="AK30" s="2">
        <f t="shared" si="26"/>
        <v>7</v>
      </c>
      <c r="AL30" s="14">
        <f t="shared" si="27"/>
        <v>0</v>
      </c>
      <c r="AM30" s="11">
        <f t="shared" si="28"/>
        <v>0</v>
      </c>
      <c r="AN30" s="11">
        <f t="shared" si="29"/>
        <v>0</v>
      </c>
      <c r="AO30" s="11">
        <f t="shared" si="30"/>
        <v>0</v>
      </c>
      <c r="AP30" s="11">
        <f t="shared" si="31"/>
        <v>0</v>
      </c>
      <c r="AQ30" s="204">
        <f t="shared" si="32"/>
        <v>0</v>
      </c>
      <c r="AR30" s="2" t="str">
        <f t="shared" si="33"/>
        <v/>
      </c>
      <c r="AS30" s="2" t="str">
        <f t="shared" si="34"/>
        <v/>
      </c>
      <c r="AT30" s="11" t="str">
        <f t="shared" si="58"/>
        <v/>
      </c>
      <c r="AU30" s="11" t="b">
        <f t="shared" si="59"/>
        <v>0</v>
      </c>
      <c r="AV30" s="11">
        <f t="shared" si="37"/>
        <v>0</v>
      </c>
      <c r="AW30" s="11">
        <f>SUM($AV$3:AV30)</f>
        <v>-160</v>
      </c>
      <c r="AX30" s="390">
        <f t="shared" si="38"/>
        <v>0</v>
      </c>
      <c r="AY30" s="390">
        <f t="shared" si="38"/>
        <v>0</v>
      </c>
      <c r="AZ30" s="390">
        <f t="shared" si="38"/>
        <v>0</v>
      </c>
      <c r="BA30" s="390">
        <f t="shared" si="38"/>
        <v>0</v>
      </c>
      <c r="BB30" s="390">
        <f t="shared" si="38"/>
        <v>0</v>
      </c>
      <c r="BD30" s="368">
        <f t="shared" si="39"/>
        <v>0</v>
      </c>
      <c r="BE30" s="368">
        <f t="shared" si="39"/>
        <v>0</v>
      </c>
      <c r="BF30" s="368">
        <f t="shared" si="39"/>
        <v>0</v>
      </c>
      <c r="BG30" s="368">
        <f t="shared" si="39"/>
        <v>0</v>
      </c>
      <c r="BH30" s="372">
        <f t="shared" si="40"/>
        <v>18</v>
      </c>
      <c r="BI30" s="372">
        <f t="shared" si="9"/>
        <v>1.5</v>
      </c>
      <c r="BJ30" s="372">
        <f t="shared" si="41"/>
        <v>22</v>
      </c>
      <c r="BK30" s="372">
        <f t="shared" si="10"/>
        <v>2</v>
      </c>
      <c r="BL30" s="372">
        <f t="shared" si="42"/>
        <v>6</v>
      </c>
      <c r="BM30" s="372">
        <f t="shared" si="11"/>
        <v>2</v>
      </c>
      <c r="BN30" s="564">
        <f t="shared" si="12"/>
        <v>0</v>
      </c>
      <c r="BO30" s="565">
        <f t="shared" si="13"/>
        <v>0</v>
      </c>
      <c r="BP30" s="570">
        <f t="shared" si="14"/>
        <v>0</v>
      </c>
      <c r="BQ30" s="564">
        <f t="shared" si="15"/>
        <v>0</v>
      </c>
      <c r="BR30" s="565">
        <f t="shared" si="16"/>
        <v>0</v>
      </c>
      <c r="BS30" s="570">
        <f t="shared" si="17"/>
        <v>0</v>
      </c>
      <c r="BT30" s="568">
        <f t="shared" si="43"/>
        <v>0</v>
      </c>
      <c r="BU30" s="564">
        <f t="shared" si="44"/>
        <v>0</v>
      </c>
      <c r="BV30" s="582">
        <f t="shared" si="45"/>
        <v>0</v>
      </c>
      <c r="BW30" s="576">
        <f t="shared" si="46"/>
        <v>0</v>
      </c>
      <c r="BX30" s="577">
        <f t="shared" si="47"/>
        <v>0</v>
      </c>
      <c r="BY30" s="578">
        <f t="shared" si="18"/>
        <v>0</v>
      </c>
      <c r="BZ30" s="576">
        <f t="shared" si="61"/>
        <v>0</v>
      </c>
      <c r="CA30" s="577">
        <f t="shared" si="62"/>
        <v>0</v>
      </c>
      <c r="CB30" s="578">
        <f t="shared" si="19"/>
        <v>0</v>
      </c>
      <c r="CC30" s="579">
        <f t="shared" si="50"/>
        <v>0</v>
      </c>
      <c r="CD30" s="576">
        <f t="shared" si="51"/>
        <v>0</v>
      </c>
      <c r="CE30" s="560">
        <f t="shared" si="52"/>
        <v>-6</v>
      </c>
      <c r="CF30" s="560">
        <f t="shared" si="53"/>
        <v>-6</v>
      </c>
      <c r="CG30" s="560">
        <f t="shared" si="54"/>
        <v>0</v>
      </c>
      <c r="CH30" s="588">
        <f t="shared" si="55"/>
        <v>0</v>
      </c>
      <c r="CI30" s="11"/>
      <c r="CJ30" s="11"/>
      <c r="CK30" s="204"/>
      <c r="CL30" s="751" t="str">
        <f t="shared" si="56"/>
        <v/>
      </c>
      <c r="CM30" s="11"/>
      <c r="CN30" s="11"/>
      <c r="CO30" s="11"/>
      <c r="CP30" s="204"/>
      <c r="CQ30" s="11"/>
      <c r="CR30" s="204"/>
      <c r="CS30" s="11"/>
    </row>
    <row r="31" spans="1:97" ht="12.75" x14ac:dyDescent="0.2">
      <c r="A31" s="242">
        <f t="shared" si="20"/>
        <v>1</v>
      </c>
      <c r="B31" s="243">
        <f t="shared" si="57"/>
        <v>46110</v>
      </c>
      <c r="C31" s="600">
        <f t="shared" si="21"/>
        <v>13</v>
      </c>
      <c r="D31" s="308"/>
      <c r="E31" s="308"/>
      <c r="F31" s="308"/>
      <c r="G31" s="308"/>
      <c r="H31" s="547"/>
      <c r="I31" s="228">
        <f t="shared" si="0"/>
        <v>0</v>
      </c>
      <c r="J31" s="229" t="str">
        <f t="shared" si="1"/>
        <v/>
      </c>
      <c r="K31" s="209"/>
      <c r="L31" s="328"/>
      <c r="M31" s="202"/>
      <c r="N31" s="381"/>
      <c r="O31" s="382"/>
      <c r="P31" s="382"/>
      <c r="Q31" s="757"/>
      <c r="R31" s="246" t="str">
        <f>IF(I$36=0,"",IF(Einstellungen!I$39=1,R30+AV31,CL31))</f>
        <v/>
      </c>
      <c r="S31" s="758">
        <f>SUM(AP$3:AP31)</f>
        <v>160</v>
      </c>
      <c r="T31" s="651">
        <f>SUM(I$3:I31)</f>
        <v>0</v>
      </c>
      <c r="U31" s="373" t="str">
        <f t="shared" si="22"/>
        <v/>
      </c>
      <c r="V31" s="689" t="s">
        <v>330</v>
      </c>
      <c r="W31" s="609"/>
      <c r="X31" s="609"/>
      <c r="Y31" s="15">
        <f t="shared" si="2"/>
        <v>46110</v>
      </c>
      <c r="Z31" s="2" t="b">
        <f t="shared" si="3"/>
        <v>0</v>
      </c>
      <c r="AA31" s="2">
        <f>IF(M31=Einstellungen!A$43,I31,IF(M31=Einstellungen!A$45,I31,0))</f>
        <v>0</v>
      </c>
      <c r="AB31" s="2">
        <f>IF(M31=Einstellungen!A$44,I31,IF(M31=Einstellungen!A$45,I31,0))</f>
        <v>0</v>
      </c>
      <c r="AC31" s="661">
        <f t="shared" si="60"/>
        <v>0</v>
      </c>
      <c r="AD31" s="2" t="b">
        <f>IF(AS31=1,IF(K31="gz",1,IF(K31="G/F",0.5,0)))</f>
        <v>0</v>
      </c>
      <c r="AE31" s="2">
        <f t="shared" si="23"/>
        <v>0</v>
      </c>
      <c r="AF31" s="2">
        <f t="shared" si="23"/>
        <v>0</v>
      </c>
      <c r="AG31" s="325" t="b">
        <f t="shared" si="6"/>
        <v>0</v>
      </c>
      <c r="AH31" s="325" t="b">
        <f t="shared" si="7"/>
        <v>0</v>
      </c>
      <c r="AI31" s="325" t="b">
        <f t="shared" si="24"/>
        <v>0</v>
      </c>
      <c r="AJ31" s="325" t="b">
        <f t="shared" si="25"/>
        <v>0</v>
      </c>
      <c r="AK31" s="2">
        <f t="shared" si="26"/>
        <v>1</v>
      </c>
      <c r="AL31" s="14">
        <f t="shared" si="27"/>
        <v>0</v>
      </c>
      <c r="AM31" s="11">
        <f t="shared" si="28"/>
        <v>0</v>
      </c>
      <c r="AN31" s="11">
        <f t="shared" si="29"/>
        <v>0</v>
      </c>
      <c r="AO31" s="11">
        <f t="shared" si="30"/>
        <v>0</v>
      </c>
      <c r="AP31" s="11">
        <f t="shared" si="31"/>
        <v>0</v>
      </c>
      <c r="AQ31" s="204">
        <f t="shared" si="32"/>
        <v>0</v>
      </c>
      <c r="AR31" s="2" t="str">
        <f t="shared" si="33"/>
        <v/>
      </c>
      <c r="AS31" s="2" t="str">
        <f t="shared" si="34"/>
        <v/>
      </c>
      <c r="AT31" s="11" t="str">
        <f t="shared" si="58"/>
        <v/>
      </c>
      <c r="AU31" s="11" t="b">
        <f t="shared" si="59"/>
        <v>0</v>
      </c>
      <c r="AV31" s="11">
        <f t="shared" si="37"/>
        <v>0</v>
      </c>
      <c r="AW31" s="11">
        <f>SUM($AV$3:AV31)</f>
        <v>-160</v>
      </c>
      <c r="AX31" s="390">
        <f t="shared" si="38"/>
        <v>0</v>
      </c>
      <c r="AY31" s="390">
        <f t="shared" si="38"/>
        <v>0</v>
      </c>
      <c r="AZ31" s="390">
        <f t="shared" si="38"/>
        <v>0</v>
      </c>
      <c r="BA31" s="390">
        <f t="shared" si="38"/>
        <v>0</v>
      </c>
      <c r="BB31" s="390">
        <f t="shared" si="38"/>
        <v>0</v>
      </c>
      <c r="BD31" s="368">
        <f t="shared" si="39"/>
        <v>0</v>
      </c>
      <c r="BE31" s="368">
        <f t="shared" si="39"/>
        <v>0</v>
      </c>
      <c r="BF31" s="368">
        <f t="shared" si="39"/>
        <v>0</v>
      </c>
      <c r="BG31" s="368">
        <f t="shared" si="39"/>
        <v>0</v>
      </c>
      <c r="BH31" s="372">
        <f t="shared" si="40"/>
        <v>8</v>
      </c>
      <c r="BI31" s="372">
        <f t="shared" si="9"/>
        <v>2</v>
      </c>
      <c r="BJ31" s="372">
        <f t="shared" si="41"/>
        <v>22</v>
      </c>
      <c r="BK31" s="372">
        <f t="shared" si="10"/>
        <v>3</v>
      </c>
      <c r="BL31" s="372">
        <f t="shared" si="42"/>
        <v>6</v>
      </c>
      <c r="BM31" s="372">
        <f t="shared" si="11"/>
        <v>3</v>
      </c>
      <c r="BN31" s="564">
        <f t="shared" si="12"/>
        <v>0</v>
      </c>
      <c r="BO31" s="565">
        <f t="shared" si="13"/>
        <v>0</v>
      </c>
      <c r="BP31" s="570">
        <f t="shared" si="14"/>
        <v>0</v>
      </c>
      <c r="BQ31" s="564">
        <f t="shared" si="15"/>
        <v>0</v>
      </c>
      <c r="BR31" s="565">
        <f t="shared" si="16"/>
        <v>0</v>
      </c>
      <c r="BS31" s="570">
        <f t="shared" si="17"/>
        <v>0</v>
      </c>
      <c r="BT31" s="568">
        <f t="shared" si="43"/>
        <v>0</v>
      </c>
      <c r="BU31" s="564">
        <f t="shared" si="44"/>
        <v>0</v>
      </c>
      <c r="BV31" s="582">
        <f t="shared" si="45"/>
        <v>0</v>
      </c>
      <c r="BW31" s="576">
        <f t="shared" si="46"/>
        <v>0</v>
      </c>
      <c r="BX31" s="577">
        <f t="shared" si="47"/>
        <v>0</v>
      </c>
      <c r="BY31" s="578">
        <f t="shared" si="18"/>
        <v>0</v>
      </c>
      <c r="BZ31" s="576">
        <f t="shared" si="61"/>
        <v>0</v>
      </c>
      <c r="CA31" s="577">
        <f t="shared" si="62"/>
        <v>0</v>
      </c>
      <c r="CB31" s="578">
        <f t="shared" si="19"/>
        <v>0</v>
      </c>
      <c r="CC31" s="579">
        <f t="shared" si="50"/>
        <v>0</v>
      </c>
      <c r="CD31" s="576">
        <f t="shared" si="51"/>
        <v>0</v>
      </c>
      <c r="CE31" s="560">
        <f t="shared" si="52"/>
        <v>-6</v>
      </c>
      <c r="CF31" s="560">
        <f t="shared" si="53"/>
        <v>-6</v>
      </c>
      <c r="CG31" s="560">
        <f t="shared" si="54"/>
        <v>0</v>
      </c>
      <c r="CH31" s="588">
        <f t="shared" si="55"/>
        <v>0</v>
      </c>
      <c r="CI31" s="11"/>
      <c r="CJ31" s="11"/>
      <c r="CK31" s="204"/>
      <c r="CL31" s="751" t="str">
        <f t="shared" si="56"/>
        <v/>
      </c>
      <c r="CM31" s="11"/>
      <c r="CN31" s="11"/>
      <c r="CO31" s="11"/>
      <c r="CP31" s="204"/>
      <c r="CQ31" s="11"/>
      <c r="CR31" s="204"/>
      <c r="CS31" s="11"/>
    </row>
    <row r="32" spans="1:97" ht="12.75" x14ac:dyDescent="0.2">
      <c r="A32" s="242">
        <f t="shared" si="20"/>
        <v>2</v>
      </c>
      <c r="B32" s="243">
        <f t="shared" si="57"/>
        <v>46111</v>
      </c>
      <c r="C32" s="600">
        <f t="shared" si="21"/>
        <v>14</v>
      </c>
      <c r="D32" s="308"/>
      <c r="E32" s="308"/>
      <c r="F32" s="308"/>
      <c r="G32" s="308"/>
      <c r="H32" s="547"/>
      <c r="I32" s="228">
        <f t="shared" si="0"/>
        <v>0</v>
      </c>
      <c r="J32" s="229">
        <f t="shared" si="1"/>
        <v>1</v>
      </c>
      <c r="K32" s="209"/>
      <c r="L32" s="328"/>
      <c r="M32" s="202"/>
      <c r="N32" s="381"/>
      <c r="O32" s="382"/>
      <c r="P32" s="382"/>
      <c r="Q32" s="757"/>
      <c r="R32" s="246" t="str">
        <f>IF(I$36=0,"",IF(Einstellungen!I$39=1,R31+AV32,CL32))</f>
        <v/>
      </c>
      <c r="S32" s="758">
        <f>SUM(AP$3:AP32)</f>
        <v>168</v>
      </c>
      <c r="T32" s="651">
        <f>SUM(I$3:I32)</f>
        <v>0</v>
      </c>
      <c r="U32" s="373" t="str">
        <f t="shared" si="22"/>
        <v/>
      </c>
      <c r="V32" s="689"/>
      <c r="W32" s="609"/>
      <c r="X32" s="609"/>
      <c r="Y32" s="15">
        <f t="shared" si="2"/>
        <v>46111</v>
      </c>
      <c r="Z32" s="2">
        <f t="shared" si="3"/>
        <v>0</v>
      </c>
      <c r="AA32" s="2">
        <f>IF(M32=Einstellungen!A$43,I32,IF(M32=Einstellungen!A$45,I32,0))</f>
        <v>0</v>
      </c>
      <c r="AB32" s="2">
        <f>IF(M32=Einstellungen!A$44,I32,IF(M32=Einstellungen!A$45,I32,0))</f>
        <v>0</v>
      </c>
      <c r="AC32" s="661">
        <f t="shared" si="60"/>
        <v>0</v>
      </c>
      <c r="AD32" s="2">
        <f t="shared" si="5"/>
        <v>0</v>
      </c>
      <c r="AE32" s="2">
        <f t="shared" si="23"/>
        <v>0</v>
      </c>
      <c r="AF32" s="2">
        <f t="shared" si="23"/>
        <v>0</v>
      </c>
      <c r="AG32" s="325">
        <f t="shared" si="6"/>
        <v>0</v>
      </c>
      <c r="AH32" s="325">
        <f t="shared" si="7"/>
        <v>0</v>
      </c>
      <c r="AI32" s="325">
        <f t="shared" si="24"/>
        <v>0</v>
      </c>
      <c r="AJ32" s="325">
        <f t="shared" si="25"/>
        <v>0</v>
      </c>
      <c r="AK32" s="2">
        <f t="shared" si="26"/>
        <v>2</v>
      </c>
      <c r="AL32" s="14">
        <f t="shared" si="27"/>
        <v>0</v>
      </c>
      <c r="AM32" s="11">
        <f t="shared" si="28"/>
        <v>0</v>
      </c>
      <c r="AN32" s="11">
        <f t="shared" si="29"/>
        <v>0</v>
      </c>
      <c r="AO32" s="11">
        <f t="shared" si="30"/>
        <v>8</v>
      </c>
      <c r="AP32" s="11">
        <f t="shared" si="31"/>
        <v>8</v>
      </c>
      <c r="AQ32" s="204">
        <f t="shared" si="32"/>
        <v>8</v>
      </c>
      <c r="AR32" s="2">
        <f t="shared" si="33"/>
        <v>1</v>
      </c>
      <c r="AS32" s="2">
        <f t="shared" si="34"/>
        <v>1</v>
      </c>
      <c r="AT32" s="11" t="str">
        <f t="shared" si="58"/>
        <v/>
      </c>
      <c r="AU32" s="11" t="str">
        <f t="shared" si="59"/>
        <v/>
      </c>
      <c r="AV32" s="11">
        <f t="shared" si="37"/>
        <v>-8</v>
      </c>
      <c r="AW32" s="11">
        <f>SUM($AV$3:AV32)</f>
        <v>-168</v>
      </c>
      <c r="AX32" s="390">
        <f t="shared" si="38"/>
        <v>0</v>
      </c>
      <c r="AY32" s="390">
        <f t="shared" si="38"/>
        <v>0</v>
      </c>
      <c r="AZ32" s="390">
        <f t="shared" si="38"/>
        <v>0</v>
      </c>
      <c r="BA32" s="390">
        <f t="shared" si="38"/>
        <v>0</v>
      </c>
      <c r="BB32" s="390">
        <f t="shared" si="38"/>
        <v>0</v>
      </c>
      <c r="BD32" s="368">
        <f t="shared" si="39"/>
        <v>0</v>
      </c>
      <c r="BE32" s="368">
        <f t="shared" si="39"/>
        <v>0</v>
      </c>
      <c r="BF32" s="368">
        <f t="shared" si="39"/>
        <v>0</v>
      </c>
      <c r="BG32" s="368">
        <f t="shared" si="39"/>
        <v>0</v>
      </c>
      <c r="BH32" s="372">
        <f t="shared" si="40"/>
        <v>18</v>
      </c>
      <c r="BI32" s="372">
        <f t="shared" si="9"/>
        <v>1.5</v>
      </c>
      <c r="BJ32" s="372">
        <f t="shared" si="41"/>
        <v>22</v>
      </c>
      <c r="BK32" s="372">
        <f t="shared" si="10"/>
        <v>2</v>
      </c>
      <c r="BL32" s="372">
        <f t="shared" si="42"/>
        <v>6</v>
      </c>
      <c r="BM32" s="372">
        <f t="shared" si="11"/>
        <v>2</v>
      </c>
      <c r="BN32" s="564">
        <f t="shared" si="12"/>
        <v>0</v>
      </c>
      <c r="BO32" s="565">
        <f t="shared" si="13"/>
        <v>0</v>
      </c>
      <c r="BP32" s="570">
        <f t="shared" si="14"/>
        <v>0</v>
      </c>
      <c r="BQ32" s="564">
        <f t="shared" si="15"/>
        <v>0</v>
      </c>
      <c r="BR32" s="565">
        <f t="shared" si="16"/>
        <v>0</v>
      </c>
      <c r="BS32" s="570">
        <f t="shared" si="17"/>
        <v>0</v>
      </c>
      <c r="BT32" s="568">
        <f t="shared" si="43"/>
        <v>0</v>
      </c>
      <c r="BU32" s="564">
        <f t="shared" si="44"/>
        <v>0</v>
      </c>
      <c r="BV32" s="582">
        <f t="shared" si="45"/>
        <v>0</v>
      </c>
      <c r="BW32" s="576">
        <f t="shared" si="46"/>
        <v>0</v>
      </c>
      <c r="BX32" s="577">
        <f t="shared" si="47"/>
        <v>0</v>
      </c>
      <c r="BY32" s="578">
        <f t="shared" si="18"/>
        <v>0</v>
      </c>
      <c r="BZ32" s="576">
        <f t="shared" si="61"/>
        <v>0</v>
      </c>
      <c r="CA32" s="577">
        <f t="shared" si="62"/>
        <v>0</v>
      </c>
      <c r="CB32" s="578">
        <f t="shared" si="19"/>
        <v>0</v>
      </c>
      <c r="CC32" s="579">
        <f t="shared" si="50"/>
        <v>0</v>
      </c>
      <c r="CD32" s="576">
        <f t="shared" si="51"/>
        <v>0</v>
      </c>
      <c r="CE32" s="560">
        <f t="shared" si="52"/>
        <v>-6</v>
      </c>
      <c r="CF32" s="560">
        <f t="shared" si="53"/>
        <v>-6</v>
      </c>
      <c r="CG32" s="560">
        <f t="shared" si="54"/>
        <v>0</v>
      </c>
      <c r="CH32" s="588">
        <f t="shared" si="55"/>
        <v>0</v>
      </c>
      <c r="CI32" s="11"/>
      <c r="CJ32" s="11"/>
      <c r="CK32" s="204"/>
      <c r="CL32" s="751" t="str">
        <f t="shared" si="56"/>
        <v/>
      </c>
      <c r="CM32" s="11"/>
      <c r="CN32" s="11"/>
      <c r="CO32" s="11"/>
      <c r="CP32" s="204"/>
      <c r="CQ32" s="11"/>
      <c r="CR32" s="204"/>
      <c r="CS32" s="11"/>
    </row>
    <row r="33" spans="1:97" ht="12.75" x14ac:dyDescent="0.2">
      <c r="A33" s="242">
        <f t="shared" si="20"/>
        <v>3</v>
      </c>
      <c r="B33" s="243">
        <f t="shared" si="57"/>
        <v>46112</v>
      </c>
      <c r="C33" s="600">
        <f t="shared" si="21"/>
        <v>14</v>
      </c>
      <c r="D33" s="308"/>
      <c r="E33" s="308"/>
      <c r="F33" s="308"/>
      <c r="G33" s="308"/>
      <c r="H33" s="547"/>
      <c r="I33" s="228">
        <f t="shared" si="0"/>
        <v>0</v>
      </c>
      <c r="J33" s="229">
        <f t="shared" si="1"/>
        <v>1</v>
      </c>
      <c r="K33" s="209"/>
      <c r="L33" s="328"/>
      <c r="M33" s="202"/>
      <c r="N33" s="381"/>
      <c r="O33" s="382"/>
      <c r="P33" s="382"/>
      <c r="Q33" s="757"/>
      <c r="R33" s="246" t="str">
        <f>IF(I$36=0,"",IF(Einstellungen!I$39=1,R32+AV33,CL33))</f>
        <v/>
      </c>
      <c r="S33" s="758">
        <f>SUM(AP$3:AP33)</f>
        <v>176</v>
      </c>
      <c r="T33" s="651">
        <f>SUM(I$3:I33)</f>
        <v>0</v>
      </c>
      <c r="U33" s="373" t="str">
        <f t="shared" si="22"/>
        <v/>
      </c>
      <c r="V33" s="689"/>
      <c r="W33" s="609"/>
      <c r="X33" s="609"/>
      <c r="Y33" s="15">
        <f t="shared" si="2"/>
        <v>46112</v>
      </c>
      <c r="Z33" s="2">
        <f t="shared" si="3"/>
        <v>0</v>
      </c>
      <c r="AA33" s="2">
        <f>IF(M33=Einstellungen!A$43,I33,IF(M33=Einstellungen!A$45,I33,0))</f>
        <v>0</v>
      </c>
      <c r="AB33" s="2">
        <f>IF(M33=Einstellungen!A$44,I33,IF(M33=Einstellungen!A$45,I33,0))</f>
        <v>0</v>
      </c>
      <c r="AC33" s="661">
        <f t="shared" si="60"/>
        <v>0</v>
      </c>
      <c r="AD33" s="2">
        <f t="shared" si="5"/>
        <v>0</v>
      </c>
      <c r="AE33" s="2">
        <f t="shared" si="23"/>
        <v>0</v>
      </c>
      <c r="AF33" s="2">
        <f t="shared" si="23"/>
        <v>0</v>
      </c>
      <c r="AG33" s="325">
        <f t="shared" si="6"/>
        <v>0</v>
      </c>
      <c r="AH33" s="325">
        <f t="shared" si="7"/>
        <v>0</v>
      </c>
      <c r="AI33" s="325">
        <f t="shared" si="24"/>
        <v>0</v>
      </c>
      <c r="AJ33" s="325">
        <f t="shared" si="25"/>
        <v>0</v>
      </c>
      <c r="AK33" s="2">
        <f t="shared" si="26"/>
        <v>3</v>
      </c>
      <c r="AL33" s="14">
        <f t="shared" si="27"/>
        <v>0</v>
      </c>
      <c r="AM33" s="11">
        <f t="shared" si="28"/>
        <v>0</v>
      </c>
      <c r="AN33" s="11">
        <f t="shared" si="29"/>
        <v>0</v>
      </c>
      <c r="AO33" s="11">
        <f t="shared" si="30"/>
        <v>8</v>
      </c>
      <c r="AP33" s="11">
        <f t="shared" si="31"/>
        <v>8</v>
      </c>
      <c r="AQ33" s="204">
        <f t="shared" si="32"/>
        <v>8</v>
      </c>
      <c r="AR33" s="2">
        <f t="shared" si="33"/>
        <v>1</v>
      </c>
      <c r="AS33" s="2">
        <f t="shared" si="34"/>
        <v>1</v>
      </c>
      <c r="AT33" s="11" t="str">
        <f t="shared" si="58"/>
        <v/>
      </c>
      <c r="AU33" s="11" t="str">
        <f t="shared" si="59"/>
        <v/>
      </c>
      <c r="AV33" s="11">
        <f t="shared" si="37"/>
        <v>-8</v>
      </c>
      <c r="AW33" s="11">
        <f>SUM($AV$3:AV33)</f>
        <v>-176</v>
      </c>
      <c r="AX33" s="390">
        <f t="shared" si="38"/>
        <v>0</v>
      </c>
      <c r="AY33" s="390">
        <f t="shared" si="38"/>
        <v>0</v>
      </c>
      <c r="AZ33" s="390">
        <f t="shared" si="38"/>
        <v>0</v>
      </c>
      <c r="BA33" s="390">
        <f t="shared" si="38"/>
        <v>0</v>
      </c>
      <c r="BB33" s="390">
        <f t="shared" si="38"/>
        <v>0</v>
      </c>
      <c r="BD33" s="368">
        <f t="shared" si="39"/>
        <v>0</v>
      </c>
      <c r="BE33" s="368">
        <f t="shared" si="39"/>
        <v>0</v>
      </c>
      <c r="BF33" s="368">
        <f t="shared" si="39"/>
        <v>0</v>
      </c>
      <c r="BG33" s="368">
        <f t="shared" si="39"/>
        <v>0</v>
      </c>
      <c r="BH33" s="372">
        <f t="shared" si="40"/>
        <v>18</v>
      </c>
      <c r="BI33" s="372">
        <f t="shared" si="9"/>
        <v>1.5</v>
      </c>
      <c r="BJ33" s="372">
        <f t="shared" si="41"/>
        <v>22</v>
      </c>
      <c r="BK33" s="372">
        <f t="shared" si="10"/>
        <v>2</v>
      </c>
      <c r="BL33" s="372">
        <f t="shared" si="42"/>
        <v>6</v>
      </c>
      <c r="BM33" s="372">
        <f t="shared" si="11"/>
        <v>2</v>
      </c>
      <c r="BN33" s="564">
        <f t="shared" si="12"/>
        <v>0</v>
      </c>
      <c r="BO33" s="565">
        <f t="shared" si="13"/>
        <v>0</v>
      </c>
      <c r="BP33" s="570">
        <f t="shared" si="14"/>
        <v>0</v>
      </c>
      <c r="BQ33" s="564">
        <f t="shared" si="15"/>
        <v>0</v>
      </c>
      <c r="BR33" s="565">
        <f t="shared" si="16"/>
        <v>0</v>
      </c>
      <c r="BS33" s="570">
        <f t="shared" si="17"/>
        <v>0</v>
      </c>
      <c r="BT33" s="568">
        <f t="shared" si="43"/>
        <v>0</v>
      </c>
      <c r="BU33" s="564">
        <f t="shared" si="44"/>
        <v>0</v>
      </c>
      <c r="BV33" s="582">
        <f t="shared" si="45"/>
        <v>0</v>
      </c>
      <c r="BW33" s="576">
        <f t="shared" si="46"/>
        <v>0</v>
      </c>
      <c r="BX33" s="577">
        <f t="shared" si="47"/>
        <v>0</v>
      </c>
      <c r="BY33" s="578">
        <f t="shared" si="18"/>
        <v>0</v>
      </c>
      <c r="BZ33" s="576">
        <f t="shared" si="61"/>
        <v>0</v>
      </c>
      <c r="CA33" s="577">
        <f t="shared" si="62"/>
        <v>0</v>
      </c>
      <c r="CB33" s="578">
        <f t="shared" si="19"/>
        <v>0</v>
      </c>
      <c r="CC33" s="579">
        <f t="shared" si="50"/>
        <v>0</v>
      </c>
      <c r="CD33" s="576">
        <f t="shared" si="51"/>
        <v>0</v>
      </c>
      <c r="CE33" s="560">
        <f t="shared" si="52"/>
        <v>-6</v>
      </c>
      <c r="CF33" s="560">
        <f t="shared" si="53"/>
        <v>-6</v>
      </c>
      <c r="CG33" s="560">
        <f t="shared" si="54"/>
        <v>0</v>
      </c>
      <c r="CH33" s="588">
        <f t="shared" si="55"/>
        <v>0</v>
      </c>
      <c r="CI33" s="11"/>
      <c r="CJ33" s="11"/>
      <c r="CK33" s="204"/>
      <c r="CL33" s="751" t="str">
        <f t="shared" si="56"/>
        <v/>
      </c>
      <c r="CM33" s="11"/>
      <c r="CN33" s="11"/>
      <c r="CO33" s="11"/>
      <c r="CP33" s="204"/>
      <c r="CQ33" s="11"/>
      <c r="CR33" s="204"/>
      <c r="CS33" s="11"/>
    </row>
    <row r="34" spans="1:97" ht="12.75" customHeight="1" x14ac:dyDescent="0.2">
      <c r="A34" s="16"/>
      <c r="B34" s="10"/>
      <c r="C34" s="10"/>
      <c r="D34" s="14"/>
      <c r="E34" s="14"/>
      <c r="F34" s="14"/>
      <c r="G34" s="891" t="s">
        <v>26</v>
      </c>
      <c r="H34" s="892"/>
      <c r="I34" s="418">
        <f>IF(H65="ja",D76,0)</f>
        <v>0</v>
      </c>
      <c r="J34" s="212">
        <f>SUM(J3:J33)</f>
        <v>22</v>
      </c>
      <c r="K34" s="20"/>
      <c r="L34" s="7"/>
      <c r="M34" s="7"/>
      <c r="N34" s="65"/>
      <c r="O34" s="203" t="str">
        <f>IF(SUM(O3:O33)=0,"",SUM(O3:O33))</f>
        <v/>
      </c>
      <c r="P34" s="203" t="str">
        <f>IF(SUM(P3:P33)=0,"",SUM(P3:P33))</f>
        <v/>
      </c>
      <c r="Q34" s="203" t="str">
        <f>IF(SUM(Q3:Q33)=0,"",SUM(Q3:Q33))</f>
        <v/>
      </c>
      <c r="R34" s="200"/>
      <c r="S34" s="199"/>
      <c r="T34" s="200"/>
      <c r="U34" s="18"/>
      <c r="V34" s="66"/>
      <c r="W34" s="17">
        <f>SUM(W3:W33)</f>
        <v>0</v>
      </c>
      <c r="X34" s="18">
        <f>SUM(X3:X33)</f>
        <v>0</v>
      </c>
      <c r="Y34" s="7"/>
      <c r="Z34" s="19">
        <f t="shared" ref="Z34:AJ34" si="63">SUM(Z3:Z33)</f>
        <v>0</v>
      </c>
      <c r="AA34" s="11">
        <f t="shared" si="63"/>
        <v>0</v>
      </c>
      <c r="AB34" s="11">
        <f t="shared" si="63"/>
        <v>0</v>
      </c>
      <c r="AC34" s="661">
        <f>SUM(AC3:AC33)</f>
        <v>0</v>
      </c>
      <c r="AD34" s="2">
        <f>SUM(AD3:AD33)</f>
        <v>0</v>
      </c>
      <c r="AE34" s="2">
        <f>SUM(AE3:AE33)</f>
        <v>0</v>
      </c>
      <c r="AF34" s="2">
        <f>SUM(AF3:AF33)</f>
        <v>0</v>
      </c>
      <c r="AG34" s="7">
        <f t="shared" si="63"/>
        <v>0</v>
      </c>
      <c r="AH34" s="11">
        <f t="shared" si="63"/>
        <v>0</v>
      </c>
      <c r="AI34" s="7">
        <f t="shared" si="63"/>
        <v>0</v>
      </c>
      <c r="AJ34" s="7">
        <f t="shared" si="63"/>
        <v>0</v>
      </c>
      <c r="AK34" s="14"/>
      <c r="AL34" s="2"/>
      <c r="AM34" s="11"/>
      <c r="AN34" s="2"/>
      <c r="AO34" s="11"/>
      <c r="AP34" s="11"/>
      <c r="AQ34" s="11"/>
      <c r="AR34" s="2">
        <f>SUM(AR3:AR33)</f>
        <v>22</v>
      </c>
      <c r="AS34" s="2">
        <f>SUM(AS3:AS33)</f>
        <v>22</v>
      </c>
      <c r="AT34" s="7">
        <f>SUM(AT3:AT33)</f>
        <v>0</v>
      </c>
      <c r="AU34" s="11">
        <f>SUM(AU3:AU33)</f>
        <v>0</v>
      </c>
      <c r="AV34" s="11">
        <f t="shared" si="37"/>
        <v>0</v>
      </c>
      <c r="AW34" s="2"/>
      <c r="BD34" s="366"/>
      <c r="BE34" s="366"/>
      <c r="BF34" s="366"/>
      <c r="BG34" s="366"/>
      <c r="BH34" s="372" t="b">
        <f>IF($AK34=6,V$70,IF($AK34=7,V$71,IF($AK34=1,V$72,IF($AK34=2,V$66,IF($AK34=3,V$67,IF($AK34=4,V$68,IF($AK34=5,V$69)))))))</f>
        <v>0</v>
      </c>
      <c r="BI34" s="372"/>
      <c r="BJ34" s="372" t="b">
        <f>IF($AK34=6,W$70,IF($AK34=7,W$71,IF($AK34=1,W$72,IF($AK34=2,W$66,IF($AK34=3,W$67,IF($AK34=4,W$68,IF($AK34=5,W$69)))))))</f>
        <v>0</v>
      </c>
      <c r="BK34" s="372"/>
      <c r="BL34" s="372" t="b">
        <f>IF($AK34=6,X$70,IF($AK34=7,X$71,IF($AK34=1,X$72,IF($AK34=2,X$66,IF($AK34=3,X$67,IF($AK34=4,X$68,IF($AK34=5,X$69)))))))</f>
        <v>0</v>
      </c>
      <c r="BM34" s="372"/>
      <c r="BN34" s="564">
        <f t="shared" si="12"/>
        <v>0</v>
      </c>
      <c r="BO34" s="565">
        <f t="shared" si="13"/>
        <v>0</v>
      </c>
      <c r="BP34" s="570">
        <f t="shared" si="14"/>
        <v>0</v>
      </c>
      <c r="BQ34" s="564">
        <f t="shared" si="15"/>
        <v>0</v>
      </c>
      <c r="BR34" s="565">
        <f t="shared" si="16"/>
        <v>0</v>
      </c>
      <c r="BS34" s="570">
        <f t="shared" si="17"/>
        <v>0</v>
      </c>
      <c r="BT34" s="568">
        <f t="shared" si="43"/>
        <v>0</v>
      </c>
      <c r="BU34" s="564">
        <f t="shared" si="44"/>
        <v>0</v>
      </c>
      <c r="BV34" s="582">
        <f t="shared" si="45"/>
        <v>0</v>
      </c>
      <c r="BW34" s="576">
        <f>IF(BM34&lt;BQ34,0,BM34-BQ34)</f>
        <v>0</v>
      </c>
      <c r="BX34" s="577">
        <f>IF(BN34&lt;BQ34,0,BN34-BQ34)</f>
        <v>0</v>
      </c>
      <c r="BY34" s="578">
        <f t="shared" si="18"/>
        <v>0</v>
      </c>
      <c r="BZ34" s="576">
        <f t="shared" si="61"/>
        <v>0</v>
      </c>
      <c r="CA34" s="577">
        <f t="shared" si="62"/>
        <v>0</v>
      </c>
      <c r="CB34" s="578">
        <f t="shared" si="19"/>
        <v>0</v>
      </c>
      <c r="CC34" s="579">
        <f t="shared" si="50"/>
        <v>0</v>
      </c>
      <c r="CD34" s="576">
        <f t="shared" si="51"/>
        <v>0</v>
      </c>
      <c r="CE34" s="560">
        <f t="shared" si="52"/>
        <v>0</v>
      </c>
      <c r="CF34" s="560">
        <f t="shared" si="53"/>
        <v>0</v>
      </c>
      <c r="CG34" s="560">
        <f t="shared" si="54"/>
        <v>0</v>
      </c>
      <c r="CH34" s="588">
        <f t="shared" si="55"/>
        <v>0</v>
      </c>
      <c r="CI34" s="11"/>
      <c r="CJ34" s="11"/>
      <c r="CK34" s="204"/>
      <c r="CL34" s="204"/>
      <c r="CM34" s="11"/>
      <c r="CN34" s="11"/>
      <c r="CO34" s="11"/>
      <c r="CP34" s="204"/>
      <c r="CQ34" s="11"/>
      <c r="CR34" s="204"/>
    </row>
    <row r="35" spans="1:97" ht="13.5" thickBot="1" x14ac:dyDescent="0.25">
      <c r="A35" s="16"/>
      <c r="B35" s="21" t="str">
        <f>IF(AND(F35&lt;900,F35&gt;1),"Ü-Stunden gedeckelt auf:","")</f>
        <v>Ü-Stunden gedeckelt auf:</v>
      </c>
      <c r="C35" s="207"/>
      <c r="D35" s="7"/>
      <c r="E35" s="788">
        <f>IF(Einstellungen!I39=1,F35,"")</f>
        <v>35</v>
      </c>
      <c r="F35" s="759">
        <f>Einstellungen!F39</f>
        <v>35</v>
      </c>
      <c r="G35" s="10" t="str">
        <f>IF(AND(F35&lt;900,F35&gt;1),"Ü-Stunden mit Deckel in diesem Monat:","")</f>
        <v>Ü-Stunden mit Deckel in diesem Monat:</v>
      </c>
      <c r="J35" s="10"/>
      <c r="K35" s="11"/>
      <c r="O35" s="2"/>
      <c r="Q35" s="1"/>
      <c r="R35" s="787" t="str">
        <f>IF(Einstellungen!I39=1,I39,"")</f>
        <v/>
      </c>
      <c r="S35" s="12"/>
      <c r="T35" s="11"/>
      <c r="U35" s="11"/>
      <c r="V35" s="10"/>
      <c r="W35" s="2"/>
      <c r="Y35" s="10"/>
      <c r="Z35" s="7"/>
      <c r="AA35" s="7"/>
      <c r="AB35" s="7"/>
      <c r="AC35" s="2"/>
      <c r="AG35" s="2"/>
      <c r="AH35" s="2"/>
      <c r="AI35" s="2"/>
      <c r="AJ35" s="2"/>
      <c r="AK35" s="2"/>
      <c r="AL35" s="2"/>
      <c r="AM35" s="11"/>
      <c r="AN35" s="2"/>
      <c r="AO35" s="11"/>
      <c r="AP35" s="11"/>
      <c r="AV35" s="2"/>
      <c r="AW35" s="2"/>
      <c r="BD35" s="366"/>
      <c r="BE35" s="366"/>
      <c r="BF35" s="366"/>
      <c r="BG35" s="366"/>
      <c r="BN35" s="565"/>
      <c r="BO35" s="565"/>
      <c r="BP35" s="569"/>
      <c r="BQ35" s="565"/>
      <c r="BR35" s="565"/>
      <c r="BS35" s="569"/>
      <c r="BT35" s="565"/>
      <c r="BU35" s="564">
        <f t="shared" si="44"/>
        <v>0</v>
      </c>
      <c r="BV35" s="582">
        <f>SUM(BV3:BV34)</f>
        <v>0</v>
      </c>
      <c r="BW35" s="577"/>
      <c r="BX35" s="577"/>
      <c r="BY35" s="580"/>
      <c r="BZ35" s="577"/>
      <c r="CA35" s="577"/>
      <c r="CB35" s="580"/>
      <c r="CC35" s="577"/>
      <c r="CD35" s="577">
        <f>SUM(CD3:CD34)</f>
        <v>0</v>
      </c>
      <c r="CE35" s="560">
        <f t="shared" si="52"/>
        <v>0</v>
      </c>
      <c r="CF35" s="560">
        <f t="shared" si="53"/>
        <v>0</v>
      </c>
      <c r="CG35" s="560">
        <f t="shared" si="54"/>
        <v>0</v>
      </c>
      <c r="CH35" s="588">
        <f>SUM(CH3:CH34)</f>
        <v>0</v>
      </c>
      <c r="CI35" s="11">
        <f>IF(BE35&gt;18,BE35-18,0)</f>
        <v>0</v>
      </c>
      <c r="CJ35" s="11">
        <f>IF(BF35&gt;18,BG35-BF35,IF(BG35&lt;18,0,IF(BF35=0,0,BG35-18)))</f>
        <v>0</v>
      </c>
      <c r="CK35" s="11"/>
      <c r="CL35" s="11"/>
      <c r="CM35" s="11"/>
      <c r="CN35" s="11"/>
      <c r="CP35" s="11"/>
      <c r="CQ35" s="11"/>
      <c r="CR35" s="11"/>
    </row>
    <row r="36" spans="1:97" ht="12.75" x14ac:dyDescent="0.2">
      <c r="A36" s="22" t="s">
        <v>27</v>
      </c>
      <c r="B36" s="210">
        <f>AS34</f>
        <v>22</v>
      </c>
      <c r="C36" s="210"/>
      <c r="D36" s="23" t="s">
        <v>28</v>
      </c>
      <c r="E36" s="383"/>
      <c r="F36" s="383"/>
      <c r="G36" s="383"/>
      <c r="H36" s="23" t="s">
        <v>29</v>
      </c>
      <c r="I36" s="24">
        <f>SUM(I3:I33)+I34</f>
        <v>0</v>
      </c>
      <c r="J36" s="24"/>
      <c r="K36" s="25"/>
      <c r="L36" s="882" t="str">
        <f>IF(Einstellungen!B40="ja","Ü-Stunden incl","")</f>
        <v>Ü-Stunden incl</v>
      </c>
      <c r="M36" s="883"/>
      <c r="N36" s="883"/>
      <c r="O36" s="883"/>
      <c r="P36" s="883"/>
      <c r="Q36" s="883"/>
      <c r="R36" s="884"/>
      <c r="S36" s="861" t="s">
        <v>30</v>
      </c>
      <c r="T36" s="862"/>
      <c r="U36" s="642" t="s">
        <v>190</v>
      </c>
      <c r="Z36" s="2"/>
      <c r="AA36" s="7"/>
      <c r="AB36" s="7"/>
      <c r="AC36" s="2"/>
      <c r="AG36" s="2"/>
      <c r="AH36" s="2"/>
      <c r="AI36" s="2"/>
      <c r="AJ36" s="2"/>
      <c r="AK36" s="2"/>
      <c r="AL36" s="2"/>
      <c r="AM36" s="11"/>
      <c r="AN36" s="2"/>
      <c r="AO36" s="11"/>
      <c r="AP36" s="11"/>
      <c r="AV36" s="2"/>
      <c r="AW36" s="2"/>
    </row>
    <row r="37" spans="1:97" ht="12.75" x14ac:dyDescent="0.2">
      <c r="A37" s="28" t="str">
        <f>IF(Einstellungen!F31="s","Urlaubsstd.",IF(Einstellungen!F31="t","Urlaubstage"))</f>
        <v>Urlaubstage</v>
      </c>
      <c r="B37" s="197">
        <f>IF(Einstellungen!F31="s",AH34,IF(Einstellungen!F31="t",AG34))</f>
        <v>0</v>
      </c>
      <c r="C37" s="197"/>
      <c r="D37" s="29" t="s">
        <v>31</v>
      </c>
      <c r="E37" s="30" t="s">
        <v>32</v>
      </c>
      <c r="F37" s="31" t="s">
        <v>4</v>
      </c>
      <c r="G37" s="2" t="s">
        <v>33</v>
      </c>
      <c r="H37" s="32" t="s">
        <v>32</v>
      </c>
      <c r="I37" s="33">
        <f>S33</f>
        <v>176</v>
      </c>
      <c r="J37" s="33"/>
      <c r="K37" s="34"/>
      <c r="L37" s="627"/>
      <c r="M37" s="385"/>
      <c r="O37" s="2"/>
      <c r="Q37" s="27"/>
      <c r="R37" s="75"/>
      <c r="S37" s="247" t="s">
        <v>34</v>
      </c>
      <c r="T37" s="619">
        <f>IF(Einstellungen!K$31=1,0,Einstellungen!F18)</f>
        <v>8</v>
      </c>
      <c r="U37" s="643">
        <f>IF(T37="","",Einstellungen!G18)</f>
        <v>1</v>
      </c>
      <c r="Z37" s="2"/>
      <c r="AA37" s="7"/>
      <c r="AB37" s="7"/>
      <c r="AC37" s="2"/>
      <c r="AG37" s="2"/>
      <c r="AH37" s="2"/>
      <c r="AI37" s="2"/>
      <c r="AJ37" s="2"/>
      <c r="AK37" s="2"/>
      <c r="AL37" s="2"/>
      <c r="AM37" s="11"/>
      <c r="AN37" s="2"/>
      <c r="AV37" s="2"/>
      <c r="AW37" s="2"/>
    </row>
    <row r="38" spans="1:97" ht="12.75" customHeight="1" x14ac:dyDescent="0.2">
      <c r="A38" s="28" t="s">
        <v>35</v>
      </c>
      <c r="B38" s="197">
        <f>AI34</f>
        <v>0</v>
      </c>
      <c r="C38" s="197"/>
      <c r="D38" s="238">
        <f>IF(Einstellungen!$E$30="0",Juni!A576,Mai!A584)</f>
        <v>46082</v>
      </c>
      <c r="E38" s="237">
        <f>IF(Einstellungen!$E$30="0",Juni!D576,Mai!D584)</f>
        <v>40</v>
      </c>
      <c r="F38" s="670">
        <f>IF(Einstellungen!$E$30="0",Juni!B576,Mai!B584)</f>
        <v>0</v>
      </c>
      <c r="G38" s="239">
        <f>F38-E38</f>
        <v>-40</v>
      </c>
      <c r="H38" s="76" t="s">
        <v>33</v>
      </c>
      <c r="I38" s="38">
        <f>I36-I37</f>
        <v>-176</v>
      </c>
      <c r="J38" s="38"/>
      <c r="K38" s="39"/>
      <c r="L38" s="868">
        <f>IF(Einstellungen!B$40="ja",V38,"")</f>
        <v>-40</v>
      </c>
      <c r="M38" s="869"/>
      <c r="N38" s="633"/>
      <c r="O38" s="633"/>
      <c r="P38" s="633"/>
      <c r="Q38" s="634"/>
      <c r="R38" s="635"/>
      <c r="S38" s="223" t="s">
        <v>36</v>
      </c>
      <c r="T38" s="618">
        <f>IF(Einstellungen!K$31=1,0,Einstellungen!F19)</f>
        <v>8</v>
      </c>
      <c r="U38" s="643">
        <f>IF(T38="","",Einstellungen!G19)</f>
        <v>1</v>
      </c>
      <c r="V38" s="57">
        <f>IF(G38&lt;Einstellungen!E$40,G38,G38-Einstellungen!E$40)</f>
        <v>-40</v>
      </c>
      <c r="Z38" s="2"/>
      <c r="AA38" s="7"/>
      <c r="AB38" s="7"/>
      <c r="AC38" s="2"/>
      <c r="AG38" s="2"/>
      <c r="AH38" s="2"/>
      <c r="AI38" s="2"/>
      <c r="AJ38" s="2"/>
      <c r="AK38" s="2"/>
      <c r="AL38" s="2"/>
      <c r="AM38" s="11"/>
      <c r="AN38" s="2"/>
      <c r="AV38" s="2"/>
      <c r="AW38" s="2"/>
    </row>
    <row r="39" spans="1:97" ht="12.75" customHeight="1" x14ac:dyDescent="0.2">
      <c r="A39" s="28" t="s">
        <v>37</v>
      </c>
      <c r="B39" s="197">
        <f>AJ34</f>
        <v>0</v>
      </c>
      <c r="C39" s="197"/>
      <c r="D39" s="238">
        <f>IF(Einstellungen!$E$30="0",Juni!A577,Mai!A585)</f>
        <v>46089</v>
      </c>
      <c r="E39" s="237">
        <f>IF(Einstellungen!$E$30="0",Juni!D577,Mai!D585)</f>
        <v>40</v>
      </c>
      <c r="F39" s="237">
        <f>IF(Einstellungen!$E$30="0",Juni!B577,Mai!B585)</f>
        <v>0</v>
      </c>
      <c r="G39" s="239">
        <f>F39-E39</f>
        <v>-40</v>
      </c>
      <c r="H39" s="54" t="s">
        <v>38</v>
      </c>
      <c r="I39" s="40" t="str">
        <f>IF(R33="","",IF(R33&gt;E35,E35,R33))</f>
        <v/>
      </c>
      <c r="J39" s="286"/>
      <c r="K39" s="386"/>
      <c r="L39" s="868">
        <f>IF(Einstellungen!B$40="ja",V39,"")</f>
        <v>-40</v>
      </c>
      <c r="M39" s="869"/>
      <c r="N39" s="633"/>
      <c r="O39" s="633"/>
      <c r="P39" s="633"/>
      <c r="Q39" s="634"/>
      <c r="R39" s="635"/>
      <c r="S39" s="223" t="s">
        <v>39</v>
      </c>
      <c r="T39" s="618">
        <f>IF(Einstellungen!K$31=1,0,Einstellungen!F20)</f>
        <v>8</v>
      </c>
      <c r="U39" s="643">
        <f>IF(T39="","",Einstellungen!G20)</f>
        <v>1</v>
      </c>
      <c r="V39" s="57">
        <f>IF(G39&lt;Einstellungen!E$40,G39,G39-Einstellungen!E$40)</f>
        <v>-40</v>
      </c>
      <c r="Z39" s="2"/>
      <c r="AA39" s="7"/>
      <c r="AB39" s="7"/>
      <c r="AC39" s="2"/>
      <c r="AG39" s="2"/>
      <c r="AH39" s="2"/>
      <c r="AI39" s="2"/>
      <c r="AJ39" s="2"/>
      <c r="AK39" s="2"/>
      <c r="AL39" s="2"/>
      <c r="AM39" s="11"/>
      <c r="AN39" s="2"/>
      <c r="AV39" s="2"/>
      <c r="AW39" s="2"/>
    </row>
    <row r="40" spans="1:97" ht="12.75" customHeight="1" x14ac:dyDescent="0.2">
      <c r="A40" s="856" t="s">
        <v>40</v>
      </c>
      <c r="B40" s="205">
        <f>B36-AG34-B39</f>
        <v>22</v>
      </c>
      <c r="C40" s="205"/>
      <c r="D40" s="238">
        <f>IF(Einstellungen!$E$30="0",Juni!A578,Mai!A586)</f>
        <v>46096</v>
      </c>
      <c r="E40" s="237">
        <f>IF(Einstellungen!$E$30="0",Juni!D578,Mai!D586)</f>
        <v>40</v>
      </c>
      <c r="F40" s="237">
        <f>IF(Einstellungen!$E$30="0",Juni!B578,Mai!B586)</f>
        <v>0</v>
      </c>
      <c r="G40" s="239">
        <f>F40-E40</f>
        <v>-40</v>
      </c>
      <c r="H40" s="426">
        <f>AC34</f>
        <v>0</v>
      </c>
      <c r="I40" s="11" t="s">
        <v>41</v>
      </c>
      <c r="J40" s="872" t="s">
        <v>225</v>
      </c>
      <c r="K40" s="873"/>
      <c r="L40" s="868">
        <f>IF(Einstellungen!B$40="ja",V40,"")</f>
        <v>-40</v>
      </c>
      <c r="M40" s="869"/>
      <c r="N40" s="633"/>
      <c r="O40" s="633"/>
      <c r="P40" s="633"/>
      <c r="Q40" s="634"/>
      <c r="R40" s="635"/>
      <c r="S40" s="223" t="s">
        <v>42</v>
      </c>
      <c r="T40" s="618">
        <f>IF(Einstellungen!K$31=1,0,Einstellungen!F21)</f>
        <v>8</v>
      </c>
      <c r="U40" s="643">
        <f>IF(T40="","",Einstellungen!G21)</f>
        <v>1</v>
      </c>
      <c r="V40" s="57">
        <f>IF(G40&lt;Einstellungen!E$40,G40,G40-Einstellungen!E$40)</f>
        <v>-40</v>
      </c>
      <c r="Z40" s="2"/>
      <c r="AA40" s="7"/>
      <c r="AB40" s="7"/>
      <c r="AC40" s="2"/>
      <c r="AG40" s="2"/>
      <c r="AH40" s="2"/>
      <c r="AI40" s="2"/>
      <c r="AJ40" s="2"/>
      <c r="AK40" s="2"/>
      <c r="AL40" s="2"/>
      <c r="AM40" s="11"/>
      <c r="AN40" s="2"/>
      <c r="AV40" s="2"/>
      <c r="AW40" s="2"/>
    </row>
    <row r="41" spans="1:97" ht="12.75" customHeight="1" x14ac:dyDescent="0.2">
      <c r="A41" s="857"/>
      <c r="D41" s="238">
        <f>IF(Einstellungen!$E$30="0",Juni!A579,Mai!A587)</f>
        <v>46103</v>
      </c>
      <c r="E41" s="237">
        <f>IF(Einstellungen!$E$30="0",Juni!D579,Mai!D587)</f>
        <v>40</v>
      </c>
      <c r="F41" s="237">
        <f>IF(Einstellungen!$E$30="0",Juni!B579,Mai!B587)</f>
        <v>0</v>
      </c>
      <c r="G41" s="239">
        <f>F41-E41</f>
        <v>-40</v>
      </c>
      <c r="H41" s="426">
        <f>AA34</f>
        <v>0</v>
      </c>
      <c r="I41" s="11" t="s">
        <v>41</v>
      </c>
      <c r="J41" s="874" t="str">
        <f>Einstellungen!A43</f>
        <v>HO</v>
      </c>
      <c r="K41" s="875"/>
      <c r="L41" s="868">
        <f>IF(Einstellungen!B$40="ja",V41,"")</f>
        <v>-40</v>
      </c>
      <c r="M41" s="869"/>
      <c r="N41" s="633"/>
      <c r="O41" s="633"/>
      <c r="P41" s="633"/>
      <c r="Q41" s="634"/>
      <c r="R41" s="635"/>
      <c r="S41" s="223" t="s">
        <v>43</v>
      </c>
      <c r="T41" s="618">
        <f>IF(Einstellungen!K$31=1,0,Einstellungen!F22)</f>
        <v>8</v>
      </c>
      <c r="U41" s="643">
        <f>IF(T41="","",Einstellungen!G22)</f>
        <v>1</v>
      </c>
      <c r="V41" s="57">
        <f>IF(G41&lt;Einstellungen!E$40,G41,G41-Einstellungen!E$40)</f>
        <v>-40</v>
      </c>
      <c r="Z41" s="2"/>
      <c r="AA41" s="7"/>
      <c r="AB41" s="7"/>
      <c r="AC41" s="2"/>
      <c r="AG41" s="2"/>
      <c r="AH41" s="2"/>
      <c r="AI41" s="2"/>
      <c r="AJ41" s="2"/>
      <c r="AK41" s="2"/>
      <c r="AL41" s="2"/>
      <c r="AM41" s="11"/>
      <c r="AN41" s="2"/>
      <c r="AV41" s="2"/>
      <c r="AW41" s="2"/>
    </row>
    <row r="42" spans="1:97" ht="12.75" customHeight="1" x14ac:dyDescent="0.2">
      <c r="A42" s="41" t="s">
        <v>44</v>
      </c>
      <c r="B42" s="42">
        <f>IF(Einstellungen!B16=1,Einstellungen!$E$3,"unterschiedl.")</f>
        <v>5</v>
      </c>
      <c r="C42" s="42"/>
      <c r="D42" s="238">
        <f>IF(Einstellungen!$E$30="0",Juni!A580,Mai!A588)</f>
        <v>46110</v>
      </c>
      <c r="E42" s="237">
        <f>IF(Einstellungen!$E$30="0",Juni!D580,Mai!D588)</f>
        <v>40</v>
      </c>
      <c r="F42" s="237">
        <f>IF(Einstellungen!$E$30="0",Juni!B580,Mai!B588)</f>
        <v>0</v>
      </c>
      <c r="G42" s="239">
        <f>F42-E42</f>
        <v>-40</v>
      </c>
      <c r="H42" s="426">
        <f>AB34</f>
        <v>0</v>
      </c>
      <c r="I42" s="11" t="s">
        <v>41</v>
      </c>
      <c r="J42" s="874" t="str">
        <f>Einstellungen!A44</f>
        <v>y</v>
      </c>
      <c r="K42" s="875"/>
      <c r="L42" s="868">
        <f>IF(Einstellungen!B$40="ja",V42,"")</f>
        <v>-40</v>
      </c>
      <c r="M42" s="869"/>
      <c r="N42" s="633"/>
      <c r="O42" s="633"/>
      <c r="P42" s="633"/>
      <c r="Q42" s="634"/>
      <c r="R42" s="635"/>
      <c r="S42" s="223" t="s">
        <v>45</v>
      </c>
      <c r="T42" s="618">
        <f>IF(Einstellungen!K$31=1,0,Einstellungen!F23)</f>
        <v>0</v>
      </c>
      <c r="U42" s="643" t="str">
        <f>IF(T42="","",Einstellungen!G23)</f>
        <v/>
      </c>
      <c r="V42" s="57">
        <f>IF(G42&lt;Einstellungen!E$40,G42,G42-Einstellungen!E$40)</f>
        <v>-40</v>
      </c>
      <c r="Z42" s="2"/>
      <c r="AA42" s="7"/>
      <c r="AB42" s="7"/>
      <c r="AC42" s="2"/>
      <c r="AG42" s="2"/>
      <c r="AH42" s="2"/>
      <c r="AI42" s="2"/>
      <c r="AJ42" s="2"/>
      <c r="AK42" s="2"/>
      <c r="AL42" s="2"/>
      <c r="AM42" s="2"/>
      <c r="AN42" s="2"/>
      <c r="AV42" s="2"/>
      <c r="AW42" s="2"/>
    </row>
    <row r="43" spans="1:97" ht="12.75" customHeight="1" thickBot="1" x14ac:dyDescent="0.25">
      <c r="A43" s="43" t="s">
        <v>46</v>
      </c>
      <c r="B43" s="44">
        <f>Einstellungen!G25</f>
        <v>5</v>
      </c>
      <c r="C43" s="44"/>
      <c r="D43" s="45"/>
      <c r="E43" s="46">
        <f>SUM(E38:E42)</f>
        <v>200</v>
      </c>
      <c r="F43" s="47">
        <f>SUM(F38:F42)</f>
        <v>0</v>
      </c>
      <c r="G43" s="48">
        <f>SUM(G38:G42)</f>
        <v>-200</v>
      </c>
      <c r="H43" s="427"/>
      <c r="I43" s="387"/>
      <c r="J43" s="876"/>
      <c r="K43" s="877"/>
      <c r="L43" s="628"/>
      <c r="M43" s="629"/>
      <c r="N43" s="630"/>
      <c r="O43" s="630"/>
      <c r="P43" s="630"/>
      <c r="Q43" s="631"/>
      <c r="R43" s="632"/>
      <c r="S43" s="248" t="s">
        <v>47</v>
      </c>
      <c r="T43" s="620">
        <f>IF(Einstellungen!K$31=1,0,Einstellungen!F24)</f>
        <v>0</v>
      </c>
      <c r="U43" s="644" t="str">
        <f>IF(T43="","",Einstellungen!G24)</f>
        <v/>
      </c>
      <c r="Z43" s="2"/>
      <c r="AA43" s="7"/>
      <c r="AB43" s="7"/>
      <c r="AC43" s="2"/>
      <c r="AG43" s="2"/>
      <c r="AH43" s="2"/>
      <c r="AI43" s="2"/>
      <c r="AJ43" s="2"/>
      <c r="AK43" s="2"/>
      <c r="AL43" s="2"/>
      <c r="AM43" s="2"/>
      <c r="AN43" s="2"/>
      <c r="AV43" s="2"/>
      <c r="AW43" s="2"/>
    </row>
    <row r="44" spans="1:97" ht="12.75" x14ac:dyDescent="0.2">
      <c r="A44" s="16"/>
      <c r="B44" s="10"/>
      <c r="C44" s="10"/>
      <c r="D44" s="14"/>
      <c r="E44" s="14"/>
      <c r="F44" s="7"/>
      <c r="G44" s="7"/>
      <c r="H44" s="7"/>
      <c r="I44" s="14"/>
      <c r="J44" s="208"/>
      <c r="K44" s="14"/>
      <c r="L44" s="10"/>
      <c r="M44" s="10"/>
      <c r="N44" s="10"/>
      <c r="O44" s="2"/>
      <c r="Q44" s="27"/>
      <c r="S44" s="392"/>
      <c r="T44" s="27"/>
      <c r="U44" s="391">
        <f>SUM(U37:U43)</f>
        <v>5</v>
      </c>
      <c r="Z44" s="7"/>
      <c r="AA44" s="7"/>
      <c r="AB44" s="7"/>
      <c r="AC44" s="2"/>
      <c r="AG44" s="2"/>
      <c r="AH44" s="2"/>
      <c r="AI44" s="2"/>
      <c r="AJ44" s="2"/>
      <c r="AK44" s="2"/>
      <c r="AL44" s="2"/>
      <c r="AM44" s="2"/>
      <c r="AN44" s="2"/>
      <c r="AV44" s="2"/>
      <c r="AW44" s="2"/>
    </row>
    <row r="45" spans="1:97" ht="12.75" x14ac:dyDescent="0.2">
      <c r="A45" s="50"/>
      <c r="B45" s="51" t="s">
        <v>32</v>
      </c>
      <c r="C45" s="51"/>
      <c r="D45" s="51" t="s">
        <v>4</v>
      </c>
      <c r="E45" s="51" t="s">
        <v>33</v>
      </c>
      <c r="F45" s="51" t="s">
        <v>48</v>
      </c>
      <c r="G45" s="52" t="s">
        <v>6</v>
      </c>
      <c r="H45" s="52" t="s">
        <v>7</v>
      </c>
      <c r="I45" s="52" t="s">
        <v>8</v>
      </c>
      <c r="J45" s="340" t="s">
        <v>16</v>
      </c>
      <c r="K45" s="331" t="s">
        <v>225</v>
      </c>
      <c r="L45" s="330" t="str">
        <f>Einstellungen!A43</f>
        <v>HO</v>
      </c>
      <c r="M45" s="330" t="str">
        <f>Einstellungen!A44</f>
        <v>y</v>
      </c>
      <c r="N45" s="865" t="str">
        <f>J42</f>
        <v>y</v>
      </c>
      <c r="O45" s="865"/>
      <c r="P45" s="865">
        <f>J43</f>
        <v>0</v>
      </c>
      <c r="Q45" s="865"/>
      <c r="R45" s="590" t="s">
        <v>38</v>
      </c>
      <c r="S45" s="12"/>
      <c r="T45" s="11"/>
      <c r="U45" s="11"/>
      <c r="W45" s="2"/>
      <c r="Z45" s="2"/>
      <c r="AA45" s="2"/>
      <c r="AB45" s="2"/>
      <c r="AC45" s="2"/>
      <c r="AG45" s="2"/>
      <c r="AH45" s="2"/>
      <c r="AI45" s="2"/>
      <c r="AJ45" s="2"/>
      <c r="AK45" s="2"/>
      <c r="AL45" s="2"/>
      <c r="AM45" s="2"/>
      <c r="AN45" s="2"/>
      <c r="AV45" s="2"/>
      <c r="AW45" s="2"/>
    </row>
    <row r="46" spans="1:97" ht="12.75" x14ac:dyDescent="0.2">
      <c r="A46" s="53" t="s">
        <v>49</v>
      </c>
      <c r="B46" s="251"/>
      <c r="C46" s="251"/>
      <c r="D46" s="251"/>
      <c r="E46" s="253">
        <f>Einstellungen!E26</f>
        <v>0</v>
      </c>
      <c r="F46" s="88"/>
      <c r="G46" s="88"/>
      <c r="H46" s="88"/>
      <c r="I46" s="267"/>
      <c r="J46" s="329"/>
      <c r="K46" s="329"/>
      <c r="L46" s="329"/>
      <c r="M46" s="329"/>
      <c r="N46" s="885"/>
      <c r="O46" s="885"/>
      <c r="P46" s="880"/>
      <c r="Q46" s="881"/>
      <c r="R46" s="11"/>
      <c r="S46" s="12"/>
      <c r="T46" s="11"/>
      <c r="U46" s="11"/>
      <c r="W46" s="55"/>
      <c r="X46" s="55"/>
      <c r="Y46" s="55"/>
      <c r="Z46" s="2"/>
      <c r="AA46" s="2"/>
      <c r="AB46" s="2"/>
      <c r="AC46" s="2"/>
      <c r="AG46" s="2"/>
      <c r="AH46" s="2"/>
      <c r="AI46" s="2"/>
      <c r="AJ46" s="2"/>
      <c r="AK46" s="2"/>
      <c r="AL46" s="2"/>
      <c r="AM46" s="2"/>
      <c r="AN46" s="2"/>
      <c r="AV46" s="2"/>
      <c r="AW46" s="2"/>
    </row>
    <row r="47" spans="1:97" ht="12.75" x14ac:dyDescent="0.2">
      <c r="A47" s="254">
        <f>Zusammen!A4</f>
        <v>46023</v>
      </c>
      <c r="B47" s="317">
        <f>Zusammen!B4</f>
        <v>168</v>
      </c>
      <c r="C47" s="315"/>
      <c r="D47" s="255">
        <f>Zusammen!C4</f>
        <v>0</v>
      </c>
      <c r="E47" s="255">
        <f>Zusammen!D4</f>
        <v>-168</v>
      </c>
      <c r="F47" s="335">
        <f>Zusammen!E4</f>
        <v>21</v>
      </c>
      <c r="G47" s="335">
        <f>Zusammen!F4</f>
        <v>0</v>
      </c>
      <c r="H47" s="335">
        <f>Zusammen!G4</f>
        <v>1</v>
      </c>
      <c r="I47" s="335">
        <f>Zusammen!H4</f>
        <v>0</v>
      </c>
      <c r="J47" s="336">
        <f>Zusammen!I4</f>
        <v>0</v>
      </c>
      <c r="K47" s="333">
        <f>Zusammen!L4</f>
        <v>0</v>
      </c>
      <c r="L47" s="333">
        <f>Zusammen!J4</f>
        <v>0</v>
      </c>
      <c r="M47" s="333">
        <f>Zusammen!K4</f>
        <v>0</v>
      </c>
      <c r="N47" s="854">
        <f>Zusammen!K4</f>
        <v>0</v>
      </c>
      <c r="O47" s="871"/>
      <c r="P47" s="854">
        <f>Zusammen!L4</f>
        <v>0</v>
      </c>
      <c r="Q47" s="855"/>
      <c r="R47" s="595">
        <f>Zusammen!M4</f>
        <v>0</v>
      </c>
      <c r="S47" s="12"/>
      <c r="T47" s="11"/>
      <c r="U47" s="11"/>
      <c r="W47" s="55"/>
      <c r="X47" s="55"/>
      <c r="Y47" s="55"/>
      <c r="Z47" s="2"/>
      <c r="AA47" s="2"/>
      <c r="AB47" s="2"/>
      <c r="AC47" s="2"/>
      <c r="AG47" s="2"/>
      <c r="AH47" s="2"/>
      <c r="AI47" s="2"/>
      <c r="AJ47" s="2"/>
      <c r="AK47" s="2"/>
      <c r="AL47" s="2"/>
      <c r="AM47" s="2"/>
      <c r="AN47" s="2"/>
      <c r="AV47" s="2"/>
      <c r="AW47" s="2"/>
    </row>
    <row r="48" spans="1:97" ht="12.75" x14ac:dyDescent="0.2">
      <c r="A48" s="254">
        <f>Zusammen!A5</f>
        <v>46054</v>
      </c>
      <c r="B48" s="317">
        <f>Zusammen!B5</f>
        <v>160</v>
      </c>
      <c r="C48" s="315"/>
      <c r="D48" s="255">
        <f>Zusammen!C5</f>
        <v>0</v>
      </c>
      <c r="E48" s="255">
        <f>Zusammen!D5</f>
        <v>-160</v>
      </c>
      <c r="F48" s="335">
        <f>Zusammen!E5</f>
        <v>20</v>
      </c>
      <c r="G48" s="335">
        <f>Zusammen!F5</f>
        <v>0</v>
      </c>
      <c r="H48" s="335">
        <f>Zusammen!G5</f>
        <v>0</v>
      </c>
      <c r="I48" s="335">
        <f>Zusammen!H5</f>
        <v>0</v>
      </c>
      <c r="J48" s="336">
        <f>Zusammen!I5</f>
        <v>0</v>
      </c>
      <c r="K48" s="616">
        <f>Zusammen!L5</f>
        <v>0</v>
      </c>
      <c r="L48" s="333">
        <f>Zusammen!J5</f>
        <v>0</v>
      </c>
      <c r="M48" s="333">
        <f>Zusammen!K5</f>
        <v>0</v>
      </c>
      <c r="N48" s="854">
        <f>Zusammen!K5</f>
        <v>0</v>
      </c>
      <c r="O48" s="871"/>
      <c r="P48" s="854">
        <f>Zusammen!L5</f>
        <v>0</v>
      </c>
      <c r="Q48" s="855"/>
      <c r="R48" s="595">
        <f>Zusammen!M5</f>
        <v>0</v>
      </c>
      <c r="S48" s="12"/>
      <c r="T48" s="11"/>
      <c r="U48" s="11"/>
      <c r="W48" s="55"/>
      <c r="X48" s="55"/>
      <c r="Y48" s="55"/>
      <c r="Z48" s="2"/>
      <c r="AA48" s="2"/>
      <c r="AB48" s="2"/>
      <c r="AC48" s="2"/>
      <c r="AG48" s="2"/>
      <c r="AH48" s="2"/>
      <c r="AI48" s="2"/>
      <c r="AJ48" s="2"/>
      <c r="AK48" s="2"/>
      <c r="AL48" s="2"/>
      <c r="AM48" s="2"/>
      <c r="AN48" s="2"/>
      <c r="AV48" s="2"/>
      <c r="AW48" s="2"/>
    </row>
    <row r="49" spans="1:49" ht="12.75" x14ac:dyDescent="0.2">
      <c r="A49" s="254">
        <f>Zusammen!A6</f>
        <v>46082</v>
      </c>
      <c r="B49" s="317">
        <f>Zusammen!B6</f>
        <v>176</v>
      </c>
      <c r="C49" s="315"/>
      <c r="D49" s="255">
        <f>Zusammen!C6</f>
        <v>0</v>
      </c>
      <c r="E49" s="255">
        <f>Zusammen!D6</f>
        <v>-176</v>
      </c>
      <c r="F49" s="335">
        <f>Zusammen!E6</f>
        <v>22</v>
      </c>
      <c r="G49" s="335">
        <f>Zusammen!F6</f>
        <v>0</v>
      </c>
      <c r="H49" s="335">
        <f>Zusammen!G6</f>
        <v>0</v>
      </c>
      <c r="I49" s="335">
        <f>Zusammen!H6</f>
        <v>0</v>
      </c>
      <c r="J49" s="336">
        <f>Zusammen!I6</f>
        <v>0</v>
      </c>
      <c r="K49" s="616">
        <f>Zusammen!L6</f>
        <v>0</v>
      </c>
      <c r="L49" s="333">
        <f>Zusammen!J6</f>
        <v>0</v>
      </c>
      <c r="M49" s="333">
        <f>Zusammen!K6</f>
        <v>0</v>
      </c>
      <c r="N49" s="886">
        <f>Zusammen!K6</f>
        <v>0</v>
      </c>
      <c r="O49" s="887"/>
      <c r="P49" s="886">
        <f>Zusammen!L6</f>
        <v>0</v>
      </c>
      <c r="Q49" s="888"/>
      <c r="R49" s="595">
        <f>Zusammen!M6</f>
        <v>0</v>
      </c>
      <c r="S49" s="12"/>
      <c r="T49" s="11"/>
      <c r="U49" s="11"/>
      <c r="V49" s="54"/>
      <c r="W49" s="55"/>
      <c r="X49" s="55"/>
      <c r="Y49" s="55"/>
      <c r="Z49" s="2"/>
      <c r="AA49" s="2"/>
      <c r="AB49" s="2"/>
      <c r="AC49" s="2"/>
      <c r="AG49" s="2"/>
      <c r="AH49" s="2"/>
      <c r="AI49" s="2"/>
      <c r="AJ49" s="2"/>
      <c r="AK49" s="2"/>
      <c r="AL49" s="2"/>
      <c r="AM49" s="2"/>
      <c r="AN49" s="2"/>
      <c r="AV49" s="2"/>
      <c r="AW49" s="2"/>
    </row>
    <row r="50" spans="1:49" ht="12.75" x14ac:dyDescent="0.2">
      <c r="A50" s="257" t="s">
        <v>50</v>
      </c>
      <c r="B50" s="318">
        <f>SUM(B47:B49)</f>
        <v>504</v>
      </c>
      <c r="C50" s="645"/>
      <c r="D50" s="258">
        <f>SUM(D47:D49)</f>
        <v>0</v>
      </c>
      <c r="E50" s="258">
        <f>SUM(E46:E49)</f>
        <v>-504</v>
      </c>
      <c r="F50" s="352">
        <f t="shared" ref="F50:N50" si="64">SUM(F47:F49)</f>
        <v>63</v>
      </c>
      <c r="G50" s="352">
        <f t="shared" si="64"/>
        <v>0</v>
      </c>
      <c r="H50" s="352">
        <f t="shared" si="64"/>
        <v>1</v>
      </c>
      <c r="I50" s="352">
        <f t="shared" si="64"/>
        <v>0</v>
      </c>
      <c r="J50" s="352">
        <f t="shared" si="64"/>
        <v>0</v>
      </c>
      <c r="K50" s="266">
        <f t="shared" si="64"/>
        <v>0</v>
      </c>
      <c r="L50" s="266">
        <f t="shared" si="64"/>
        <v>0</v>
      </c>
      <c r="M50" s="266">
        <f t="shared" si="64"/>
        <v>0</v>
      </c>
      <c r="N50" s="852">
        <f t="shared" si="64"/>
        <v>0</v>
      </c>
      <c r="O50" s="852"/>
      <c r="P50" s="852">
        <f>SUM(P47:P49)</f>
        <v>0</v>
      </c>
      <c r="Q50" s="853"/>
      <c r="R50" s="594">
        <f>SUM(R47:R49)</f>
        <v>0</v>
      </c>
      <c r="S50" s="12"/>
      <c r="T50" s="11"/>
      <c r="U50" s="11"/>
      <c r="V50" s="54"/>
      <c r="W50" s="2"/>
      <c r="Z50" s="2"/>
      <c r="AA50" s="2"/>
      <c r="AB50" s="2"/>
      <c r="AC50" s="2"/>
      <c r="AG50" s="2"/>
      <c r="AH50" s="2"/>
      <c r="AI50" s="2"/>
      <c r="AJ50" s="2"/>
      <c r="AK50" s="2"/>
      <c r="AL50" s="2"/>
      <c r="AM50" s="2"/>
      <c r="AN50" s="2"/>
      <c r="AV50" s="2"/>
      <c r="AW50" s="2"/>
    </row>
    <row r="51" spans="1:49" ht="12.75" x14ac:dyDescent="0.2">
      <c r="A51" s="754" t="str">
        <f>IF(E35&gt;0,"Zusammen bei gedeckelten Ü-Stunden:","")</f>
        <v>Zusammen bei gedeckelten Ü-Stunden:</v>
      </c>
      <c r="E51" s="67">
        <f>IF(E50&gt;E35,E35,E50)</f>
        <v>-504</v>
      </c>
      <c r="O51" s="2"/>
      <c r="Q51" s="2"/>
      <c r="R51" s="11"/>
      <c r="S51" s="12"/>
      <c r="T51" s="11"/>
      <c r="V51" s="54"/>
      <c r="W51" s="2"/>
      <c r="Z51" s="2"/>
      <c r="AA51" s="2"/>
      <c r="AB51" s="2"/>
      <c r="AC51" s="2"/>
      <c r="AG51" s="2"/>
      <c r="AH51" s="2"/>
      <c r="AI51" s="2"/>
      <c r="AJ51" s="2"/>
      <c r="AK51" s="2"/>
      <c r="AL51" s="2"/>
      <c r="AM51" s="2"/>
      <c r="AN51" s="2"/>
      <c r="AV51" s="2"/>
      <c r="AW51" s="2"/>
    </row>
    <row r="52" spans="1:49" ht="12.75" hidden="1" x14ac:dyDescent="0.2">
      <c r="A52" s="2" t="s">
        <v>51</v>
      </c>
      <c r="B52" s="2">
        <f>IF(Einstellungen!$F$31="s",Einstellungen!$G33-G$50,IF(Einstellungen!$F$31="t",Einstellungen!E$32-G$50))</f>
        <v>0</v>
      </c>
      <c r="D52" s="2" t="str">
        <f>IF(Einstellungen!$F$31="s","Stunden Urlaub verfügbar.",IF(Einstellungen!$F$31="t","Tage Urlaub verfügbar"))</f>
        <v>Tage Urlaub verfügbar</v>
      </c>
      <c r="O52" s="2"/>
      <c r="Q52" s="2"/>
      <c r="R52" s="11"/>
      <c r="S52" s="12"/>
      <c r="T52" s="11"/>
      <c r="V52" s="54"/>
      <c r="W52" s="2"/>
      <c r="Z52" s="2"/>
      <c r="AA52" s="2"/>
      <c r="AB52" s="2"/>
      <c r="AC52" s="2"/>
      <c r="AG52" s="2"/>
      <c r="AH52" s="2"/>
      <c r="AI52" s="2"/>
      <c r="AJ52" s="2"/>
      <c r="AK52" s="2"/>
      <c r="AL52" s="2"/>
      <c r="AM52" s="2"/>
      <c r="AN52" s="2"/>
      <c r="AV52" s="2"/>
      <c r="AW52" s="2"/>
    </row>
    <row r="53" spans="1:49" ht="12.75" hidden="1" x14ac:dyDescent="0.2">
      <c r="A53" s="2" t="s">
        <v>51</v>
      </c>
      <c r="B53" s="2">
        <f>IF(Einstellungen!$F$31="s",Einstellungen!$G34-G$50,IF(Einstellungen!$F$31="t",Einstellungen!E$32-G$50))</f>
        <v>0</v>
      </c>
      <c r="D53" s="2" t="str">
        <f>IF(Einstellungen!$F$31="s","Stunden Urlaub verfügbar.",IF(Einstellungen!$F$31="t","Tage Urlaub verfügbar"))</f>
        <v>Tage Urlaub verfügbar</v>
      </c>
      <c r="O53" s="2"/>
      <c r="Q53" s="2"/>
      <c r="R53" s="11"/>
      <c r="S53" s="12"/>
      <c r="T53" s="11"/>
      <c r="V53" s="54"/>
      <c r="W53" s="2"/>
      <c r="Z53" s="2"/>
      <c r="AA53" s="2"/>
      <c r="AB53" s="2"/>
      <c r="AC53" s="2"/>
      <c r="AG53" s="2"/>
      <c r="AH53" s="2"/>
      <c r="AI53" s="2"/>
      <c r="AJ53" s="2"/>
      <c r="AK53" s="2"/>
      <c r="AL53" s="2"/>
      <c r="AM53" s="2"/>
      <c r="AN53" s="2"/>
      <c r="AV53" s="2"/>
      <c r="AW53" s="2"/>
    </row>
    <row r="54" spans="1:49" ht="12.75" hidden="1" x14ac:dyDescent="0.2">
      <c r="A54" s="2" t="s">
        <v>51</v>
      </c>
      <c r="B54" s="2">
        <f>IF(Einstellungen!$F$31="s",Einstellungen!$G35-G$50,IF(Einstellungen!$F$31="t",Einstellungen!E$32-G$50))</f>
        <v>0</v>
      </c>
      <c r="D54" s="2" t="str">
        <f>IF(Einstellungen!$F$31="s","Stunden Urlaub verfügbar.",IF(Einstellungen!$F$31="t","Tage Urlaub verfügbar"))</f>
        <v>Tage Urlaub verfügbar</v>
      </c>
      <c r="O54" s="2"/>
      <c r="Q54" s="2"/>
      <c r="R54" s="11"/>
      <c r="S54" s="12"/>
      <c r="T54" s="11"/>
      <c r="V54" s="54"/>
      <c r="W54" s="2"/>
      <c r="Z54" s="2"/>
      <c r="AA54" s="2"/>
      <c r="AB54" s="2"/>
      <c r="AC54" s="2"/>
      <c r="AG54" s="2"/>
      <c r="AH54" s="2"/>
      <c r="AI54" s="2"/>
      <c r="AJ54" s="2"/>
      <c r="AK54" s="2"/>
      <c r="AL54" s="2"/>
      <c r="AM54" s="2"/>
      <c r="AN54" s="2"/>
      <c r="AV54" s="2"/>
      <c r="AW54" s="2"/>
    </row>
    <row r="55" spans="1:49" ht="12.75" hidden="1" x14ac:dyDescent="0.2">
      <c r="A55" s="2" t="s">
        <v>51</v>
      </c>
      <c r="B55" s="2">
        <f>IF(Einstellungen!$F$31="s",Einstellungen!$G36-G$50,IF(Einstellungen!$F$31="t",Einstellungen!E$32-G$50))</f>
        <v>0</v>
      </c>
      <c r="D55" s="2" t="str">
        <f>IF(Einstellungen!$F$31="s","Stunden Urlaub verfügbar.",IF(Einstellungen!$F$31="t","Tage Urlaub verfügbar"))</f>
        <v>Tage Urlaub verfügbar</v>
      </c>
      <c r="O55" s="2"/>
      <c r="Q55" s="2"/>
      <c r="R55" s="11"/>
      <c r="S55" s="12"/>
      <c r="T55" s="11"/>
      <c r="V55" s="54"/>
      <c r="W55" s="2"/>
      <c r="Z55" s="2"/>
      <c r="AA55" s="2"/>
      <c r="AB55" s="2"/>
      <c r="AC55" s="2"/>
      <c r="AG55" s="2"/>
      <c r="AH55" s="2"/>
      <c r="AI55" s="2"/>
      <c r="AJ55" s="2"/>
      <c r="AK55" s="2"/>
      <c r="AL55" s="2"/>
      <c r="AM55" s="2"/>
      <c r="AN55" s="2"/>
      <c r="AV55" s="2"/>
      <c r="AW55" s="2"/>
    </row>
    <row r="56" spans="1:49" ht="12.75" hidden="1" x14ac:dyDescent="0.2">
      <c r="A56" s="2" t="s">
        <v>51</v>
      </c>
      <c r="B56" s="2">
        <f>IF(Einstellungen!$F$31="s",Einstellungen!$G37-G$50,IF(Einstellungen!$F$31="t",Einstellungen!E$32-G$50))</f>
        <v>0</v>
      </c>
      <c r="D56" s="2" t="str">
        <f>IF(Einstellungen!$F$31="s","Stunden Urlaub verfügbar.",IF(Einstellungen!$F$31="t","Tage Urlaub verfügbar"))</f>
        <v>Tage Urlaub verfügbar</v>
      </c>
      <c r="O56" s="2"/>
      <c r="Q56" s="2"/>
      <c r="R56" s="11"/>
      <c r="S56" s="12"/>
      <c r="T56" s="11"/>
      <c r="V56" s="54"/>
      <c r="W56" s="2"/>
      <c r="Z56" s="2"/>
      <c r="AA56" s="2"/>
      <c r="AB56" s="2"/>
      <c r="AC56" s="2"/>
      <c r="AG56" s="2"/>
      <c r="AH56" s="2"/>
      <c r="AI56" s="2"/>
      <c r="AJ56" s="2"/>
      <c r="AK56" s="2"/>
      <c r="AL56" s="2"/>
      <c r="AM56" s="2"/>
      <c r="AN56" s="2"/>
      <c r="AV56" s="2"/>
      <c r="AW56" s="2"/>
    </row>
    <row r="57" spans="1:49" ht="12.75" hidden="1" x14ac:dyDescent="0.2">
      <c r="A57" s="2" t="s">
        <v>51</v>
      </c>
      <c r="B57" s="2">
        <f>IF(Einstellungen!$F$31="s",Einstellungen!$G38-G$50,IF(Einstellungen!$F$31="t",Einstellungen!E$32-G$50))</f>
        <v>0</v>
      </c>
      <c r="D57" s="2" t="str">
        <f>IF(Einstellungen!$F$31="s","Stunden Urlaub verfügbar.",IF(Einstellungen!$F$31="t","Tage Urlaub verfügbar"))</f>
        <v>Tage Urlaub verfügbar</v>
      </c>
      <c r="O57" s="2"/>
      <c r="Q57" s="2"/>
      <c r="R57" s="11"/>
      <c r="S57" s="12"/>
      <c r="T57" s="11"/>
      <c r="V57" s="54"/>
      <c r="W57" s="2"/>
      <c r="Z57" s="2"/>
      <c r="AA57" s="2"/>
      <c r="AB57" s="2"/>
      <c r="AC57" s="2"/>
      <c r="AG57" s="2"/>
      <c r="AH57" s="2"/>
      <c r="AI57" s="2"/>
      <c r="AJ57" s="2"/>
      <c r="AK57" s="2"/>
      <c r="AL57" s="2"/>
      <c r="AM57" s="2"/>
      <c r="AN57" s="2"/>
      <c r="AV57" s="2"/>
      <c r="AW57" s="2"/>
    </row>
    <row r="58" spans="1:49" ht="12.75" hidden="1" x14ac:dyDescent="0.2">
      <c r="A58" s="2" t="s">
        <v>51</v>
      </c>
      <c r="B58" s="2">
        <f>IF(Einstellungen!$F$31="s",Einstellungen!$G39-G$50,IF(Einstellungen!$F$31="t",Einstellungen!E$32-G$50))</f>
        <v>0</v>
      </c>
      <c r="D58" s="2" t="str">
        <f>IF(Einstellungen!$F$31="s","Stunden Urlaub verfügbar.",IF(Einstellungen!$F$31="t","Tage Urlaub verfügbar"))</f>
        <v>Tage Urlaub verfügbar</v>
      </c>
      <c r="O58" s="2"/>
      <c r="Q58" s="2"/>
      <c r="R58" s="11"/>
      <c r="S58" s="12"/>
      <c r="T58" s="11"/>
      <c r="V58" s="54"/>
      <c r="W58" s="2"/>
      <c r="Z58" s="2"/>
      <c r="AA58" s="2"/>
      <c r="AB58" s="2"/>
      <c r="AC58" s="2"/>
      <c r="AG58" s="2"/>
      <c r="AH58" s="2"/>
      <c r="AI58" s="2"/>
      <c r="AJ58" s="2"/>
      <c r="AK58" s="2"/>
      <c r="AL58" s="2"/>
      <c r="AM58" s="2"/>
      <c r="AN58" s="2"/>
      <c r="AV58" s="2"/>
      <c r="AW58" s="2"/>
    </row>
    <row r="59" spans="1:49" ht="12.75" hidden="1" x14ac:dyDescent="0.2">
      <c r="A59" s="2" t="s">
        <v>51</v>
      </c>
      <c r="B59" s="2">
        <f>IF(Einstellungen!$F$31="s",Einstellungen!$G40-G$50,IF(Einstellungen!$F$31="t",Einstellungen!E$32-G$50))</f>
        <v>0</v>
      </c>
      <c r="D59" s="2" t="str">
        <f>IF(Einstellungen!$F$31="s","Stunden Urlaub verfügbar.",IF(Einstellungen!$F$31="t","Tage Urlaub verfügbar"))</f>
        <v>Tage Urlaub verfügbar</v>
      </c>
      <c r="O59" s="2"/>
      <c r="Q59" s="2"/>
      <c r="R59" s="11"/>
      <c r="S59" s="12"/>
      <c r="T59" s="11"/>
      <c r="V59" s="54"/>
      <c r="W59" s="2"/>
      <c r="Z59" s="2"/>
      <c r="AA59" s="2"/>
      <c r="AB59" s="2"/>
      <c r="AC59" s="2"/>
      <c r="AG59" s="2"/>
      <c r="AH59" s="2"/>
      <c r="AI59" s="2"/>
      <c r="AJ59" s="2"/>
      <c r="AK59" s="2"/>
      <c r="AL59" s="2"/>
      <c r="AM59" s="2"/>
      <c r="AN59" s="2"/>
      <c r="AV59" s="2"/>
      <c r="AW59" s="2"/>
    </row>
    <row r="60" spans="1:49" ht="12.75" hidden="1" x14ac:dyDescent="0.2">
      <c r="A60" s="2" t="s">
        <v>51</v>
      </c>
      <c r="B60" s="2">
        <f>IF(Einstellungen!$F$31="s",Einstellungen!$G41-G$50,IF(Einstellungen!$F$31="t",Einstellungen!E$32-G$50))</f>
        <v>0</v>
      </c>
      <c r="D60" s="2" t="str">
        <f>IF(Einstellungen!$F$31="s","Stunden Urlaub verfügbar.",IF(Einstellungen!$F$31="t","Tage Urlaub verfügbar"))</f>
        <v>Tage Urlaub verfügbar</v>
      </c>
      <c r="O60" s="2"/>
      <c r="Q60" s="2"/>
      <c r="R60" s="11"/>
      <c r="S60" s="12"/>
      <c r="T60" s="11"/>
      <c r="V60" s="54"/>
      <c r="W60" s="2"/>
      <c r="Z60" s="2"/>
      <c r="AA60" s="2"/>
      <c r="AB60" s="2"/>
      <c r="AC60" s="2"/>
      <c r="AG60" s="2"/>
      <c r="AH60" s="2"/>
      <c r="AI60" s="2"/>
      <c r="AJ60" s="2"/>
      <c r="AK60" s="2"/>
      <c r="AL60" s="2"/>
      <c r="AM60" s="2"/>
      <c r="AN60" s="2"/>
      <c r="AV60" s="2"/>
      <c r="AW60" s="2"/>
    </row>
    <row r="61" spans="1:49" ht="12.75" hidden="1" x14ac:dyDescent="0.2">
      <c r="A61" s="2" t="s">
        <v>51</v>
      </c>
      <c r="B61" s="2">
        <f>IF(Einstellungen!$F$31="s",Einstellungen!$G42-G$50,IF(Einstellungen!$F$31="t",Einstellungen!E$32-G$50))</f>
        <v>0</v>
      </c>
      <c r="D61" s="2" t="str">
        <f>IF(Einstellungen!$F$31="s","Stunden Urlaub verfügbar.",IF(Einstellungen!$F$31="t","Tage Urlaub verfügbar"))</f>
        <v>Tage Urlaub verfügbar</v>
      </c>
      <c r="O61" s="2"/>
      <c r="Q61" s="2"/>
      <c r="R61" s="11"/>
      <c r="S61" s="12"/>
      <c r="T61" s="11"/>
      <c r="V61" s="54"/>
      <c r="W61" s="2"/>
      <c r="Z61" s="2"/>
      <c r="AA61" s="2"/>
      <c r="AB61" s="2"/>
      <c r="AC61" s="2"/>
      <c r="AG61" s="2"/>
      <c r="AH61" s="2"/>
      <c r="AI61" s="2"/>
      <c r="AJ61" s="2"/>
      <c r="AK61" s="2"/>
      <c r="AL61" s="2"/>
      <c r="AM61" s="2"/>
      <c r="AN61" s="2"/>
      <c r="AV61" s="2"/>
      <c r="AW61" s="2"/>
    </row>
    <row r="62" spans="1:49" ht="12.75" hidden="1" x14ac:dyDescent="0.2">
      <c r="A62" s="2" t="s">
        <v>51</v>
      </c>
      <c r="B62" s="2">
        <f>IF(Einstellungen!$F$31="s",Einstellungen!$G43-G$50,IF(Einstellungen!$F$31="t",Einstellungen!E$32-G$50))</f>
        <v>0</v>
      </c>
      <c r="D62" s="2" t="str">
        <f>IF(Einstellungen!$F$31="s","Stunden Urlaub verfügbar.",IF(Einstellungen!$F$31="t","Tage Urlaub verfügbar"))</f>
        <v>Tage Urlaub verfügbar</v>
      </c>
      <c r="O62" s="2"/>
      <c r="Q62" s="27"/>
      <c r="R62" s="11"/>
      <c r="S62" s="12"/>
      <c r="T62" s="11"/>
      <c r="V62" s="54"/>
      <c r="W62" s="2"/>
      <c r="Z62" s="2"/>
      <c r="AA62" s="2"/>
      <c r="AB62" s="2"/>
      <c r="AC62" s="2"/>
      <c r="AG62" s="2"/>
      <c r="AH62" s="2"/>
      <c r="AI62" s="2"/>
      <c r="AJ62" s="2"/>
      <c r="AK62" s="2"/>
      <c r="AL62" s="2"/>
      <c r="AM62" s="2"/>
      <c r="AN62" s="2"/>
    </row>
    <row r="63" spans="1:49" hidden="1" x14ac:dyDescent="0.2">
      <c r="A63" s="2" t="s">
        <v>51</v>
      </c>
      <c r="B63" s="2">
        <f>IF(Einstellungen!$F$31="s",Einstellungen!$G44-G$50,IF(Einstellungen!$F$31="t",Einstellungen!E$32-G$50))</f>
        <v>0</v>
      </c>
      <c r="D63" s="2" t="str">
        <f>IF(Einstellungen!$F$31="s","Stunden Urlaub verfügbar.",IF(Einstellungen!$F$31="t","Tage Urlaub verfügbar"))</f>
        <v>Tage Urlaub verfügbar</v>
      </c>
    </row>
    <row r="64" spans="1:49" ht="12.75" thickBot="1" x14ac:dyDescent="0.25">
      <c r="A64" s="2" t="s">
        <v>51</v>
      </c>
      <c r="B64" s="2">
        <f>IF(Einstellungen!$F$31="s",Einstellungen!$G45-G$50,IF(Einstellungen!$F$31="t",Einstellungen!E$32-G$50))</f>
        <v>0</v>
      </c>
      <c r="D64" s="2" t="str">
        <f>IF(Einstellungen!$F$31="s","Stunden Urlaub verfügbar.",IF(Einstellungen!$F$31="t","Tage Urlaub verfügbar"))</f>
        <v>Tage Urlaub verfügbar</v>
      </c>
      <c r="E64" s="11"/>
    </row>
    <row r="65" spans="1:24" ht="13.5" thickBot="1" x14ac:dyDescent="0.25">
      <c r="A65" s="393" t="s">
        <v>234</v>
      </c>
      <c r="B65" s="105"/>
      <c r="C65" s="105"/>
      <c r="D65" s="105"/>
      <c r="E65" s="105"/>
      <c r="F65" s="105"/>
      <c r="G65" s="386"/>
      <c r="H65" s="417" t="str">
        <f>Einstellungen!G47</f>
        <v>nein</v>
      </c>
      <c r="I65" s="105"/>
      <c r="J65" s="105"/>
      <c r="K65" s="105"/>
      <c r="O65" s="2"/>
      <c r="Q65" s="1"/>
    </row>
    <row r="66" spans="1:24" ht="12.75" x14ac:dyDescent="0.2">
      <c r="B66" s="394"/>
      <c r="C66" s="394"/>
      <c r="D66" s="395" t="s">
        <v>226</v>
      </c>
      <c r="E66" s="394"/>
      <c r="F66" s="2" t="s">
        <v>227</v>
      </c>
      <c r="H66" s="2" t="s">
        <v>228</v>
      </c>
      <c r="J66" s="88"/>
      <c r="O66" s="2"/>
      <c r="Q66" s="1"/>
    </row>
    <row r="67" spans="1:24" ht="12.75" x14ac:dyDescent="0.2">
      <c r="C67" s="105"/>
      <c r="D67" s="396" t="s">
        <v>231</v>
      </c>
      <c r="E67" s="396" t="s">
        <v>237</v>
      </c>
      <c r="F67" s="396" t="s">
        <v>231</v>
      </c>
      <c r="G67" s="396" t="s">
        <v>237</v>
      </c>
      <c r="H67" s="396" t="s">
        <v>233</v>
      </c>
      <c r="I67" s="396" t="s">
        <v>237</v>
      </c>
      <c r="J67" s="88"/>
      <c r="O67" s="2"/>
      <c r="Q67" s="1"/>
    </row>
    <row r="68" spans="1:24" ht="12.75" x14ac:dyDescent="0.2">
      <c r="A68" s="851" t="s">
        <v>34</v>
      </c>
      <c r="B68" s="851"/>
      <c r="C68" s="105"/>
      <c r="D68" s="415">
        <f>Einstellungen!E49</f>
        <v>1800</v>
      </c>
      <c r="E68" s="416">
        <f>Einstellungen!F49</f>
        <v>1.5</v>
      </c>
      <c r="F68" s="415">
        <f>Einstellungen!G49</f>
        <v>2200</v>
      </c>
      <c r="G68" s="416">
        <f>Einstellungen!H49</f>
        <v>2</v>
      </c>
      <c r="H68" s="415">
        <f>Einstellungen!I49</f>
        <v>600</v>
      </c>
      <c r="I68" s="416">
        <f>Einstellungen!J49</f>
        <v>2</v>
      </c>
      <c r="J68" s="88"/>
      <c r="O68" s="2"/>
      <c r="Q68" s="1"/>
      <c r="R68" s="397">
        <f t="shared" ref="R68:R74" si="65">(INT(H68/100)+(H68-100*INT(H68/100))/60)/24</f>
        <v>0.25</v>
      </c>
      <c r="S68" s="397">
        <f>(INT(D68/100)+(D68-100*INT(D68/100))/60)/24</f>
        <v>0.75</v>
      </c>
      <c r="T68" s="397">
        <f>(INT(F68/100)+(F68-100*INT(F68/100))/60)/24</f>
        <v>0.91666666666666663</v>
      </c>
      <c r="U68" s="397"/>
      <c r="V68" s="84">
        <f>S68*24</f>
        <v>18</v>
      </c>
      <c r="W68" s="84">
        <f t="shared" ref="W68:W74" si="66">T68*24</f>
        <v>22</v>
      </c>
      <c r="X68" s="84">
        <f t="shared" ref="X68:X74" si="67">R68*24</f>
        <v>6</v>
      </c>
    </row>
    <row r="69" spans="1:24" ht="12.75" x14ac:dyDescent="0.2">
      <c r="A69" s="851" t="s">
        <v>36</v>
      </c>
      <c r="B69" s="851"/>
      <c r="C69" s="105"/>
      <c r="D69" s="415">
        <f>Einstellungen!E50</f>
        <v>1800</v>
      </c>
      <c r="E69" s="416">
        <f>Einstellungen!F50</f>
        <v>1.5</v>
      </c>
      <c r="F69" s="415">
        <f>Einstellungen!G50</f>
        <v>2200</v>
      </c>
      <c r="G69" s="416">
        <f>Einstellungen!H50</f>
        <v>2</v>
      </c>
      <c r="H69" s="415">
        <f>Einstellungen!I50</f>
        <v>600</v>
      </c>
      <c r="I69" s="416">
        <f>Einstellungen!J50</f>
        <v>2</v>
      </c>
      <c r="J69" s="88"/>
      <c r="O69" s="2"/>
      <c r="Q69" s="1"/>
      <c r="R69" s="397">
        <f t="shared" si="65"/>
        <v>0.25</v>
      </c>
      <c r="S69" s="397">
        <f t="shared" ref="S69:S74" si="68">(INT(D69/100)+(D69-100*INT(D69/100))/60)/24</f>
        <v>0.75</v>
      </c>
      <c r="T69" s="397">
        <f t="shared" ref="T69:T74" si="69">(INT(F69/100)+(F69-100*INT(F69/100))/60)/24</f>
        <v>0.91666666666666663</v>
      </c>
      <c r="U69" s="397"/>
      <c r="V69" s="84">
        <f t="shared" ref="V69:V74" si="70">S69*24</f>
        <v>18</v>
      </c>
      <c r="W69" s="84">
        <f t="shared" si="66"/>
        <v>22</v>
      </c>
      <c r="X69" s="84">
        <f t="shared" si="67"/>
        <v>6</v>
      </c>
    </row>
    <row r="70" spans="1:24" ht="12.75" x14ac:dyDescent="0.2">
      <c r="A70" s="851" t="s">
        <v>39</v>
      </c>
      <c r="B70" s="851"/>
      <c r="C70" s="105"/>
      <c r="D70" s="415">
        <f>Einstellungen!E51</f>
        <v>1800</v>
      </c>
      <c r="E70" s="416">
        <f>Einstellungen!F51</f>
        <v>1.5</v>
      </c>
      <c r="F70" s="415">
        <f>Einstellungen!G51</f>
        <v>2200</v>
      </c>
      <c r="G70" s="416">
        <f>Einstellungen!H51</f>
        <v>2</v>
      </c>
      <c r="H70" s="415">
        <f>Einstellungen!I51</f>
        <v>600</v>
      </c>
      <c r="I70" s="416">
        <f>Einstellungen!J51</f>
        <v>2</v>
      </c>
      <c r="J70" s="88"/>
      <c r="O70" s="2"/>
      <c r="Q70" s="1"/>
      <c r="R70" s="397">
        <f t="shared" si="65"/>
        <v>0.25</v>
      </c>
      <c r="S70" s="397">
        <f t="shared" si="68"/>
        <v>0.75</v>
      </c>
      <c r="T70" s="397">
        <f t="shared" si="69"/>
        <v>0.91666666666666663</v>
      </c>
      <c r="U70" s="397"/>
      <c r="V70" s="84">
        <f t="shared" si="70"/>
        <v>18</v>
      </c>
      <c r="W70" s="84">
        <f t="shared" si="66"/>
        <v>22</v>
      </c>
      <c r="X70" s="84">
        <f t="shared" si="67"/>
        <v>6</v>
      </c>
    </row>
    <row r="71" spans="1:24" ht="12.75" x14ac:dyDescent="0.2">
      <c r="A71" s="851" t="s">
        <v>42</v>
      </c>
      <c r="B71" s="851"/>
      <c r="C71" s="105"/>
      <c r="D71" s="415">
        <f>Einstellungen!E52</f>
        <v>1800</v>
      </c>
      <c r="E71" s="416">
        <f>Einstellungen!F52</f>
        <v>1.5</v>
      </c>
      <c r="F71" s="415">
        <f>Einstellungen!G52</f>
        <v>2200</v>
      </c>
      <c r="G71" s="416">
        <f>Einstellungen!H52</f>
        <v>2</v>
      </c>
      <c r="H71" s="415">
        <f>Einstellungen!I52</f>
        <v>600</v>
      </c>
      <c r="I71" s="416">
        <f>Einstellungen!J52</f>
        <v>2</v>
      </c>
      <c r="J71" s="88"/>
      <c r="O71" s="2"/>
      <c r="Q71" s="1"/>
      <c r="R71" s="397">
        <f t="shared" si="65"/>
        <v>0.25</v>
      </c>
      <c r="S71" s="397">
        <f t="shared" si="68"/>
        <v>0.75</v>
      </c>
      <c r="T71" s="397">
        <f t="shared" si="69"/>
        <v>0.91666666666666663</v>
      </c>
      <c r="U71" s="397"/>
      <c r="V71" s="84">
        <f t="shared" si="70"/>
        <v>18</v>
      </c>
      <c r="W71" s="84">
        <f t="shared" si="66"/>
        <v>22</v>
      </c>
      <c r="X71" s="84">
        <f t="shared" si="67"/>
        <v>6</v>
      </c>
    </row>
    <row r="72" spans="1:24" ht="12.75" x14ac:dyDescent="0.2">
      <c r="A72" s="851" t="s">
        <v>43</v>
      </c>
      <c r="B72" s="851"/>
      <c r="C72" s="105"/>
      <c r="D72" s="415">
        <f>Einstellungen!E53</f>
        <v>1800</v>
      </c>
      <c r="E72" s="416">
        <f>Einstellungen!F53</f>
        <v>1.5</v>
      </c>
      <c r="F72" s="415">
        <f>Einstellungen!G53</f>
        <v>2200</v>
      </c>
      <c r="G72" s="416">
        <f>Einstellungen!H53</f>
        <v>2</v>
      </c>
      <c r="H72" s="415">
        <f>Einstellungen!I53</f>
        <v>600</v>
      </c>
      <c r="I72" s="416">
        <f>Einstellungen!J53</f>
        <v>2</v>
      </c>
      <c r="J72" s="88"/>
      <c r="O72" s="2"/>
      <c r="Q72" s="1"/>
      <c r="R72" s="397">
        <f t="shared" si="65"/>
        <v>0.25</v>
      </c>
      <c r="S72" s="397">
        <f t="shared" si="68"/>
        <v>0.75</v>
      </c>
      <c r="T72" s="397">
        <f t="shared" si="69"/>
        <v>0.91666666666666663</v>
      </c>
      <c r="U72" s="397"/>
      <c r="V72" s="84">
        <f t="shared" si="70"/>
        <v>18</v>
      </c>
      <c r="W72" s="84">
        <f t="shared" si="66"/>
        <v>22</v>
      </c>
      <c r="X72" s="84">
        <f t="shared" si="67"/>
        <v>6</v>
      </c>
    </row>
    <row r="73" spans="1:24" ht="12.75" x14ac:dyDescent="0.2">
      <c r="A73" s="851" t="s">
        <v>45</v>
      </c>
      <c r="B73" s="851"/>
      <c r="C73" s="105"/>
      <c r="D73" s="415">
        <f>Einstellungen!E54</f>
        <v>1800</v>
      </c>
      <c r="E73" s="416">
        <f>Einstellungen!F54</f>
        <v>1.5</v>
      </c>
      <c r="F73" s="415">
        <f>Einstellungen!G54</f>
        <v>2200</v>
      </c>
      <c r="G73" s="416">
        <f>Einstellungen!H54</f>
        <v>2</v>
      </c>
      <c r="H73" s="415">
        <f>Einstellungen!I54</f>
        <v>600</v>
      </c>
      <c r="I73" s="416">
        <f>Einstellungen!J54</f>
        <v>2</v>
      </c>
      <c r="J73" s="88"/>
      <c r="O73" s="2"/>
      <c r="Q73" s="1"/>
      <c r="R73" s="397">
        <f t="shared" si="65"/>
        <v>0.25</v>
      </c>
      <c r="S73" s="397">
        <f t="shared" si="68"/>
        <v>0.75</v>
      </c>
      <c r="T73" s="397">
        <f t="shared" si="69"/>
        <v>0.91666666666666663</v>
      </c>
      <c r="U73" s="397"/>
      <c r="V73" s="84">
        <f t="shared" si="70"/>
        <v>18</v>
      </c>
      <c r="W73" s="84">
        <f t="shared" si="66"/>
        <v>22</v>
      </c>
      <c r="X73" s="84">
        <f t="shared" si="67"/>
        <v>6</v>
      </c>
    </row>
    <row r="74" spans="1:24" ht="12.75" x14ac:dyDescent="0.2">
      <c r="A74" s="858" t="s">
        <v>229</v>
      </c>
      <c r="B74" s="851"/>
      <c r="C74" s="105"/>
      <c r="D74" s="415">
        <v>800</v>
      </c>
      <c r="E74" s="416">
        <f>Einstellungen!F55</f>
        <v>2</v>
      </c>
      <c r="F74" s="415">
        <f>Einstellungen!G55</f>
        <v>2200</v>
      </c>
      <c r="G74" s="416">
        <f>Einstellungen!H55</f>
        <v>3</v>
      </c>
      <c r="H74" s="415">
        <f>Einstellungen!I55</f>
        <v>600</v>
      </c>
      <c r="I74" s="416">
        <f>Einstellungen!J55</f>
        <v>3</v>
      </c>
      <c r="J74" s="88"/>
      <c r="O74" s="2"/>
      <c r="Q74" s="1"/>
      <c r="R74" s="397">
        <f t="shared" si="65"/>
        <v>0.25</v>
      </c>
      <c r="S74" s="397">
        <f t="shared" si="68"/>
        <v>0.33333333333333331</v>
      </c>
      <c r="T74" s="397">
        <f t="shared" si="69"/>
        <v>0.91666666666666663</v>
      </c>
      <c r="U74" s="397"/>
      <c r="V74" s="84">
        <f t="shared" si="70"/>
        <v>8</v>
      </c>
      <c r="W74" s="84">
        <f t="shared" si="66"/>
        <v>22</v>
      </c>
      <c r="X74" s="84">
        <f t="shared" si="67"/>
        <v>6</v>
      </c>
    </row>
    <row r="75" spans="1:24" ht="13.5" thickBot="1" x14ac:dyDescent="0.25">
      <c r="A75" s="851"/>
      <c r="B75" s="851"/>
      <c r="D75" s="309"/>
      <c r="E75" s="105"/>
      <c r="F75" s="309"/>
      <c r="G75" s="105"/>
      <c r="H75" s="309"/>
      <c r="I75" s="105"/>
      <c r="J75" s="88"/>
      <c r="O75" s="2"/>
      <c r="Q75" s="1"/>
      <c r="R75" s="432"/>
      <c r="S75" s="432"/>
      <c r="T75" s="432"/>
      <c r="U75" s="432"/>
    </row>
    <row r="76" spans="1:24" ht="12.75" thickBot="1" x14ac:dyDescent="0.25">
      <c r="A76" s="2" t="s">
        <v>236</v>
      </c>
      <c r="B76" s="398"/>
      <c r="C76" s="314"/>
      <c r="D76" s="399">
        <f>D78+F78+H78</f>
        <v>0</v>
      </c>
      <c r="E76" s="314"/>
      <c r="F76" s="314"/>
      <c r="G76" s="314"/>
      <c r="H76" s="314"/>
      <c r="I76" s="314"/>
      <c r="J76" s="88"/>
      <c r="O76" s="2"/>
      <c r="Q76" s="1"/>
    </row>
    <row r="77" spans="1:24" ht="12.75" x14ac:dyDescent="0.2">
      <c r="D77" s="2" t="s">
        <v>226</v>
      </c>
      <c r="F77" s="2" t="s">
        <v>227</v>
      </c>
      <c r="H77" s="400" t="s">
        <v>228</v>
      </c>
      <c r="I77" s="12"/>
      <c r="J77" s="88"/>
      <c r="O77" s="2"/>
      <c r="Q77" s="1"/>
    </row>
    <row r="78" spans="1:24" ht="12.75" x14ac:dyDescent="0.2">
      <c r="D78" s="583">
        <f>$BV$35</f>
        <v>0</v>
      </c>
      <c r="E78" s="584" t="str">
        <f>"+"</f>
        <v>+</v>
      </c>
      <c r="F78" s="583">
        <f>$CD$35</f>
        <v>0</v>
      </c>
      <c r="G78" s="584" t="str">
        <f>"+"</f>
        <v>+</v>
      </c>
      <c r="H78" s="583">
        <f>$CH$35</f>
        <v>0</v>
      </c>
      <c r="I78" s="401"/>
      <c r="J78" s="88"/>
      <c r="O78" s="2"/>
      <c r="Q78" s="1"/>
    </row>
    <row r="79" spans="1:24" ht="12.75" thickBot="1" x14ac:dyDescent="0.25">
      <c r="J79" s="88"/>
      <c r="O79" s="2"/>
      <c r="Q79" s="1"/>
    </row>
    <row r="80" spans="1:24" ht="12.75" x14ac:dyDescent="0.2">
      <c r="B80" s="402" t="s">
        <v>192</v>
      </c>
      <c r="C80" s="403"/>
      <c r="D80" s="403"/>
      <c r="E80" s="404"/>
      <c r="F80" s="404"/>
      <c r="G80" s="405"/>
      <c r="J80" s="88"/>
      <c r="O80" s="2"/>
      <c r="Q80" s="1"/>
    </row>
    <row r="81" spans="2:17" ht="12.75" x14ac:dyDescent="0.2">
      <c r="B81" s="406" t="s">
        <v>82</v>
      </c>
      <c r="C81" s="215"/>
      <c r="D81" s="215"/>
      <c r="E81" s="215"/>
      <c r="F81" s="215"/>
      <c r="G81" s="216"/>
      <c r="J81" s="88"/>
      <c r="O81" s="2"/>
      <c r="Q81" s="1"/>
    </row>
    <row r="82" spans="2:17" ht="12.75" x14ac:dyDescent="0.2">
      <c r="B82" s="407" t="s">
        <v>41</v>
      </c>
      <c r="C82" s="215"/>
      <c r="D82" s="215" t="s">
        <v>88</v>
      </c>
      <c r="E82" s="215"/>
      <c r="F82" s="215"/>
      <c r="G82" s="216"/>
      <c r="J82" s="88"/>
      <c r="O82" s="2"/>
      <c r="Q82" s="1"/>
    </row>
    <row r="83" spans="2:17" ht="12.75" x14ac:dyDescent="0.2">
      <c r="B83" s="217">
        <v>38</v>
      </c>
      <c r="C83" s="410" t="s">
        <v>85</v>
      </c>
      <c r="D83" s="220">
        <v>30</v>
      </c>
      <c r="E83" s="215"/>
      <c r="F83" s="215"/>
      <c r="G83" s="216"/>
      <c r="J83" s="88"/>
      <c r="O83" s="2"/>
      <c r="Q83" s="1"/>
    </row>
    <row r="84" spans="2:17" ht="12.75" x14ac:dyDescent="0.2">
      <c r="B84" s="407"/>
      <c r="C84" s="222"/>
      <c r="D84" s="374"/>
      <c r="E84" s="215"/>
      <c r="F84" s="215"/>
      <c r="G84" s="216"/>
      <c r="J84" s="88"/>
      <c r="O84" s="2"/>
      <c r="Q84" s="1"/>
    </row>
    <row r="85" spans="2:17" ht="12.75" x14ac:dyDescent="0.2">
      <c r="B85" s="407"/>
      <c r="C85" s="215"/>
      <c r="D85" s="215"/>
      <c r="E85" s="840" t="s">
        <v>83</v>
      </c>
      <c r="F85" s="841"/>
      <c r="G85" s="842"/>
      <c r="J85" s="88"/>
      <c r="O85" s="2"/>
      <c r="Q85" s="1"/>
    </row>
    <row r="86" spans="2:17" ht="12.75" x14ac:dyDescent="0.2">
      <c r="B86" s="407"/>
      <c r="C86" s="215"/>
      <c r="D86" s="215"/>
      <c r="E86" s="411">
        <f>D83/60+B83</f>
        <v>38.5</v>
      </c>
      <c r="F86" s="107"/>
      <c r="G86" s="412"/>
      <c r="J86" s="88"/>
      <c r="O86" s="2"/>
      <c r="Q86" s="1"/>
    </row>
    <row r="87" spans="2:17" ht="12.75" x14ac:dyDescent="0.2">
      <c r="B87" s="407"/>
      <c r="C87" s="215"/>
      <c r="D87" s="215"/>
      <c r="E87" s="215"/>
      <c r="F87" s="215"/>
      <c r="G87" s="216"/>
      <c r="J87" s="88"/>
      <c r="O87" s="2"/>
      <c r="Q87" s="1"/>
    </row>
    <row r="88" spans="2:17" ht="12.75" x14ac:dyDescent="0.2">
      <c r="B88" s="406" t="s">
        <v>84</v>
      </c>
      <c r="C88" s="215"/>
      <c r="D88" s="215"/>
      <c r="E88" s="215"/>
      <c r="F88" s="215"/>
      <c r="G88" s="216"/>
      <c r="J88" s="88"/>
      <c r="O88" s="2"/>
      <c r="Q88" s="1"/>
    </row>
    <row r="89" spans="2:17" ht="12.75" x14ac:dyDescent="0.2">
      <c r="B89" s="407" t="s">
        <v>41</v>
      </c>
      <c r="C89" s="215"/>
      <c r="D89" s="215" t="s">
        <v>88</v>
      </c>
      <c r="E89" s="215"/>
      <c r="F89" s="215"/>
      <c r="G89" s="216"/>
      <c r="J89" s="88"/>
      <c r="O89" s="2"/>
      <c r="Q89" s="1"/>
    </row>
    <row r="90" spans="2:17" ht="12.75" x14ac:dyDescent="0.2">
      <c r="B90" s="219">
        <v>19</v>
      </c>
      <c r="C90" s="410" t="s">
        <v>86</v>
      </c>
      <c r="D90" s="220">
        <v>25</v>
      </c>
      <c r="E90" s="215"/>
      <c r="F90" s="215"/>
      <c r="G90" s="216"/>
      <c r="J90" s="88"/>
      <c r="O90" s="2"/>
      <c r="Q90" s="1"/>
    </row>
    <row r="91" spans="2:17" ht="12.75" x14ac:dyDescent="0.2">
      <c r="B91" s="407"/>
      <c r="C91" s="215"/>
      <c r="D91" s="215"/>
      <c r="E91" s="215"/>
      <c r="F91" s="215"/>
      <c r="G91" s="216"/>
      <c r="J91" s="88"/>
      <c r="O91" s="2"/>
      <c r="Q91" s="1"/>
    </row>
    <row r="92" spans="2:17" ht="12.75" x14ac:dyDescent="0.2">
      <c r="B92" s="407"/>
      <c r="C92" s="215"/>
      <c r="D92" s="215"/>
      <c r="E92" s="215" t="s">
        <v>87</v>
      </c>
      <c r="F92" s="215"/>
      <c r="G92" s="216"/>
      <c r="J92" s="88"/>
      <c r="O92" s="2"/>
      <c r="Q92" s="1"/>
    </row>
    <row r="93" spans="2:17" ht="13.5" thickBot="1" x14ac:dyDescent="0.25">
      <c r="B93" s="408"/>
      <c r="C93" s="409"/>
      <c r="D93" s="409"/>
      <c r="E93" s="413">
        <f>B90</f>
        <v>19</v>
      </c>
      <c r="F93" s="413" t="s">
        <v>85</v>
      </c>
      <c r="G93" s="414">
        <f>60*(D90/100)</f>
        <v>15</v>
      </c>
      <c r="J93" s="88"/>
      <c r="O93" s="2"/>
      <c r="Q93" s="1"/>
    </row>
    <row r="94" spans="2:17" x14ac:dyDescent="0.2">
      <c r="J94" s="88"/>
      <c r="O94" s="2"/>
      <c r="Q94" s="1"/>
    </row>
  </sheetData>
  <sheetProtection algorithmName="SHA-512" hashValue="pzk893qjsjOQX4xoUeCGiYhZxGCNUljwjyoqY1/zD1w9K1wvdSvGxXYTJ9pPDIoYlVuXff44TTQtM6TWtKpQMw==" saltValue="E6e9Cb3hRKctWOtTXMNQ7Q==" spinCount="100000" sheet="1" formatCells="0" formatColumns="0"/>
  <mergeCells count="36">
    <mergeCell ref="A68:B68"/>
    <mergeCell ref="A69:B69"/>
    <mergeCell ref="A70:B70"/>
    <mergeCell ref="A71:B71"/>
    <mergeCell ref="E85:G85"/>
    <mergeCell ref="A72:B72"/>
    <mergeCell ref="A73:B73"/>
    <mergeCell ref="A74:B74"/>
    <mergeCell ref="A75:B75"/>
    <mergeCell ref="S36:T36"/>
    <mergeCell ref="A40:A41"/>
    <mergeCell ref="J40:K40"/>
    <mergeCell ref="J41:K41"/>
    <mergeCell ref="A1:B1"/>
    <mergeCell ref="L36:R36"/>
    <mergeCell ref="L38:M38"/>
    <mergeCell ref="L39:M39"/>
    <mergeCell ref="F1:G1"/>
    <mergeCell ref="G34:H34"/>
    <mergeCell ref="L40:M40"/>
    <mergeCell ref="L41:M41"/>
    <mergeCell ref="N46:O46"/>
    <mergeCell ref="P46:Q46"/>
    <mergeCell ref="N47:O47"/>
    <mergeCell ref="P47:Q47"/>
    <mergeCell ref="N50:O50"/>
    <mergeCell ref="P50:Q50"/>
    <mergeCell ref="N49:O49"/>
    <mergeCell ref="P49:Q49"/>
    <mergeCell ref="N48:O48"/>
    <mergeCell ref="P48:Q48"/>
    <mergeCell ref="J42:K42"/>
    <mergeCell ref="J43:K43"/>
    <mergeCell ref="N45:O45"/>
    <mergeCell ref="L42:M42"/>
    <mergeCell ref="P45:Q45"/>
  </mergeCells>
  <phoneticPr fontId="0" type="noConversion"/>
  <conditionalFormatting sqref="D42">
    <cfRule type="cellIs" dxfId="172" priority="49" stopIfTrue="1" operator="equal">
      <formula>"0.1"</formula>
    </cfRule>
  </conditionalFormatting>
  <conditionalFormatting sqref="E35">
    <cfRule type="cellIs" dxfId="171" priority="2" operator="lessThan">
      <formula>1</formula>
    </cfRule>
  </conditionalFormatting>
  <conditionalFormatting sqref="H3:H33">
    <cfRule type="cellIs" dxfId="170" priority="3" stopIfTrue="1" operator="equal">
      <formula>0</formula>
    </cfRule>
  </conditionalFormatting>
  <conditionalFormatting sqref="I3:I33 U3:U33 CS3:CS33 CI3:CR34 B37:C39 F46:Q50 R47:R50">
    <cfRule type="cellIs" dxfId="169" priority="47" stopIfTrue="1" operator="equal">
      <formula>0</formula>
    </cfRule>
  </conditionalFormatting>
  <conditionalFormatting sqref="K3:K33">
    <cfRule type="cellIs" dxfId="168" priority="11" stopIfTrue="1" operator="between">
      <formula>"u"</formula>
      <formula>"u/2"</formula>
    </cfRule>
    <cfRule type="cellIs" dxfId="167" priority="12" stopIfTrue="1" operator="between">
      <formula>"f"</formula>
      <formula>"f/2"</formula>
    </cfRule>
    <cfRule type="cellIs" dxfId="166" priority="13" stopIfTrue="1" operator="equal">
      <formula>"k"</formula>
    </cfRule>
  </conditionalFormatting>
  <conditionalFormatting sqref="M3:M33">
    <cfRule type="cellIs" dxfId="165" priority="14" stopIfTrue="1" operator="equal">
      <formula>"'EinstellungenA43!"</formula>
    </cfRule>
  </conditionalFormatting>
  <conditionalFormatting sqref="R3:R33 G38:G43 I39 E50">
    <cfRule type="cellIs" dxfId="164" priority="44" stopIfTrue="1" operator="greaterThan">
      <formula>0</formula>
    </cfRule>
    <cfRule type="cellIs" dxfId="163" priority="45" stopIfTrue="1" operator="lessThan">
      <formula>0</formula>
    </cfRule>
    <cfRule type="cellIs" dxfId="162" priority="46" stopIfTrue="1" operator="equal">
      <formula>0</formula>
    </cfRule>
  </conditionalFormatting>
  <conditionalFormatting sqref="R35">
    <cfRule type="cellIs" dxfId="161" priority="1" operator="greaterThan">
      <formula>0</formula>
    </cfRule>
  </conditionalFormatting>
  <conditionalFormatting sqref="BD3:BG33">
    <cfRule type="cellIs" dxfId="160" priority="48" stopIfTrue="1" operator="equal">
      <formula>0</formula>
    </cfRule>
  </conditionalFormatting>
  <conditionalFormatting sqref="BN3:CD34">
    <cfRule type="cellIs" dxfId="159" priority="54" stopIfTrue="1" operator="equal">
      <formula>0</formula>
    </cfRule>
  </conditionalFormatting>
  <conditionalFormatting sqref="BU35:BV35">
    <cfRule type="cellIs" dxfId="158" priority="18" stopIfTrue="1" operator="equal">
      <formula>0</formula>
    </cfRule>
  </conditionalFormatting>
  <conditionalFormatting sqref="CE3:CH35">
    <cfRule type="cellIs" dxfId="157" priority="19" stopIfTrue="1" operator="equal">
      <formula>0</formula>
    </cfRule>
  </conditionalFormatting>
  <conditionalFormatting sqref="CI35:CJ35 CM35:CN35 CQ35">
    <cfRule type="cellIs" dxfId="156" priority="17" stopIfTrue="1" operator="equal">
      <formula>0</formula>
    </cfRule>
  </conditionalFormatting>
  <pageMargins left="0.59055118110236227" right="0.19685039370078741" top="0.59055118110236227" bottom="0.39370078740157483" header="0.51181102362204722" footer="0.51181102362204722"/>
  <pageSetup paperSize="9" orientation="portrait" horizontalDpi="300" verticalDpi="300" r:id="rId1"/>
  <headerFooter alignWithMargins="0">
    <oddFooter>&amp;LOrt, Datum&amp;CUnterschrift Mitarbeiter*in&amp;RUnterschrift Leitung</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S94"/>
  <sheetViews>
    <sheetView showOutlineSymbols="0" workbookViewId="0">
      <pane ySplit="2" topLeftCell="A3" activePane="bottomLeft" state="frozen"/>
      <selection pane="bottomLeft" activeCell="D3" sqref="D3"/>
    </sheetView>
  </sheetViews>
  <sheetFormatPr baseColWidth="10" defaultColWidth="11.42578125" defaultRowHeight="12" x14ac:dyDescent="0.2"/>
  <cols>
    <col min="1" max="1" width="11.7109375" style="2" customWidth="1"/>
    <col min="2" max="2" width="9.85546875" style="2" customWidth="1"/>
    <col min="3" max="3" width="4" style="2" customWidth="1"/>
    <col min="4" max="8" width="8.28515625" style="2" customWidth="1"/>
    <col min="9" max="9" width="7.7109375" style="2" customWidth="1"/>
    <col min="10" max="13" width="3.42578125" style="2" customWidth="1"/>
    <col min="14" max="14" width="2.28515625" style="2" hidden="1" customWidth="1"/>
    <col min="15" max="15" width="2.28515625" style="57" hidden="1" customWidth="1"/>
    <col min="16" max="16" width="2.28515625" style="2" hidden="1" customWidth="1"/>
    <col min="17" max="17" width="2.28515625" style="67" hidden="1" customWidth="1"/>
    <col min="18" max="18" width="7.7109375" style="2" customWidth="1"/>
    <col min="19" max="20" width="9.7109375" style="2" customWidth="1"/>
    <col min="21" max="21" width="8" style="2" customWidth="1"/>
    <col min="22" max="22" width="34.28515625" style="2" customWidth="1"/>
    <col min="23" max="24" width="8.7109375" style="96" customWidth="1"/>
    <col min="25" max="25" width="7.140625" style="2" customWidth="1"/>
    <col min="26" max="26" width="8.5703125" style="57" hidden="1" customWidth="1"/>
    <col min="27" max="28" width="4.5703125" style="57" hidden="1" customWidth="1"/>
    <col min="29" max="29" width="8" style="57" hidden="1" customWidth="1"/>
    <col min="30" max="30" width="8.5703125" style="2" hidden="1" customWidth="1"/>
    <col min="31" max="31" width="5.140625" style="2" hidden="1" customWidth="1"/>
    <col min="32" max="32" width="4.7109375" style="2" hidden="1" customWidth="1"/>
    <col min="33" max="35" width="8.5703125" style="57" hidden="1" customWidth="1"/>
    <col min="36" max="36" width="8.5703125" style="2" hidden="1" customWidth="1"/>
    <col min="37" max="37" width="10.28515625" style="2" hidden="1" customWidth="1"/>
    <col min="38" max="38" width="5.28515625" style="2" hidden="1" customWidth="1"/>
    <col min="39" max="39" width="10.42578125" style="2" hidden="1" customWidth="1"/>
    <col min="40" max="40" width="10.28515625" style="2" hidden="1" customWidth="1"/>
    <col min="41" max="41" width="10.42578125" style="2" hidden="1" customWidth="1"/>
    <col min="42" max="42" width="19" style="2" hidden="1" customWidth="1"/>
    <col min="43" max="43" width="13.140625" style="2" hidden="1" customWidth="1"/>
    <col min="44" max="44" width="19" style="2" hidden="1" customWidth="1"/>
    <col min="45" max="45" width="20.28515625" style="2" hidden="1" customWidth="1"/>
    <col min="46" max="46" width="10.28515625" style="2" hidden="1" customWidth="1"/>
    <col min="47" max="47" width="13.42578125" style="2" hidden="1" customWidth="1"/>
    <col min="48" max="49" width="13.140625" style="57" hidden="1" customWidth="1"/>
    <col min="50" max="50" width="5.28515625" style="2" hidden="1" customWidth="1"/>
    <col min="51" max="51" width="5.7109375" style="2" hidden="1" customWidth="1"/>
    <col min="52" max="52" width="5.28515625" style="2" hidden="1" customWidth="1"/>
    <col min="53" max="53" width="4.5703125" style="2" hidden="1" customWidth="1"/>
    <col min="54" max="54" width="7.7109375" style="2" hidden="1" customWidth="1"/>
    <col min="55" max="55" width="11.42578125" style="2" hidden="1" customWidth="1"/>
    <col min="56" max="59" width="4.5703125" style="2" hidden="1" customWidth="1"/>
    <col min="60" max="61" width="8.5703125" style="2" hidden="1" customWidth="1"/>
    <col min="62" max="90" width="11.42578125" style="2" hidden="1" customWidth="1"/>
    <col min="91" max="16384" width="11.42578125" style="2"/>
  </cols>
  <sheetData>
    <row r="1" spans="1:97" ht="12.75" x14ac:dyDescent="0.2">
      <c r="A1" s="889">
        <f>B3</f>
        <v>46113</v>
      </c>
      <c r="B1" s="890"/>
      <c r="C1" s="377"/>
      <c r="D1" s="377"/>
      <c r="E1" s="306"/>
      <c r="F1" s="866" t="s">
        <v>0</v>
      </c>
      <c r="G1" s="866"/>
      <c r="H1" s="378"/>
      <c r="I1" s="379" t="str">
        <f>IF(Einstellungen!A71="Arbeitszeit",Einstellungen!A59,"nicht registrierte Version")</f>
        <v>nicht registrierte Version</v>
      </c>
      <c r="J1" s="213"/>
      <c r="K1" s="213"/>
      <c r="L1" s="213"/>
      <c r="M1" s="378"/>
      <c r="N1" s="213"/>
      <c r="O1" s="213"/>
      <c r="P1" s="213"/>
      <c r="Q1" s="214"/>
      <c r="R1" s="213"/>
      <c r="S1" s="1"/>
      <c r="T1" s="1"/>
      <c r="U1" s="1"/>
      <c r="V1" s="1"/>
      <c r="Z1" s="2"/>
      <c r="AA1" s="3"/>
      <c r="AB1" s="3"/>
      <c r="AC1" s="2"/>
      <c r="AE1" s="2" t="s">
        <v>216</v>
      </c>
      <c r="AF1" s="2" t="s">
        <v>217</v>
      </c>
      <c r="AG1" s="2"/>
      <c r="AH1" s="2"/>
      <c r="AI1" s="2"/>
      <c r="AV1" s="2"/>
      <c r="AW1" s="2"/>
      <c r="AX1" s="377" t="s">
        <v>205</v>
      </c>
      <c r="AY1" s="306" t="s">
        <v>206</v>
      </c>
      <c r="AZ1" s="306" t="s">
        <v>207</v>
      </c>
      <c r="BA1" s="306" t="s">
        <v>208</v>
      </c>
      <c r="BB1" s="378" t="s">
        <v>209</v>
      </c>
      <c r="BN1" s="561" t="s">
        <v>243</v>
      </c>
      <c r="BO1" s="561" t="s">
        <v>244</v>
      </c>
      <c r="BP1" s="566"/>
      <c r="BQ1" s="563" t="s">
        <v>246</v>
      </c>
      <c r="BR1" s="561" t="s">
        <v>247</v>
      </c>
      <c r="BS1" s="566"/>
      <c r="BT1" s="562"/>
      <c r="BU1" s="581"/>
      <c r="BV1" s="562"/>
      <c r="BW1" s="571" t="s">
        <v>243</v>
      </c>
      <c r="BX1" s="571" t="s">
        <v>244</v>
      </c>
      <c r="BY1" s="572"/>
      <c r="BZ1" s="573" t="s">
        <v>246</v>
      </c>
      <c r="CA1" s="571" t="s">
        <v>247</v>
      </c>
      <c r="CB1" s="572"/>
      <c r="CC1" s="574"/>
      <c r="CD1" s="574"/>
      <c r="CE1" s="571" t="s">
        <v>243</v>
      </c>
      <c r="CF1" s="571" t="s">
        <v>244</v>
      </c>
      <c r="CG1" s="572"/>
      <c r="CH1" s="586"/>
    </row>
    <row r="2" spans="1:97" ht="12.75" x14ac:dyDescent="0.2">
      <c r="A2" s="269"/>
      <c r="B2" s="206"/>
      <c r="C2" s="51" t="s">
        <v>211</v>
      </c>
      <c r="D2" s="244" t="s">
        <v>1</v>
      </c>
      <c r="E2" s="244" t="s">
        <v>2</v>
      </c>
      <c r="F2" s="245" t="s">
        <v>1</v>
      </c>
      <c r="G2" s="245" t="s">
        <v>2</v>
      </c>
      <c r="H2" s="245" t="s">
        <v>3</v>
      </c>
      <c r="I2" s="224" t="s">
        <v>4</v>
      </c>
      <c r="J2" s="225" t="s">
        <v>5</v>
      </c>
      <c r="K2" s="226" t="s">
        <v>213</v>
      </c>
      <c r="L2" s="337" t="s">
        <v>16</v>
      </c>
      <c r="M2" s="338" t="s">
        <v>223</v>
      </c>
      <c r="N2" s="227" t="e">
        <f>Einstellungen!#REF!</f>
        <v>#REF!</v>
      </c>
      <c r="O2" s="380" t="str">
        <f>Einstellungen!A43</f>
        <v>HO</v>
      </c>
      <c r="P2" s="380" t="str">
        <f>Einstellungen!A44</f>
        <v>y</v>
      </c>
      <c r="Q2" s="380" t="str">
        <f>Einstellungen!A45</f>
        <v>b</v>
      </c>
      <c r="R2" s="541" t="s">
        <v>11</v>
      </c>
      <c r="S2" s="270" t="s">
        <v>9</v>
      </c>
      <c r="T2" s="271" t="s">
        <v>10</v>
      </c>
      <c r="U2" s="236" t="s">
        <v>238</v>
      </c>
      <c r="V2" s="551" t="s">
        <v>12</v>
      </c>
      <c r="W2" s="550" t="s">
        <v>13</v>
      </c>
      <c r="X2" s="550" t="s">
        <v>14</v>
      </c>
      <c r="Y2" s="6" t="s">
        <v>15</v>
      </c>
      <c r="Z2" s="1" t="s">
        <v>16</v>
      </c>
      <c r="AA2" s="1" t="s">
        <v>17</v>
      </c>
      <c r="AB2" s="1" t="s">
        <v>18</v>
      </c>
      <c r="AC2" s="1" t="s">
        <v>221</v>
      </c>
      <c r="AD2" s="388" t="s">
        <v>222</v>
      </c>
      <c r="AE2" s="389" t="s">
        <v>104</v>
      </c>
      <c r="AF2" s="389" t="s">
        <v>18</v>
      </c>
      <c r="AG2" s="7" t="s">
        <v>6</v>
      </c>
      <c r="AH2" s="301" t="s">
        <v>200</v>
      </c>
      <c r="AI2" s="7" t="s">
        <v>7</v>
      </c>
      <c r="AJ2" s="2" t="s">
        <v>8</v>
      </c>
      <c r="AK2" s="2" t="s">
        <v>19</v>
      </c>
      <c r="AL2" s="2" t="s">
        <v>176</v>
      </c>
      <c r="AM2" s="2" t="s">
        <v>20</v>
      </c>
      <c r="AN2" s="8" t="s">
        <v>177</v>
      </c>
      <c r="AO2" s="2" t="s">
        <v>21</v>
      </c>
      <c r="AP2" s="2" t="s">
        <v>258</v>
      </c>
      <c r="AQ2" s="2" t="s">
        <v>180</v>
      </c>
      <c r="AR2" s="2" t="s">
        <v>22</v>
      </c>
      <c r="AS2" s="2" t="s">
        <v>23</v>
      </c>
      <c r="AT2" s="2" t="s">
        <v>179</v>
      </c>
      <c r="AU2" s="2" t="s">
        <v>24</v>
      </c>
      <c r="AV2" s="2" t="s">
        <v>25</v>
      </c>
      <c r="AW2" s="2" t="s">
        <v>181</v>
      </c>
      <c r="AX2" s="60" t="s">
        <v>1</v>
      </c>
      <c r="AY2" s="60" t="s">
        <v>2</v>
      </c>
      <c r="AZ2" s="61" t="s">
        <v>1</v>
      </c>
      <c r="BA2" s="61" t="s">
        <v>2</v>
      </c>
      <c r="BB2" s="61" t="s">
        <v>3</v>
      </c>
      <c r="BD2" s="367"/>
      <c r="BE2" s="367"/>
      <c r="BF2" s="367"/>
      <c r="BG2" s="367"/>
      <c r="BH2" s="2" t="s">
        <v>226</v>
      </c>
      <c r="BI2" s="2" t="s">
        <v>235</v>
      </c>
      <c r="BJ2" s="2" t="s">
        <v>227</v>
      </c>
      <c r="BK2" s="2" t="s">
        <v>235</v>
      </c>
      <c r="BL2" s="2" t="s">
        <v>228</v>
      </c>
      <c r="BM2" s="2" t="s">
        <v>235</v>
      </c>
      <c r="BN2" s="562" t="s">
        <v>226</v>
      </c>
      <c r="BO2" s="562" t="s">
        <v>226</v>
      </c>
      <c r="BP2" s="567" t="s">
        <v>245</v>
      </c>
      <c r="BQ2" s="562" t="s">
        <v>226</v>
      </c>
      <c r="BR2" s="562" t="s">
        <v>226</v>
      </c>
      <c r="BS2" s="567" t="s">
        <v>245</v>
      </c>
      <c r="BT2" s="566" t="s">
        <v>248</v>
      </c>
      <c r="BU2" s="562"/>
      <c r="BV2" s="562" t="s">
        <v>237</v>
      </c>
      <c r="BW2" s="574" t="s">
        <v>227</v>
      </c>
      <c r="BX2" s="574" t="s">
        <v>227</v>
      </c>
      <c r="BY2" s="575" t="s">
        <v>245</v>
      </c>
      <c r="BZ2" s="574" t="s">
        <v>227</v>
      </c>
      <c r="CA2" s="574" t="s">
        <v>227</v>
      </c>
      <c r="CB2" s="575" t="s">
        <v>245</v>
      </c>
      <c r="CC2" s="572" t="s">
        <v>248</v>
      </c>
      <c r="CD2" s="574" t="s">
        <v>237</v>
      </c>
      <c r="CE2" s="571" t="s">
        <v>228</v>
      </c>
      <c r="CF2" s="571" t="s">
        <v>228</v>
      </c>
      <c r="CG2" s="575" t="s">
        <v>245</v>
      </c>
      <c r="CH2" s="587" t="s">
        <v>237</v>
      </c>
    </row>
    <row r="3" spans="1:97" ht="12.75" x14ac:dyDescent="0.2">
      <c r="A3" s="242">
        <f>WEEKDAY(B3)</f>
        <v>4</v>
      </c>
      <c r="B3" s="243">
        <f>März!B33+1</f>
        <v>46113</v>
      </c>
      <c r="C3" s="600">
        <f>TRUNC((B3-DATE(YEAR(B3-MOD(B3-2,7)+3),1,MOD(B3-2,7)-9))/7)</f>
        <v>14</v>
      </c>
      <c r="D3" s="308"/>
      <c r="E3" s="308"/>
      <c r="F3" s="308"/>
      <c r="G3" s="308"/>
      <c r="H3" s="547">
        <f>IF(AK3=6,Einstellungen!$E$11,IF(AK3=7,Einstellungen!$E$12,IF(AK3=1,Einstellungen!$E$13,IF(AK3=2,Einstellungen!$E$7,IF(AK3=3,Einstellungen!$E$8,IF(AK3=4,Einstellungen!$E$9,IF(AK3=5,Einstellungen!$E$10)))))))</f>
        <v>0</v>
      </c>
      <c r="I3" s="228">
        <f t="shared" ref="I3:I32" si="0">IF(L3="J",$AO3,IF(L3="J/2",$AO3/2+AN3,AN3))</f>
        <v>0</v>
      </c>
      <c r="J3" s="229">
        <f t="shared" ref="J3:J33" si="1">IF(SUM(K3:M3)&gt;1,1,AS3)</f>
        <v>1</v>
      </c>
      <c r="K3" s="313"/>
      <c r="L3" s="328"/>
      <c r="M3" s="332"/>
      <c r="N3" s="381"/>
      <c r="O3" s="382"/>
      <c r="P3" s="382"/>
      <c r="Q3" s="382"/>
      <c r="R3" s="246" t="str">
        <f>IF(I$36=0,"",IF(CL3&gt;E$35,März!I39+AW3,CL3))</f>
        <v/>
      </c>
      <c r="S3" s="230">
        <f>SUM(AP$3:AP3)</f>
        <v>8</v>
      </c>
      <c r="T3" s="228">
        <f>SUM(I$3:I3)</f>
        <v>0</v>
      </c>
      <c r="U3" s="373" t="str">
        <f t="shared" ref="U3:U32" si="2">IF(H$65="Ja",BV3+CD3+CH3,"")</f>
        <v/>
      </c>
      <c r="V3" s="689" t="s">
        <v>328</v>
      </c>
      <c r="W3" s="607"/>
      <c r="X3" s="607"/>
      <c r="Y3" s="13">
        <f t="shared" ref="Y3:Y32" si="3">B3</f>
        <v>46113</v>
      </c>
      <c r="Z3" s="2">
        <f t="shared" ref="Z3:Z33" si="4">IF(AS3=1,IF(L3="J",1,IF(L3="J/2",0.5,0)))</f>
        <v>0</v>
      </c>
      <c r="AA3" s="2">
        <f>IF(M3=Einstellungen!A$43,I3,IF(M3=Einstellungen!A$45,I3,0))</f>
        <v>0</v>
      </c>
      <c r="AB3" s="2">
        <f>IF(M3=Einstellungen!A$44,I3,IF(M3=Einstellungen!A$45,I3,0))</f>
        <v>0</v>
      </c>
      <c r="AC3" s="661">
        <f t="shared" ref="AC3:AC21" si="5">IF(K3="gz",AO3,IF(K3="G/F",AO3/2,0))</f>
        <v>0</v>
      </c>
      <c r="AD3" s="2">
        <f t="shared" ref="AD3:AD33" si="6">IF(AS3=1,IF(K3="gz",1,0))</f>
        <v>0</v>
      </c>
      <c r="AE3" s="2">
        <f>IF(AA3&gt;0,1,0)</f>
        <v>0</v>
      </c>
      <c r="AF3" s="2">
        <f>IF(AB3&gt;0,1,0)</f>
        <v>0</v>
      </c>
      <c r="AG3" s="325">
        <f t="shared" ref="AG3:AG33" si="7">IF(AS3=1,IF(K3="U",1,IF(K3="U/2",0.5,IF(K3="U/F",0.5,0))))</f>
        <v>0</v>
      </c>
      <c r="AH3" s="325">
        <f t="shared" ref="AH3:AH33" si="8">IF(AS3=1,IF(K3="U",AO3,IF(K3="U/2",AO3/2,IF(K3="U/F",AO3/2,0))))</f>
        <v>0</v>
      </c>
      <c r="AI3" s="325">
        <f>IF(AR3=1,IF(K3="f",1,IF(K3="f/2",0.5,IF(K3="U/F",0.5,0))))</f>
        <v>0</v>
      </c>
      <c r="AJ3" s="325">
        <f t="shared" ref="AJ3:AJ33" si="9">IF(AR3=1,IF(K3="k",1,IF(K3="k/2",0.5,0)))</f>
        <v>0</v>
      </c>
      <c r="AK3" s="2">
        <f>A3</f>
        <v>4</v>
      </c>
      <c r="AL3" s="14">
        <f>IF($AY3=$AX3,0,IF($AY3&lt;$AX3,0,IF($BA3&lt;$AZ3,0,($AY3-$AX3)+($BA3-$AZ3))))</f>
        <v>0</v>
      </c>
      <c r="AM3" s="11">
        <f>AL3*24</f>
        <v>0</v>
      </c>
      <c r="AN3" s="11">
        <f>IF(AM3=0,0,$AM3-($BB3*24))</f>
        <v>0</v>
      </c>
      <c r="AO3" s="11">
        <f>IF(AK3=6,$T$41,IF(AK3=7,$T$42,IF(AK3=1,$T$43,IF(AK3=2,$T$37,IF(AK3=3,$T$38,IF(AK3=4,$T$39,IF(AK3=5,$T$40)))))))</f>
        <v>8</v>
      </c>
      <c r="AP3" s="11">
        <f t="shared" ref="AP3:AP22" si="10">IF(K3="U/F",0,AQ3)</f>
        <v>8</v>
      </c>
      <c r="AQ3" s="204">
        <f>IF(L3="J",$AO3,IF(K3="U",0,IF(K3="U/2",$AO3/2,IF(K3="f",0,IF(K3="f/2",AO3/2,IF(K3="k",0,IF(K3="k/2",AO3/2,AO3)))))))</f>
        <v>8</v>
      </c>
      <c r="AR3" s="2">
        <f>IF(AK3=6,$U$41,IF(AK3=7,$U$42,IF(AK3=1,$U$43,IF(AK3=2,$U$37,IF(AK3=3,$U$38,IF(AK3=4,$U$39,IF(AK3=5,$U$40,IF(AK3=5,$U$40))))))))</f>
        <v>1</v>
      </c>
      <c r="AS3" s="2">
        <f>IF(K3="f","",IF(K3="f/2",0.5,AR3))</f>
        <v>1</v>
      </c>
      <c r="AT3" s="11" t="str">
        <f>IF(L3="j",1,IF(L3="J/2",0.5,""))</f>
        <v/>
      </c>
      <c r="AU3" s="11" t="str">
        <f>IF(AR3=1,"",IF(AT3=0.5,0.5,""))</f>
        <v/>
      </c>
      <c r="AV3" s="11">
        <f>IF(AT3=1,0,IF(AT3=0.5,(AN3-AP3)/2,AN3-AP3))</f>
        <v>-8</v>
      </c>
      <c r="AW3" s="11">
        <f>SUM($AV$3:AV3)</f>
        <v>-8</v>
      </c>
      <c r="AX3" s="390">
        <f>(INT(D3/100)+(D3-100*INT(D3/100))/60)/24</f>
        <v>0</v>
      </c>
      <c r="AY3" s="390">
        <f t="shared" ref="AY3:BB18" si="11">(INT(E3/100)+(E3-100*INT(E3/100))/60)/24</f>
        <v>0</v>
      </c>
      <c r="AZ3" s="390">
        <f t="shared" si="11"/>
        <v>0</v>
      </c>
      <c r="BA3" s="390">
        <f t="shared" si="11"/>
        <v>0</v>
      </c>
      <c r="BB3" s="390">
        <f t="shared" si="11"/>
        <v>0</v>
      </c>
      <c r="BD3" s="368">
        <f>AX3*24</f>
        <v>0</v>
      </c>
      <c r="BE3" s="368">
        <f>AY3*24</f>
        <v>0</v>
      </c>
      <c r="BF3" s="368">
        <f>AZ3*24</f>
        <v>0</v>
      </c>
      <c r="BG3" s="368">
        <f>BA3*24</f>
        <v>0</v>
      </c>
      <c r="BH3" s="372">
        <f>IF($AK3=6,V$72,IF($AK3=7,V$73,IF($AK3=1,V$74,IF($AK3=2,V$68,IF($AK3=3,V$69,IF($AK3=4,V$70,IF($AK3=5,V$71)))))))</f>
        <v>18</v>
      </c>
      <c r="BI3" s="372">
        <f t="shared" ref="BI3:BI33" si="12">IF($AK3=6,E$72,IF($AK3=7,E$73,IF($AK3=1,E$74,IF($AK3=2,E$68,IF($AK3=3,E$69,IF($AK3=4,E$70,IF($AK3=5,E$71)))))))</f>
        <v>1.5</v>
      </c>
      <c r="BJ3" s="372">
        <f>IF($AK3=6,W$72,IF($AK3=7,W$73,IF($AK3=1,W$74,IF($AK3=2,W$68,IF($AK3=3,W$69,IF($AK3=4,W$70,IF($AK3=5,W$71)))))))</f>
        <v>22</v>
      </c>
      <c r="BK3" s="372">
        <f t="shared" ref="BK3:BK33" si="13">IF($AK3=6,G$72,IF($AK3=7,G$73,IF($AK3=1,G$74,IF($AK3=2,G$68,IF($AK3=3,G$69,IF($AK3=4,G$70,IF($AK3=5,G$71)))))))</f>
        <v>2</v>
      </c>
      <c r="BL3" s="372">
        <f>IF($AK3=6,X$72,IF($AK3=7,X$73,IF($AK3=1,X$74,IF($AK3=2,X$68,IF($AK3=3,X$69,IF($AK3=4,X$70,IF($AK3=5,X$71)))))))</f>
        <v>6</v>
      </c>
      <c r="BM3" s="372">
        <f t="shared" ref="BM3:BM33" si="14">IF($AK3=6,I$72,IF($AK3=7,I$73,IF($AK3=1,I$74,IF($AK3=2,I$68,IF($AK3=3,I$69,IF($AK3=4,I$70,IF($AK3=5,I$71)))))))</f>
        <v>2</v>
      </c>
      <c r="BN3" s="564">
        <f t="shared" ref="BN3:BN34" si="15">IF(BD3&lt;BH3,0,BD3-BH3)</f>
        <v>0</v>
      </c>
      <c r="BO3" s="565">
        <f t="shared" ref="BO3:BO34" si="16">IF(BE3&lt;BH3,0,BE3-BH3)</f>
        <v>0</v>
      </c>
      <c r="BP3" s="570">
        <f t="shared" ref="BP3:BP34" si="17">BO3-BN3</f>
        <v>0</v>
      </c>
      <c r="BQ3" s="564">
        <f t="shared" ref="BQ3:BQ34" si="18">IF(BF3&lt;BH3,0,BF3-BH3)</f>
        <v>0</v>
      </c>
      <c r="BR3" s="565">
        <f t="shared" ref="BR3:BR34" si="19">IF(BG3&lt;BH3,0,BG3-BH3)</f>
        <v>0</v>
      </c>
      <c r="BS3" s="570">
        <f t="shared" ref="BS3:BS34" si="20">BR3-BQ3</f>
        <v>0</v>
      </c>
      <c r="BT3" s="568">
        <f>BS3+BP3</f>
        <v>0</v>
      </c>
      <c r="BU3" s="564">
        <f>IF(CC3=0,BT3,BT3-CC3)</f>
        <v>0</v>
      </c>
      <c r="BV3" s="582">
        <f>BU3*(BI3-1)</f>
        <v>0</v>
      </c>
      <c r="BW3" s="576">
        <f>IF(BD3&lt;BJ3,0,BD3-BJ3)</f>
        <v>0</v>
      </c>
      <c r="BX3" s="577">
        <f>IF(BE3&lt;BJ3,0,BE3-BJ3)</f>
        <v>0</v>
      </c>
      <c r="BY3" s="578">
        <f t="shared" ref="BY3:BY34" si="21">BX3-BW3</f>
        <v>0</v>
      </c>
      <c r="BZ3" s="576">
        <f>IF(BF3&lt;BJ3,0,BF3-BJ3)</f>
        <v>0</v>
      </c>
      <c r="CA3" s="577">
        <f>IF(BG3&lt;BJ3,0,BG3-BJ3)</f>
        <v>0</v>
      </c>
      <c r="CB3" s="578">
        <f t="shared" ref="CB3:CB34" si="22">CA3-BZ3</f>
        <v>0</v>
      </c>
      <c r="CC3" s="579">
        <f>CB3+BY3</f>
        <v>0</v>
      </c>
      <c r="CD3" s="576">
        <f>CC3*(BK3-1)</f>
        <v>0</v>
      </c>
      <c r="CE3" s="560">
        <f>IF(BD3&gt;BL3,0,BD3-BL3)</f>
        <v>-6</v>
      </c>
      <c r="CF3" s="560">
        <f>IF(BE3&gt;BL3,0,BE3-BL3)</f>
        <v>-6</v>
      </c>
      <c r="CG3" s="560">
        <f>IF(CF3-CE3&lt;0,0,CF3-CE3)</f>
        <v>0</v>
      </c>
      <c r="CH3" s="588">
        <f>CG3*(BM3-1)</f>
        <v>0</v>
      </c>
      <c r="CI3" s="11"/>
      <c r="CJ3" s="11"/>
      <c r="CK3" s="204"/>
      <c r="CL3" s="204" t="str">
        <f>IF(I$36=0,"",SUM(E$46:E$49)+AW3)</f>
        <v/>
      </c>
      <c r="CM3" s="11"/>
      <c r="CN3" s="11"/>
      <c r="CO3" s="11"/>
      <c r="CP3" s="204"/>
      <c r="CQ3" s="11"/>
      <c r="CR3" s="204"/>
      <c r="CS3" s="11"/>
    </row>
    <row r="4" spans="1:97" ht="12.75" x14ac:dyDescent="0.2">
      <c r="A4" s="242">
        <f t="shared" ref="A4:A32" si="23">WEEKDAY(B4)</f>
        <v>5</v>
      </c>
      <c r="B4" s="243">
        <f>B3+1</f>
        <v>46114</v>
      </c>
      <c r="C4" s="600">
        <f t="shared" ref="C4:C32" si="24">TRUNC((B4-DATE(YEAR(B4-MOD(B4-2,7)+3),1,MOD(B4-2,7)-9))/7)</f>
        <v>14</v>
      </c>
      <c r="D4" s="308"/>
      <c r="E4" s="308"/>
      <c r="F4" s="308"/>
      <c r="G4" s="308"/>
      <c r="H4" s="547">
        <f>IF(AK4=6,Einstellungen!$E$11,IF(AK4=7,Einstellungen!$E$12,IF(AK4=1,Einstellungen!$E$13,IF(AK4=2,Einstellungen!$E$7,IF(AK4=3,Einstellungen!$E$8,IF(AK4=4,Einstellungen!$E$9,IF(AK4=5,Einstellungen!$E$10)))))))</f>
        <v>0</v>
      </c>
      <c r="I4" s="228">
        <f t="shared" si="0"/>
        <v>0</v>
      </c>
      <c r="J4" s="229">
        <f t="shared" si="1"/>
        <v>1</v>
      </c>
      <c r="K4" s="313"/>
      <c r="L4" s="328"/>
      <c r="M4" s="202"/>
      <c r="N4" s="381"/>
      <c r="O4" s="382"/>
      <c r="P4" s="382"/>
      <c r="Q4" s="382"/>
      <c r="R4" s="246" t="str">
        <f>IF(I$36=0,"",IF(Einstellungen!I$39=1,R3+AV4,CL4))</f>
        <v/>
      </c>
      <c r="S4" s="230">
        <f>SUM(AP$3:AP4)</f>
        <v>16</v>
      </c>
      <c r="T4" s="228">
        <f>SUM(I$3:I4)</f>
        <v>0</v>
      </c>
      <c r="U4" s="373" t="str">
        <f t="shared" si="2"/>
        <v/>
      </c>
      <c r="V4" s="689"/>
      <c r="W4" s="609"/>
      <c r="X4" s="609"/>
      <c r="Y4" s="15">
        <f t="shared" si="3"/>
        <v>46114</v>
      </c>
      <c r="Z4" s="2">
        <f t="shared" si="4"/>
        <v>0</v>
      </c>
      <c r="AA4" s="2">
        <f>IF(M4=Einstellungen!A$43,I4,IF(M4=Einstellungen!A$45,I4,0))</f>
        <v>0</v>
      </c>
      <c r="AB4" s="2">
        <f>IF(M4=Einstellungen!A$44,I4,IF(M4=Einstellungen!A$45,I4,0))</f>
        <v>0</v>
      </c>
      <c r="AC4" s="661">
        <f t="shared" si="5"/>
        <v>0</v>
      </c>
      <c r="AD4" s="2">
        <f t="shared" si="6"/>
        <v>0</v>
      </c>
      <c r="AE4" s="2">
        <f t="shared" ref="AE4:AF33" si="25">IF(AA4&gt;0,1,0)</f>
        <v>0</v>
      </c>
      <c r="AF4" s="2">
        <f t="shared" si="25"/>
        <v>0</v>
      </c>
      <c r="AG4" s="325">
        <f t="shared" si="7"/>
        <v>0</v>
      </c>
      <c r="AH4" s="325">
        <f t="shared" si="8"/>
        <v>0</v>
      </c>
      <c r="AI4" s="325">
        <f t="shared" ref="AI4:AI33" si="26">IF(AR4=1,IF(K4="f",1,IF(K4="f/2",0.5,IF(K4="U/F",0.5,0))))</f>
        <v>0</v>
      </c>
      <c r="AJ4" s="325">
        <f t="shared" si="9"/>
        <v>0</v>
      </c>
      <c r="AK4" s="2">
        <f t="shared" ref="AK4:AK33" si="27">A4</f>
        <v>5</v>
      </c>
      <c r="AL4" s="14">
        <f t="shared" ref="AL4:AL33" si="28">IF($AY4=$AX4,0,IF($AY4&lt;$AX4,0,IF($BA4&lt;$AZ4,0,($AY4-$AX4)+($BA4-$AZ4))))</f>
        <v>0</v>
      </c>
      <c r="AM4" s="11">
        <f t="shared" ref="AM4:AM33" si="29">AL4*24</f>
        <v>0</v>
      </c>
      <c r="AN4" s="11">
        <f t="shared" ref="AN4:AN33" si="30">IF(AM4=0,0,$AM4-($BB4*24))</f>
        <v>0</v>
      </c>
      <c r="AO4" s="11">
        <f t="shared" ref="AO4:AO33" si="31">IF(AK4=6,$T$41,IF(AK4=7,$T$42,IF(AK4=1,$T$43,IF(AK4=2,$T$37,IF(AK4=3,$T$38,IF(AK4=4,$T$39,IF(AK4=5,$T$40)))))))</f>
        <v>8</v>
      </c>
      <c r="AP4" s="11">
        <f t="shared" si="10"/>
        <v>8</v>
      </c>
      <c r="AQ4" s="204">
        <f t="shared" ref="AQ4:AQ32" si="32">IF(L4="J",$AO4,IF(K4="U",0,IF(K4="U/2",$AO4/2,IF(K4="f",0,IF(K4="f/2",AO4/2,IF(K4="k",0,IF(K4="k/2",AO4/2,AO4)))))))</f>
        <v>8</v>
      </c>
      <c r="AR4" s="2">
        <f t="shared" ref="AR4:AR33" si="33">IF(AK4=6,$U$41,IF(AK4=7,$U$42,IF(AK4=1,$U$43,IF(AK4=2,$U$37,IF(AK4=3,$U$38,IF(AK4=4,$U$39,IF(AK4=5,$U$40)))))))</f>
        <v>1</v>
      </c>
      <c r="AS4" s="2">
        <f t="shared" ref="AS4:AS33" si="34">IF(K4="f","",IF(K4="f/2",0.5,AR4))</f>
        <v>1</v>
      </c>
      <c r="AT4" s="11" t="str">
        <f t="shared" ref="AT4:AT10" si="35">IF(L4="j",1,IF(L4="J/2",0.5,""))</f>
        <v/>
      </c>
      <c r="AU4" s="11" t="str">
        <f t="shared" ref="AU4:AU19" si="36">IF(AR4=1,"",IF(AT4=0.5,0.5,""))</f>
        <v/>
      </c>
      <c r="AV4" s="11">
        <f t="shared" ref="AV4:AV34" si="37">IF(AT4=1,0,IF(AT4=0.5,(AN4-AP4)/2,AN4-AP4))</f>
        <v>-8</v>
      </c>
      <c r="AW4" s="11">
        <f>SUM($AV$3:AV4)</f>
        <v>-16</v>
      </c>
      <c r="AX4" s="390">
        <f t="shared" ref="AX4:AX33" si="38">(INT(D4/100)+(D4-100*INT(D4/100))/60)/24</f>
        <v>0</v>
      </c>
      <c r="AY4" s="390">
        <f t="shared" si="11"/>
        <v>0</v>
      </c>
      <c r="AZ4" s="390">
        <f t="shared" si="11"/>
        <v>0</v>
      </c>
      <c r="BA4" s="390">
        <f t="shared" si="11"/>
        <v>0</v>
      </c>
      <c r="BB4" s="390">
        <f t="shared" si="11"/>
        <v>0</v>
      </c>
      <c r="BD4" s="368">
        <f t="shared" ref="BD4:BG33" si="39">AX4*24</f>
        <v>0</v>
      </c>
      <c r="BE4" s="368">
        <f t="shared" si="39"/>
        <v>0</v>
      </c>
      <c r="BF4" s="368">
        <f t="shared" si="39"/>
        <v>0</v>
      </c>
      <c r="BG4" s="368">
        <f t="shared" si="39"/>
        <v>0</v>
      </c>
      <c r="BH4" s="372">
        <f t="shared" ref="BH4:BH33" si="40">IF($AK4=6,V$72,IF($AK4=7,V$73,IF($AK4=1,V$74,IF($AK4=2,V$68,IF($AK4=3,V$69,IF($AK4=4,V$70,IF($AK4=5,V$71)))))))</f>
        <v>18</v>
      </c>
      <c r="BI4" s="372">
        <f t="shared" si="12"/>
        <v>1.5</v>
      </c>
      <c r="BJ4" s="372">
        <f t="shared" ref="BJ4:BJ33" si="41">IF($AK4=6,W$72,IF($AK4=7,W$73,IF($AK4=1,W$74,IF($AK4=2,W$68,IF($AK4=3,W$69,IF($AK4=4,W$70,IF($AK4=5,W$71)))))))</f>
        <v>22</v>
      </c>
      <c r="BK4" s="372">
        <f t="shared" si="13"/>
        <v>2</v>
      </c>
      <c r="BL4" s="372">
        <f t="shared" ref="BL4:BL33" si="42">IF($AK4=6,X$72,IF($AK4=7,X$73,IF($AK4=1,X$74,IF($AK4=2,X$68,IF($AK4=3,X$69,IF($AK4=4,X$70,IF($AK4=5,X$71)))))))</f>
        <v>6</v>
      </c>
      <c r="BM4" s="372">
        <f t="shared" si="14"/>
        <v>2</v>
      </c>
      <c r="BN4" s="564">
        <f t="shared" si="15"/>
        <v>0</v>
      </c>
      <c r="BO4" s="565">
        <f t="shared" si="16"/>
        <v>0</v>
      </c>
      <c r="BP4" s="570">
        <f t="shared" si="17"/>
        <v>0</v>
      </c>
      <c r="BQ4" s="564">
        <f t="shared" si="18"/>
        <v>0</v>
      </c>
      <c r="BR4" s="565">
        <f t="shared" si="19"/>
        <v>0</v>
      </c>
      <c r="BS4" s="570">
        <f t="shared" si="20"/>
        <v>0</v>
      </c>
      <c r="BT4" s="568">
        <f t="shared" ref="BT4:BT34" si="43">BS4+BP4</f>
        <v>0</v>
      </c>
      <c r="BU4" s="564">
        <f t="shared" ref="BU4:BU35" si="44">IF(CC4=0,BT4,BT4-CC4)</f>
        <v>0</v>
      </c>
      <c r="BV4" s="582">
        <f t="shared" ref="BV4:BV34" si="45">BU4*(BI4-1)</f>
        <v>0</v>
      </c>
      <c r="BW4" s="576">
        <f t="shared" ref="BW4:BW33" si="46">IF(BD4&lt;BJ4,0,BD4-BJ4)</f>
        <v>0</v>
      </c>
      <c r="BX4" s="577">
        <f t="shared" ref="BX4:BX33" si="47">IF(BE4&lt;BJ4,0,BE4-BJ4)</f>
        <v>0</v>
      </c>
      <c r="BY4" s="578">
        <f t="shared" si="21"/>
        <v>0</v>
      </c>
      <c r="BZ4" s="576">
        <f t="shared" ref="BZ4:BZ26" si="48">IF(BF4&lt;BJ4,0,BF4-BJ4)</f>
        <v>0</v>
      </c>
      <c r="CA4" s="577">
        <f t="shared" ref="CA4:CA26" si="49">IF(BG4&lt;BJ4,0,BG4-BJ4)</f>
        <v>0</v>
      </c>
      <c r="CB4" s="578">
        <f t="shared" si="22"/>
        <v>0</v>
      </c>
      <c r="CC4" s="579">
        <f t="shared" ref="CC4:CC34" si="50">CB4+BY4</f>
        <v>0</v>
      </c>
      <c r="CD4" s="576">
        <f t="shared" ref="CD4:CD34" si="51">CC4*(BK4-1)</f>
        <v>0</v>
      </c>
      <c r="CE4" s="560">
        <f t="shared" ref="CE4:CE35" si="52">IF(BD4&gt;BL4,0,BD4-BL4)</f>
        <v>-6</v>
      </c>
      <c r="CF4" s="560">
        <f t="shared" ref="CF4:CF35" si="53">IF(BE4&gt;BL4,0,BE4-BL4)</f>
        <v>-6</v>
      </c>
      <c r="CG4" s="560">
        <f t="shared" ref="CG4:CG35" si="54">IF(CF4-CE4&lt;0,0,CF4-CE4)</f>
        <v>0</v>
      </c>
      <c r="CH4" s="588">
        <f t="shared" ref="CH4:CH34" si="55">CG4*(BM4-1)</f>
        <v>0</v>
      </c>
      <c r="CI4" s="11"/>
      <c r="CJ4" s="11"/>
      <c r="CK4" s="204"/>
      <c r="CL4" s="204" t="str">
        <f t="shared" ref="CL4:CL32" si="56">IF(I$36=0,"",SUM(E$46:E$49)+AW4)</f>
        <v/>
      </c>
      <c r="CM4" s="11"/>
      <c r="CN4" s="11"/>
      <c r="CO4" s="11"/>
      <c r="CP4" s="204"/>
      <c r="CQ4" s="11"/>
      <c r="CR4" s="204"/>
      <c r="CS4" s="11"/>
    </row>
    <row r="5" spans="1:97" ht="12.75" x14ac:dyDescent="0.2">
      <c r="A5" s="242">
        <f t="shared" si="23"/>
        <v>6</v>
      </c>
      <c r="B5" s="243">
        <f t="shared" ref="B5:B32" si="57">B4+1</f>
        <v>46115</v>
      </c>
      <c r="C5" s="600">
        <f t="shared" si="24"/>
        <v>14</v>
      </c>
      <c r="D5" s="308"/>
      <c r="E5" s="308"/>
      <c r="F5" s="308"/>
      <c r="G5" s="308"/>
      <c r="H5" s="547">
        <f>IF(AK5=6,Einstellungen!$E$11,IF(AK5=7,Einstellungen!$E$12,IF(AK5=1,Einstellungen!$E$13,IF(AK5=2,Einstellungen!$E$7,IF(AK5=3,Einstellungen!$E$8,IF(AK5=4,Einstellungen!$E$9,IF(AK5=5,Einstellungen!$E$10)))))))</f>
        <v>0</v>
      </c>
      <c r="I5" s="228">
        <f t="shared" si="0"/>
        <v>0</v>
      </c>
      <c r="J5" s="229" t="str">
        <f t="shared" si="1"/>
        <v/>
      </c>
      <c r="K5" s="313" t="s">
        <v>208</v>
      </c>
      <c r="L5" s="328"/>
      <c r="M5" s="202"/>
      <c r="N5" s="381"/>
      <c r="O5" s="382"/>
      <c r="P5" s="382"/>
      <c r="Q5" s="382"/>
      <c r="R5" s="246" t="str">
        <f>IF(I$36=0,"",IF(Einstellungen!I$39=1,R4+AV5,CL5))</f>
        <v/>
      </c>
      <c r="S5" s="230">
        <f>SUM(AP$3:AP5)</f>
        <v>16</v>
      </c>
      <c r="T5" s="228">
        <f>SUM(I$3:I5)</f>
        <v>0</v>
      </c>
      <c r="U5" s="373" t="str">
        <f t="shared" si="2"/>
        <v/>
      </c>
      <c r="V5" s="689" t="s">
        <v>162</v>
      </c>
      <c r="W5" s="609"/>
      <c r="X5" s="609"/>
      <c r="Y5" s="15">
        <f t="shared" si="3"/>
        <v>46115</v>
      </c>
      <c r="Z5" s="2" t="b">
        <f t="shared" si="4"/>
        <v>0</v>
      </c>
      <c r="AA5" s="2">
        <f>IF(M5=Einstellungen!A$43,I5,IF(M5=Einstellungen!A$45,I5,0))</f>
        <v>0</v>
      </c>
      <c r="AB5" s="2">
        <f>IF(M5=Einstellungen!A$44,I5,IF(M5=Einstellungen!A$45,I5,0))</f>
        <v>0</v>
      </c>
      <c r="AC5" s="661">
        <f t="shared" si="5"/>
        <v>0</v>
      </c>
      <c r="AD5" s="2" t="b">
        <f t="shared" si="6"/>
        <v>0</v>
      </c>
      <c r="AE5" s="2">
        <f t="shared" si="25"/>
        <v>0</v>
      </c>
      <c r="AF5" s="2">
        <f t="shared" si="25"/>
        <v>0</v>
      </c>
      <c r="AG5" s="325" t="b">
        <f t="shared" si="7"/>
        <v>0</v>
      </c>
      <c r="AH5" s="325" t="b">
        <f t="shared" si="8"/>
        <v>0</v>
      </c>
      <c r="AI5" s="325">
        <f t="shared" si="26"/>
        <v>1</v>
      </c>
      <c r="AJ5" s="325">
        <f t="shared" si="9"/>
        <v>0</v>
      </c>
      <c r="AK5" s="2">
        <f t="shared" si="27"/>
        <v>6</v>
      </c>
      <c r="AL5" s="14">
        <f t="shared" si="28"/>
        <v>0</v>
      </c>
      <c r="AM5" s="11">
        <f t="shared" si="29"/>
        <v>0</v>
      </c>
      <c r="AN5" s="11">
        <f t="shared" si="30"/>
        <v>0</v>
      </c>
      <c r="AO5" s="11">
        <f t="shared" si="31"/>
        <v>8</v>
      </c>
      <c r="AP5" s="11">
        <f t="shared" si="10"/>
        <v>0</v>
      </c>
      <c r="AQ5" s="204">
        <f t="shared" si="32"/>
        <v>0</v>
      </c>
      <c r="AR5" s="2">
        <f t="shared" si="33"/>
        <v>1</v>
      </c>
      <c r="AS5" s="2" t="str">
        <f t="shared" si="34"/>
        <v/>
      </c>
      <c r="AT5" s="11" t="str">
        <f t="shared" si="35"/>
        <v/>
      </c>
      <c r="AU5" s="11" t="str">
        <f t="shared" si="36"/>
        <v/>
      </c>
      <c r="AV5" s="11">
        <f t="shared" si="37"/>
        <v>0</v>
      </c>
      <c r="AW5" s="11">
        <f>SUM($AV$3:AV5)</f>
        <v>-16</v>
      </c>
      <c r="AX5" s="390">
        <f t="shared" si="38"/>
        <v>0</v>
      </c>
      <c r="AY5" s="390">
        <f t="shared" si="11"/>
        <v>0</v>
      </c>
      <c r="AZ5" s="390">
        <f t="shared" si="11"/>
        <v>0</v>
      </c>
      <c r="BA5" s="390">
        <f t="shared" si="11"/>
        <v>0</v>
      </c>
      <c r="BB5" s="390">
        <f t="shared" si="11"/>
        <v>0</v>
      </c>
      <c r="BD5" s="368">
        <f t="shared" si="39"/>
        <v>0</v>
      </c>
      <c r="BE5" s="368">
        <f t="shared" si="39"/>
        <v>0</v>
      </c>
      <c r="BF5" s="368">
        <f t="shared" si="39"/>
        <v>0</v>
      </c>
      <c r="BG5" s="368">
        <f t="shared" si="39"/>
        <v>0</v>
      </c>
      <c r="BH5" s="372">
        <f t="shared" si="40"/>
        <v>18</v>
      </c>
      <c r="BI5" s="372">
        <f t="shared" si="12"/>
        <v>1.5</v>
      </c>
      <c r="BJ5" s="372">
        <f t="shared" si="41"/>
        <v>22</v>
      </c>
      <c r="BK5" s="372">
        <f t="shared" si="13"/>
        <v>2</v>
      </c>
      <c r="BL5" s="372">
        <f t="shared" si="42"/>
        <v>6</v>
      </c>
      <c r="BM5" s="372">
        <f t="shared" si="14"/>
        <v>2</v>
      </c>
      <c r="BN5" s="564">
        <f t="shared" si="15"/>
        <v>0</v>
      </c>
      <c r="BO5" s="565">
        <f t="shared" si="16"/>
        <v>0</v>
      </c>
      <c r="BP5" s="570">
        <f t="shared" si="17"/>
        <v>0</v>
      </c>
      <c r="BQ5" s="564">
        <f t="shared" si="18"/>
        <v>0</v>
      </c>
      <c r="BR5" s="565">
        <f t="shared" si="19"/>
        <v>0</v>
      </c>
      <c r="BS5" s="570">
        <f t="shared" si="20"/>
        <v>0</v>
      </c>
      <c r="BT5" s="568">
        <f t="shared" si="43"/>
        <v>0</v>
      </c>
      <c r="BU5" s="564">
        <f t="shared" si="44"/>
        <v>0</v>
      </c>
      <c r="BV5" s="582">
        <f t="shared" si="45"/>
        <v>0</v>
      </c>
      <c r="BW5" s="576">
        <f t="shared" si="46"/>
        <v>0</v>
      </c>
      <c r="BX5" s="577">
        <f t="shared" si="47"/>
        <v>0</v>
      </c>
      <c r="BY5" s="578">
        <f t="shared" si="21"/>
        <v>0</v>
      </c>
      <c r="BZ5" s="576">
        <f t="shared" si="48"/>
        <v>0</v>
      </c>
      <c r="CA5" s="577">
        <f t="shared" si="49"/>
        <v>0</v>
      </c>
      <c r="CB5" s="578">
        <f t="shared" si="22"/>
        <v>0</v>
      </c>
      <c r="CC5" s="579">
        <f t="shared" si="50"/>
        <v>0</v>
      </c>
      <c r="CD5" s="576">
        <f t="shared" si="51"/>
        <v>0</v>
      </c>
      <c r="CE5" s="560">
        <f t="shared" si="52"/>
        <v>-6</v>
      </c>
      <c r="CF5" s="560">
        <f t="shared" si="53"/>
        <v>-6</v>
      </c>
      <c r="CG5" s="560">
        <f t="shared" si="54"/>
        <v>0</v>
      </c>
      <c r="CH5" s="588">
        <f t="shared" si="55"/>
        <v>0</v>
      </c>
      <c r="CI5" s="11"/>
      <c r="CJ5" s="11"/>
      <c r="CK5" s="204"/>
      <c r="CL5" s="204" t="str">
        <f t="shared" si="56"/>
        <v/>
      </c>
      <c r="CM5" s="11"/>
      <c r="CN5" s="11"/>
      <c r="CO5" s="11"/>
      <c r="CP5" s="204"/>
      <c r="CQ5" s="11"/>
      <c r="CR5" s="204"/>
      <c r="CS5" s="11"/>
    </row>
    <row r="6" spans="1:97" ht="12.75" x14ac:dyDescent="0.2">
      <c r="A6" s="242">
        <f t="shared" si="23"/>
        <v>7</v>
      </c>
      <c r="B6" s="243">
        <f>B5+1</f>
        <v>46116</v>
      </c>
      <c r="C6" s="600">
        <f t="shared" si="24"/>
        <v>14</v>
      </c>
      <c r="D6" s="308"/>
      <c r="E6" s="308"/>
      <c r="F6" s="308"/>
      <c r="G6" s="308"/>
      <c r="H6" s="547">
        <f>IF(AK6=6,Einstellungen!$E$11,IF(AK6=7,Einstellungen!$E$12,IF(AK6=1,Einstellungen!$E$13,IF(AK6=2,Einstellungen!$E$7,IF(AK6=3,Einstellungen!$E$8,IF(AK6=4,Einstellungen!$E$9,IF(AK6=5,Einstellungen!$E$10)))))))</f>
        <v>0</v>
      </c>
      <c r="I6" s="228">
        <f t="shared" si="0"/>
        <v>0</v>
      </c>
      <c r="J6" s="229" t="str">
        <f t="shared" si="1"/>
        <v/>
      </c>
      <c r="K6" s="313"/>
      <c r="L6" s="328"/>
      <c r="M6" s="202"/>
      <c r="N6" s="381"/>
      <c r="O6" s="382"/>
      <c r="P6" s="382"/>
      <c r="Q6" s="382"/>
      <c r="R6" s="246" t="str">
        <f>IF(I$36=0,"",IF(Einstellungen!I$39=1,R5+AV6,CL6))</f>
        <v/>
      </c>
      <c r="S6" s="230">
        <f>SUM(AP$3:AP6)</f>
        <v>16</v>
      </c>
      <c r="T6" s="228">
        <f>SUM(I$3:I6)</f>
        <v>0</v>
      </c>
      <c r="U6" s="373" t="str">
        <f t="shared" si="2"/>
        <v/>
      </c>
      <c r="V6" s="689"/>
      <c r="W6" s="609"/>
      <c r="X6" s="609"/>
      <c r="Y6" s="15">
        <f t="shared" si="3"/>
        <v>46116</v>
      </c>
      <c r="Z6" s="2" t="b">
        <f t="shared" si="4"/>
        <v>0</v>
      </c>
      <c r="AA6" s="2">
        <f>IF(M6=Einstellungen!A$43,I6,IF(M6=Einstellungen!A$45,I6,0))</f>
        <v>0</v>
      </c>
      <c r="AB6" s="2">
        <f>IF(M6=Einstellungen!A$44,I6,IF(M6=Einstellungen!A$45,I6,0))</f>
        <v>0</v>
      </c>
      <c r="AC6" s="661">
        <f t="shared" si="5"/>
        <v>0</v>
      </c>
      <c r="AD6" s="2" t="b">
        <f t="shared" si="6"/>
        <v>0</v>
      </c>
      <c r="AE6" s="2">
        <f t="shared" si="25"/>
        <v>0</v>
      </c>
      <c r="AF6" s="2">
        <f t="shared" si="25"/>
        <v>0</v>
      </c>
      <c r="AG6" s="325" t="b">
        <f t="shared" si="7"/>
        <v>0</v>
      </c>
      <c r="AH6" s="325" t="b">
        <f t="shared" si="8"/>
        <v>0</v>
      </c>
      <c r="AI6" s="325" t="b">
        <f t="shared" si="26"/>
        <v>0</v>
      </c>
      <c r="AJ6" s="325" t="b">
        <f t="shared" si="9"/>
        <v>0</v>
      </c>
      <c r="AK6" s="2">
        <f t="shared" si="27"/>
        <v>7</v>
      </c>
      <c r="AL6" s="14">
        <f t="shared" si="28"/>
        <v>0</v>
      </c>
      <c r="AM6" s="11">
        <f t="shared" si="29"/>
        <v>0</v>
      </c>
      <c r="AN6" s="11">
        <f t="shared" si="30"/>
        <v>0</v>
      </c>
      <c r="AO6" s="11">
        <f t="shared" si="31"/>
        <v>0</v>
      </c>
      <c r="AP6" s="11">
        <f t="shared" si="10"/>
        <v>0</v>
      </c>
      <c r="AQ6" s="204">
        <f t="shared" si="32"/>
        <v>0</v>
      </c>
      <c r="AR6" s="2" t="str">
        <f t="shared" si="33"/>
        <v/>
      </c>
      <c r="AS6" s="2" t="str">
        <f t="shared" si="34"/>
        <v/>
      </c>
      <c r="AT6" s="11" t="str">
        <f t="shared" si="35"/>
        <v/>
      </c>
      <c r="AU6" s="11" t="str">
        <f t="shared" si="36"/>
        <v/>
      </c>
      <c r="AV6" s="11">
        <f t="shared" si="37"/>
        <v>0</v>
      </c>
      <c r="AW6" s="11">
        <f>SUM($AV$3:AV6)</f>
        <v>-16</v>
      </c>
      <c r="AX6" s="390">
        <f t="shared" si="38"/>
        <v>0</v>
      </c>
      <c r="AY6" s="390">
        <f t="shared" si="11"/>
        <v>0</v>
      </c>
      <c r="AZ6" s="390">
        <f t="shared" si="11"/>
        <v>0</v>
      </c>
      <c r="BA6" s="390">
        <f t="shared" si="11"/>
        <v>0</v>
      </c>
      <c r="BB6" s="390">
        <f t="shared" si="11"/>
        <v>0</v>
      </c>
      <c r="BD6" s="368">
        <f t="shared" si="39"/>
        <v>0</v>
      </c>
      <c r="BE6" s="368">
        <f t="shared" si="39"/>
        <v>0</v>
      </c>
      <c r="BF6" s="368">
        <f t="shared" si="39"/>
        <v>0</v>
      </c>
      <c r="BG6" s="368">
        <f t="shared" si="39"/>
        <v>0</v>
      </c>
      <c r="BH6" s="372">
        <f t="shared" si="40"/>
        <v>18</v>
      </c>
      <c r="BI6" s="372">
        <f t="shared" si="12"/>
        <v>1.5</v>
      </c>
      <c r="BJ6" s="372">
        <f t="shared" si="41"/>
        <v>22</v>
      </c>
      <c r="BK6" s="372">
        <f t="shared" si="13"/>
        <v>2</v>
      </c>
      <c r="BL6" s="372">
        <f t="shared" si="42"/>
        <v>6</v>
      </c>
      <c r="BM6" s="372">
        <f t="shared" si="14"/>
        <v>2</v>
      </c>
      <c r="BN6" s="564">
        <f t="shared" si="15"/>
        <v>0</v>
      </c>
      <c r="BO6" s="565">
        <f t="shared" si="16"/>
        <v>0</v>
      </c>
      <c r="BP6" s="570">
        <f t="shared" si="17"/>
        <v>0</v>
      </c>
      <c r="BQ6" s="564">
        <f t="shared" si="18"/>
        <v>0</v>
      </c>
      <c r="BR6" s="565">
        <f t="shared" si="19"/>
        <v>0</v>
      </c>
      <c r="BS6" s="570">
        <f t="shared" si="20"/>
        <v>0</v>
      </c>
      <c r="BT6" s="568">
        <f t="shared" si="43"/>
        <v>0</v>
      </c>
      <c r="BU6" s="564">
        <f t="shared" si="44"/>
        <v>0</v>
      </c>
      <c r="BV6" s="582">
        <f t="shared" si="45"/>
        <v>0</v>
      </c>
      <c r="BW6" s="576">
        <f t="shared" si="46"/>
        <v>0</v>
      </c>
      <c r="BX6" s="577">
        <f t="shared" si="47"/>
        <v>0</v>
      </c>
      <c r="BY6" s="578">
        <f t="shared" si="21"/>
        <v>0</v>
      </c>
      <c r="BZ6" s="576">
        <f t="shared" si="48"/>
        <v>0</v>
      </c>
      <c r="CA6" s="577">
        <f t="shared" si="49"/>
        <v>0</v>
      </c>
      <c r="CB6" s="578">
        <f t="shared" si="22"/>
        <v>0</v>
      </c>
      <c r="CC6" s="579">
        <f t="shared" si="50"/>
        <v>0</v>
      </c>
      <c r="CD6" s="576">
        <f t="shared" si="51"/>
        <v>0</v>
      </c>
      <c r="CE6" s="560">
        <f t="shared" si="52"/>
        <v>-6</v>
      </c>
      <c r="CF6" s="560">
        <f t="shared" si="53"/>
        <v>-6</v>
      </c>
      <c r="CG6" s="560">
        <f t="shared" si="54"/>
        <v>0</v>
      </c>
      <c r="CH6" s="588">
        <f t="shared" si="55"/>
        <v>0</v>
      </c>
      <c r="CI6" s="11"/>
      <c r="CJ6" s="11"/>
      <c r="CK6" s="204"/>
      <c r="CL6" s="204" t="str">
        <f t="shared" si="56"/>
        <v/>
      </c>
      <c r="CM6" s="11"/>
      <c r="CN6" s="11"/>
      <c r="CO6" s="11"/>
      <c r="CP6" s="204"/>
      <c r="CQ6" s="11"/>
      <c r="CR6" s="204"/>
      <c r="CS6" s="11"/>
    </row>
    <row r="7" spans="1:97" ht="12.75" x14ac:dyDescent="0.2">
      <c r="A7" s="242">
        <f t="shared" si="23"/>
        <v>1</v>
      </c>
      <c r="B7" s="243">
        <f t="shared" si="57"/>
        <v>46117</v>
      </c>
      <c r="C7" s="600">
        <f t="shared" si="24"/>
        <v>14</v>
      </c>
      <c r="D7" s="308"/>
      <c r="E7" s="308"/>
      <c r="F7" s="308"/>
      <c r="G7" s="308"/>
      <c r="H7" s="547">
        <f>IF(AK7=6,Einstellungen!$E$11,IF(AK7=7,Einstellungen!$E$12,IF(AK7=1,Einstellungen!$E$13,IF(AK7=2,Einstellungen!$E$7,IF(AK7=3,Einstellungen!$E$8,IF(AK7=4,Einstellungen!$E$9,IF(AK7=5,Einstellungen!$E$10)))))))</f>
        <v>0</v>
      </c>
      <c r="I7" s="228">
        <f t="shared" si="0"/>
        <v>0</v>
      </c>
      <c r="J7" s="229" t="str">
        <f t="shared" si="1"/>
        <v/>
      </c>
      <c r="K7" s="313"/>
      <c r="L7" s="328"/>
      <c r="M7" s="202"/>
      <c r="N7" s="381"/>
      <c r="O7" s="382"/>
      <c r="P7" s="382"/>
      <c r="Q7" s="382"/>
      <c r="R7" s="246" t="str">
        <f>IF(I$36=0,"",IF(Einstellungen!I$39=1,R6+AV7,CL7))</f>
        <v/>
      </c>
      <c r="S7" s="230">
        <f>SUM(AP$3:AP7)</f>
        <v>16</v>
      </c>
      <c r="T7" s="228">
        <f>SUM(I$3:I7)</f>
        <v>0</v>
      </c>
      <c r="U7" s="373" t="str">
        <f t="shared" si="2"/>
        <v/>
      </c>
      <c r="V7" s="689" t="s">
        <v>305</v>
      </c>
      <c r="W7" s="609"/>
      <c r="X7" s="609"/>
      <c r="Y7" s="15">
        <f t="shared" si="3"/>
        <v>46117</v>
      </c>
      <c r="Z7" s="2" t="b">
        <f t="shared" si="4"/>
        <v>0</v>
      </c>
      <c r="AA7" s="2">
        <f>IF(M7=Einstellungen!A$43,I7,IF(M7=Einstellungen!A$45,I7,0))</f>
        <v>0</v>
      </c>
      <c r="AB7" s="2">
        <f>IF(M7=Einstellungen!A$44,I7,IF(M7=Einstellungen!A$45,I7,0))</f>
        <v>0</v>
      </c>
      <c r="AC7" s="661">
        <f t="shared" si="5"/>
        <v>0</v>
      </c>
      <c r="AD7" s="2" t="b">
        <f t="shared" si="6"/>
        <v>0</v>
      </c>
      <c r="AE7" s="2">
        <f t="shared" si="25"/>
        <v>0</v>
      </c>
      <c r="AF7" s="2">
        <f t="shared" si="25"/>
        <v>0</v>
      </c>
      <c r="AG7" s="325" t="b">
        <f t="shared" si="7"/>
        <v>0</v>
      </c>
      <c r="AH7" s="325" t="b">
        <f t="shared" si="8"/>
        <v>0</v>
      </c>
      <c r="AI7" s="325" t="b">
        <f t="shared" si="26"/>
        <v>0</v>
      </c>
      <c r="AJ7" s="325" t="b">
        <f t="shared" si="9"/>
        <v>0</v>
      </c>
      <c r="AK7" s="2">
        <f t="shared" si="27"/>
        <v>1</v>
      </c>
      <c r="AL7" s="14">
        <f t="shared" si="28"/>
        <v>0</v>
      </c>
      <c r="AM7" s="11">
        <f t="shared" si="29"/>
        <v>0</v>
      </c>
      <c r="AN7" s="11">
        <f t="shared" si="30"/>
        <v>0</v>
      </c>
      <c r="AO7" s="11">
        <f t="shared" si="31"/>
        <v>0</v>
      </c>
      <c r="AP7" s="11">
        <f t="shared" si="10"/>
        <v>0</v>
      </c>
      <c r="AQ7" s="204">
        <f t="shared" si="32"/>
        <v>0</v>
      </c>
      <c r="AR7" s="2" t="str">
        <f t="shared" si="33"/>
        <v/>
      </c>
      <c r="AS7" s="2" t="str">
        <f t="shared" si="34"/>
        <v/>
      </c>
      <c r="AT7" s="11" t="str">
        <f t="shared" si="35"/>
        <v/>
      </c>
      <c r="AU7" s="11" t="str">
        <f t="shared" si="36"/>
        <v/>
      </c>
      <c r="AV7" s="11">
        <f t="shared" si="37"/>
        <v>0</v>
      </c>
      <c r="AW7" s="11">
        <f>SUM($AV$3:AV7)</f>
        <v>-16</v>
      </c>
      <c r="AX7" s="390">
        <f t="shared" si="38"/>
        <v>0</v>
      </c>
      <c r="AY7" s="390">
        <f t="shared" si="11"/>
        <v>0</v>
      </c>
      <c r="AZ7" s="390">
        <f t="shared" si="11"/>
        <v>0</v>
      </c>
      <c r="BA7" s="390">
        <f t="shared" si="11"/>
        <v>0</v>
      </c>
      <c r="BB7" s="390">
        <f t="shared" si="11"/>
        <v>0</v>
      </c>
      <c r="BD7" s="368">
        <f t="shared" si="39"/>
        <v>0</v>
      </c>
      <c r="BE7" s="368">
        <f t="shared" si="39"/>
        <v>0</v>
      </c>
      <c r="BF7" s="368">
        <f t="shared" si="39"/>
        <v>0</v>
      </c>
      <c r="BG7" s="368">
        <f t="shared" si="39"/>
        <v>0</v>
      </c>
      <c r="BH7" s="372">
        <f t="shared" si="40"/>
        <v>8</v>
      </c>
      <c r="BI7" s="372">
        <f t="shared" si="12"/>
        <v>2</v>
      </c>
      <c r="BJ7" s="372">
        <f t="shared" si="41"/>
        <v>22</v>
      </c>
      <c r="BK7" s="372">
        <f t="shared" si="13"/>
        <v>3</v>
      </c>
      <c r="BL7" s="372">
        <f t="shared" si="42"/>
        <v>6</v>
      </c>
      <c r="BM7" s="372">
        <f t="shared" si="14"/>
        <v>3</v>
      </c>
      <c r="BN7" s="564">
        <f t="shared" si="15"/>
        <v>0</v>
      </c>
      <c r="BO7" s="565">
        <f t="shared" si="16"/>
        <v>0</v>
      </c>
      <c r="BP7" s="570">
        <f t="shared" si="17"/>
        <v>0</v>
      </c>
      <c r="BQ7" s="564">
        <f t="shared" si="18"/>
        <v>0</v>
      </c>
      <c r="BR7" s="565">
        <f t="shared" si="19"/>
        <v>0</v>
      </c>
      <c r="BS7" s="570">
        <f t="shared" si="20"/>
        <v>0</v>
      </c>
      <c r="BT7" s="568">
        <f t="shared" si="43"/>
        <v>0</v>
      </c>
      <c r="BU7" s="564">
        <f t="shared" si="44"/>
        <v>0</v>
      </c>
      <c r="BV7" s="582">
        <f t="shared" si="45"/>
        <v>0</v>
      </c>
      <c r="BW7" s="576">
        <f t="shared" si="46"/>
        <v>0</v>
      </c>
      <c r="BX7" s="577">
        <f t="shared" si="47"/>
        <v>0</v>
      </c>
      <c r="BY7" s="578">
        <f t="shared" si="21"/>
        <v>0</v>
      </c>
      <c r="BZ7" s="576">
        <f t="shared" si="48"/>
        <v>0</v>
      </c>
      <c r="CA7" s="577">
        <f t="shared" si="49"/>
        <v>0</v>
      </c>
      <c r="CB7" s="578">
        <f t="shared" si="22"/>
        <v>0</v>
      </c>
      <c r="CC7" s="579">
        <f t="shared" si="50"/>
        <v>0</v>
      </c>
      <c r="CD7" s="576">
        <f t="shared" si="51"/>
        <v>0</v>
      </c>
      <c r="CE7" s="560">
        <f t="shared" si="52"/>
        <v>-6</v>
      </c>
      <c r="CF7" s="560">
        <f t="shared" si="53"/>
        <v>-6</v>
      </c>
      <c r="CG7" s="560">
        <f t="shared" si="54"/>
        <v>0</v>
      </c>
      <c r="CH7" s="588">
        <f t="shared" si="55"/>
        <v>0</v>
      </c>
      <c r="CI7" s="11"/>
      <c r="CJ7" s="11"/>
      <c r="CK7" s="204"/>
      <c r="CL7" s="204" t="str">
        <f t="shared" si="56"/>
        <v/>
      </c>
      <c r="CM7" s="11"/>
      <c r="CN7" s="11"/>
      <c r="CO7" s="11"/>
      <c r="CP7" s="204"/>
      <c r="CQ7" s="11"/>
      <c r="CR7" s="204"/>
      <c r="CS7" s="11"/>
    </row>
    <row r="8" spans="1:97" ht="12.75" x14ac:dyDescent="0.2">
      <c r="A8" s="242">
        <f t="shared" si="23"/>
        <v>2</v>
      </c>
      <c r="B8" s="243">
        <f t="shared" si="57"/>
        <v>46118</v>
      </c>
      <c r="C8" s="600">
        <f t="shared" si="24"/>
        <v>15</v>
      </c>
      <c r="D8" s="308"/>
      <c r="E8" s="308"/>
      <c r="F8" s="308"/>
      <c r="G8" s="308"/>
      <c r="H8" s="547">
        <f>IF(AK8=6,Einstellungen!$E$11,IF(AK8=7,Einstellungen!$E$12,IF(AK8=1,Einstellungen!$E$13,IF(AK8=2,Einstellungen!$E$7,IF(AK8=3,Einstellungen!$E$8,IF(AK8=4,Einstellungen!$E$9,IF(AK8=5,Einstellungen!$E$10)))))))</f>
        <v>0</v>
      </c>
      <c r="I8" s="228">
        <f t="shared" si="0"/>
        <v>0</v>
      </c>
      <c r="J8" s="229" t="str">
        <f t="shared" si="1"/>
        <v/>
      </c>
      <c r="K8" s="313" t="s">
        <v>208</v>
      </c>
      <c r="L8" s="328"/>
      <c r="M8" s="202"/>
      <c r="N8" s="381"/>
      <c r="O8" s="382"/>
      <c r="P8" s="382"/>
      <c r="Q8" s="382"/>
      <c r="R8" s="246" t="str">
        <f>IF(I$36=0,"",IF(Einstellungen!I$39=1,R7+AV8,CL8))</f>
        <v/>
      </c>
      <c r="S8" s="230">
        <f>SUM(AP$3:AP8)</f>
        <v>16</v>
      </c>
      <c r="T8" s="228">
        <f>SUM(I$3:I8)</f>
        <v>0</v>
      </c>
      <c r="U8" s="373" t="str">
        <f t="shared" si="2"/>
        <v/>
      </c>
      <c r="V8" s="689" t="s">
        <v>163</v>
      </c>
      <c r="W8" s="609"/>
      <c r="X8" s="609"/>
      <c r="Y8" s="15">
        <f t="shared" si="3"/>
        <v>46118</v>
      </c>
      <c r="Z8" s="2" t="b">
        <f t="shared" si="4"/>
        <v>0</v>
      </c>
      <c r="AA8" s="2">
        <f>IF(M8=Einstellungen!A$43,I8,IF(M8=Einstellungen!A$45,I8,0))</f>
        <v>0</v>
      </c>
      <c r="AB8" s="2">
        <f>IF(M8=Einstellungen!A$44,I8,IF(M8=Einstellungen!A$45,I8,0))</f>
        <v>0</v>
      </c>
      <c r="AC8" s="661">
        <f t="shared" si="5"/>
        <v>0</v>
      </c>
      <c r="AD8" s="2" t="b">
        <f t="shared" si="6"/>
        <v>0</v>
      </c>
      <c r="AE8" s="2">
        <f t="shared" si="25"/>
        <v>0</v>
      </c>
      <c r="AF8" s="2">
        <f t="shared" si="25"/>
        <v>0</v>
      </c>
      <c r="AG8" s="325" t="b">
        <f t="shared" si="7"/>
        <v>0</v>
      </c>
      <c r="AH8" s="325" t="b">
        <f t="shared" si="8"/>
        <v>0</v>
      </c>
      <c r="AI8" s="325">
        <f t="shared" si="26"/>
        <v>1</v>
      </c>
      <c r="AJ8" s="325">
        <f t="shared" si="9"/>
        <v>0</v>
      </c>
      <c r="AK8" s="2">
        <f t="shared" si="27"/>
        <v>2</v>
      </c>
      <c r="AL8" s="14">
        <f t="shared" si="28"/>
        <v>0</v>
      </c>
      <c r="AM8" s="11">
        <f t="shared" si="29"/>
        <v>0</v>
      </c>
      <c r="AN8" s="11">
        <f t="shared" si="30"/>
        <v>0</v>
      </c>
      <c r="AO8" s="11">
        <f t="shared" si="31"/>
        <v>8</v>
      </c>
      <c r="AP8" s="11">
        <f t="shared" si="10"/>
        <v>0</v>
      </c>
      <c r="AQ8" s="204">
        <f t="shared" si="32"/>
        <v>0</v>
      </c>
      <c r="AR8" s="2">
        <f t="shared" si="33"/>
        <v>1</v>
      </c>
      <c r="AS8" s="2" t="str">
        <f t="shared" si="34"/>
        <v/>
      </c>
      <c r="AT8" s="11" t="str">
        <f t="shared" si="35"/>
        <v/>
      </c>
      <c r="AU8" s="11" t="str">
        <f t="shared" si="36"/>
        <v/>
      </c>
      <c r="AV8" s="11">
        <f t="shared" si="37"/>
        <v>0</v>
      </c>
      <c r="AW8" s="11">
        <f>SUM($AV$3:AV8)</f>
        <v>-16</v>
      </c>
      <c r="AX8" s="390">
        <f t="shared" si="38"/>
        <v>0</v>
      </c>
      <c r="AY8" s="390">
        <f t="shared" si="11"/>
        <v>0</v>
      </c>
      <c r="AZ8" s="390">
        <f t="shared" si="11"/>
        <v>0</v>
      </c>
      <c r="BA8" s="390">
        <f t="shared" si="11"/>
        <v>0</v>
      </c>
      <c r="BB8" s="390">
        <f t="shared" si="11"/>
        <v>0</v>
      </c>
      <c r="BD8" s="368">
        <f t="shared" si="39"/>
        <v>0</v>
      </c>
      <c r="BE8" s="368">
        <f t="shared" si="39"/>
        <v>0</v>
      </c>
      <c r="BF8" s="368">
        <f t="shared" si="39"/>
        <v>0</v>
      </c>
      <c r="BG8" s="368">
        <f t="shared" si="39"/>
        <v>0</v>
      </c>
      <c r="BH8" s="372">
        <f t="shared" si="40"/>
        <v>18</v>
      </c>
      <c r="BI8" s="372">
        <f t="shared" si="12"/>
        <v>1.5</v>
      </c>
      <c r="BJ8" s="372">
        <f t="shared" si="41"/>
        <v>22</v>
      </c>
      <c r="BK8" s="372">
        <f t="shared" si="13"/>
        <v>2</v>
      </c>
      <c r="BL8" s="372">
        <f t="shared" si="42"/>
        <v>6</v>
      </c>
      <c r="BM8" s="372">
        <f t="shared" si="14"/>
        <v>2</v>
      </c>
      <c r="BN8" s="564">
        <f t="shared" si="15"/>
        <v>0</v>
      </c>
      <c r="BO8" s="565">
        <f t="shared" si="16"/>
        <v>0</v>
      </c>
      <c r="BP8" s="570">
        <f t="shared" si="17"/>
        <v>0</v>
      </c>
      <c r="BQ8" s="564">
        <f t="shared" si="18"/>
        <v>0</v>
      </c>
      <c r="BR8" s="565">
        <f t="shared" si="19"/>
        <v>0</v>
      </c>
      <c r="BS8" s="570">
        <f t="shared" si="20"/>
        <v>0</v>
      </c>
      <c r="BT8" s="568">
        <f t="shared" si="43"/>
        <v>0</v>
      </c>
      <c r="BU8" s="564">
        <f t="shared" si="44"/>
        <v>0</v>
      </c>
      <c r="BV8" s="582">
        <f t="shared" si="45"/>
        <v>0</v>
      </c>
      <c r="BW8" s="576">
        <f t="shared" si="46"/>
        <v>0</v>
      </c>
      <c r="BX8" s="577">
        <f t="shared" si="47"/>
        <v>0</v>
      </c>
      <c r="BY8" s="578">
        <f t="shared" si="21"/>
        <v>0</v>
      </c>
      <c r="BZ8" s="576">
        <f t="shared" si="48"/>
        <v>0</v>
      </c>
      <c r="CA8" s="577">
        <f t="shared" si="49"/>
        <v>0</v>
      </c>
      <c r="CB8" s="578">
        <f t="shared" si="22"/>
        <v>0</v>
      </c>
      <c r="CC8" s="579">
        <f t="shared" si="50"/>
        <v>0</v>
      </c>
      <c r="CD8" s="576">
        <f t="shared" si="51"/>
        <v>0</v>
      </c>
      <c r="CE8" s="560">
        <f t="shared" si="52"/>
        <v>-6</v>
      </c>
      <c r="CF8" s="560">
        <f t="shared" si="53"/>
        <v>-6</v>
      </c>
      <c r="CG8" s="560">
        <f t="shared" si="54"/>
        <v>0</v>
      </c>
      <c r="CH8" s="588">
        <f t="shared" si="55"/>
        <v>0</v>
      </c>
      <c r="CI8" s="11"/>
      <c r="CJ8" s="11"/>
      <c r="CK8" s="204"/>
      <c r="CL8" s="204" t="str">
        <f t="shared" si="56"/>
        <v/>
      </c>
      <c r="CM8" s="11"/>
      <c r="CN8" s="11"/>
      <c r="CO8" s="11"/>
      <c r="CP8" s="204"/>
      <c r="CQ8" s="11"/>
      <c r="CR8" s="204"/>
      <c r="CS8" s="11"/>
    </row>
    <row r="9" spans="1:97" ht="12.75" x14ac:dyDescent="0.2">
      <c r="A9" s="242">
        <f t="shared" si="23"/>
        <v>3</v>
      </c>
      <c r="B9" s="243">
        <f t="shared" si="57"/>
        <v>46119</v>
      </c>
      <c r="C9" s="600">
        <f t="shared" si="24"/>
        <v>15</v>
      </c>
      <c r="D9" s="308"/>
      <c r="E9" s="308"/>
      <c r="F9" s="308"/>
      <c r="G9" s="308"/>
      <c r="H9" s="547">
        <f>IF(AK9=6,Einstellungen!$E$11,IF(AK9=7,Einstellungen!$E$12,IF(AK9=1,Einstellungen!$E$13,IF(AK9=2,Einstellungen!$E$7,IF(AK9=3,Einstellungen!$E$8,IF(AK9=4,Einstellungen!$E$9,IF(AK9=5,Einstellungen!$E$10)))))))</f>
        <v>0</v>
      </c>
      <c r="I9" s="228">
        <f t="shared" si="0"/>
        <v>0</v>
      </c>
      <c r="J9" s="229">
        <f t="shared" si="1"/>
        <v>1</v>
      </c>
      <c r="K9" s="313"/>
      <c r="L9" s="328"/>
      <c r="M9" s="202"/>
      <c r="N9" s="381"/>
      <c r="O9" s="382"/>
      <c r="P9" s="382"/>
      <c r="Q9" s="382"/>
      <c r="R9" s="246" t="str">
        <f>IF(I$36=0,"",IF(Einstellungen!I$39=1,R8+AV9,CL9))</f>
        <v/>
      </c>
      <c r="S9" s="230">
        <f>SUM(AP$3:AP9)</f>
        <v>24</v>
      </c>
      <c r="T9" s="228">
        <f>SUM(I$3:I9)</f>
        <v>0</v>
      </c>
      <c r="U9" s="373" t="str">
        <f t="shared" si="2"/>
        <v/>
      </c>
      <c r="V9" s="689"/>
      <c r="W9" s="609"/>
      <c r="X9" s="609"/>
      <c r="Y9" s="15">
        <f t="shared" si="3"/>
        <v>46119</v>
      </c>
      <c r="Z9" s="2">
        <f t="shared" si="4"/>
        <v>0</v>
      </c>
      <c r="AA9" s="2">
        <f>IF(M9=Einstellungen!A$43,I9,IF(M9=Einstellungen!A$45,I9,0))</f>
        <v>0</v>
      </c>
      <c r="AB9" s="2">
        <f>IF(M9=Einstellungen!A$44,I9,IF(M9=Einstellungen!A$45,I9,0))</f>
        <v>0</v>
      </c>
      <c r="AC9" s="661">
        <f t="shared" si="5"/>
        <v>0</v>
      </c>
      <c r="AD9" s="2">
        <f t="shared" si="6"/>
        <v>0</v>
      </c>
      <c r="AE9" s="2">
        <f t="shared" si="25"/>
        <v>0</v>
      </c>
      <c r="AF9" s="2">
        <f t="shared" si="25"/>
        <v>0</v>
      </c>
      <c r="AG9" s="325">
        <f t="shared" si="7"/>
        <v>0</v>
      </c>
      <c r="AH9" s="325">
        <f t="shared" si="8"/>
        <v>0</v>
      </c>
      <c r="AI9" s="325">
        <f t="shared" si="26"/>
        <v>0</v>
      </c>
      <c r="AJ9" s="325">
        <f t="shared" si="9"/>
        <v>0</v>
      </c>
      <c r="AK9" s="2">
        <f t="shared" si="27"/>
        <v>3</v>
      </c>
      <c r="AL9" s="14">
        <f t="shared" si="28"/>
        <v>0</v>
      </c>
      <c r="AM9" s="11">
        <f t="shared" si="29"/>
        <v>0</v>
      </c>
      <c r="AN9" s="11">
        <f t="shared" si="30"/>
        <v>0</v>
      </c>
      <c r="AO9" s="11">
        <f t="shared" si="31"/>
        <v>8</v>
      </c>
      <c r="AP9" s="11">
        <f t="shared" si="10"/>
        <v>8</v>
      </c>
      <c r="AQ9" s="204">
        <f t="shared" si="32"/>
        <v>8</v>
      </c>
      <c r="AR9" s="2">
        <f t="shared" si="33"/>
        <v>1</v>
      </c>
      <c r="AS9" s="2">
        <f t="shared" si="34"/>
        <v>1</v>
      </c>
      <c r="AT9" s="11" t="str">
        <f t="shared" si="35"/>
        <v/>
      </c>
      <c r="AU9" s="11" t="str">
        <f t="shared" si="36"/>
        <v/>
      </c>
      <c r="AV9" s="11">
        <f t="shared" si="37"/>
        <v>-8</v>
      </c>
      <c r="AW9" s="11">
        <f>SUM($AV$3:AV9)</f>
        <v>-24</v>
      </c>
      <c r="AX9" s="390">
        <f t="shared" ref="AX9:BB14" si="58">(INT(D9/100)+(D9-100*INT(D9/100))/60)/24</f>
        <v>0</v>
      </c>
      <c r="AY9" s="390">
        <f t="shared" si="58"/>
        <v>0</v>
      </c>
      <c r="AZ9" s="390">
        <f t="shared" si="58"/>
        <v>0</v>
      </c>
      <c r="BA9" s="390">
        <f t="shared" si="58"/>
        <v>0</v>
      </c>
      <c r="BB9" s="390">
        <f t="shared" si="58"/>
        <v>0</v>
      </c>
      <c r="BD9" s="368">
        <f t="shared" si="39"/>
        <v>0</v>
      </c>
      <c r="BE9" s="368">
        <f t="shared" si="39"/>
        <v>0</v>
      </c>
      <c r="BF9" s="368">
        <f t="shared" si="39"/>
        <v>0</v>
      </c>
      <c r="BG9" s="368">
        <f t="shared" si="39"/>
        <v>0</v>
      </c>
      <c r="BH9" s="372">
        <f t="shared" si="40"/>
        <v>18</v>
      </c>
      <c r="BI9" s="372">
        <f t="shared" si="12"/>
        <v>1.5</v>
      </c>
      <c r="BJ9" s="372">
        <f t="shared" si="41"/>
        <v>22</v>
      </c>
      <c r="BK9" s="372">
        <f t="shared" si="13"/>
        <v>2</v>
      </c>
      <c r="BL9" s="372">
        <f t="shared" si="42"/>
        <v>6</v>
      </c>
      <c r="BM9" s="372">
        <f t="shared" si="14"/>
        <v>2</v>
      </c>
      <c r="BN9" s="564">
        <f t="shared" si="15"/>
        <v>0</v>
      </c>
      <c r="BO9" s="565">
        <f t="shared" si="16"/>
        <v>0</v>
      </c>
      <c r="BP9" s="570">
        <f t="shared" si="17"/>
        <v>0</v>
      </c>
      <c r="BQ9" s="564">
        <f t="shared" si="18"/>
        <v>0</v>
      </c>
      <c r="BR9" s="565">
        <f t="shared" si="19"/>
        <v>0</v>
      </c>
      <c r="BS9" s="570">
        <f t="shared" si="20"/>
        <v>0</v>
      </c>
      <c r="BT9" s="568">
        <f t="shared" si="43"/>
        <v>0</v>
      </c>
      <c r="BU9" s="564">
        <f t="shared" si="44"/>
        <v>0</v>
      </c>
      <c r="BV9" s="582">
        <f t="shared" si="45"/>
        <v>0</v>
      </c>
      <c r="BW9" s="576">
        <f t="shared" si="46"/>
        <v>0</v>
      </c>
      <c r="BX9" s="577">
        <f t="shared" si="47"/>
        <v>0</v>
      </c>
      <c r="BY9" s="578">
        <f t="shared" si="21"/>
        <v>0</v>
      </c>
      <c r="BZ9" s="576">
        <f t="shared" si="48"/>
        <v>0</v>
      </c>
      <c r="CA9" s="577">
        <f t="shared" si="49"/>
        <v>0</v>
      </c>
      <c r="CB9" s="578">
        <f t="shared" si="22"/>
        <v>0</v>
      </c>
      <c r="CC9" s="579">
        <f t="shared" si="50"/>
        <v>0</v>
      </c>
      <c r="CD9" s="576">
        <f t="shared" si="51"/>
        <v>0</v>
      </c>
      <c r="CE9" s="560">
        <f t="shared" si="52"/>
        <v>-6</v>
      </c>
      <c r="CF9" s="560">
        <f t="shared" si="53"/>
        <v>-6</v>
      </c>
      <c r="CG9" s="560">
        <f t="shared" si="54"/>
        <v>0</v>
      </c>
      <c r="CH9" s="588">
        <f t="shared" si="55"/>
        <v>0</v>
      </c>
      <c r="CI9" s="11"/>
      <c r="CJ9" s="11"/>
      <c r="CK9" s="204"/>
      <c r="CL9" s="204" t="str">
        <f t="shared" si="56"/>
        <v/>
      </c>
      <c r="CM9" s="11"/>
      <c r="CN9" s="11"/>
      <c r="CO9" s="11"/>
      <c r="CP9" s="204"/>
      <c r="CQ9" s="11"/>
      <c r="CR9" s="204"/>
      <c r="CS9" s="11"/>
    </row>
    <row r="10" spans="1:97" ht="12.75" x14ac:dyDescent="0.2">
      <c r="A10" s="242">
        <f t="shared" si="23"/>
        <v>4</v>
      </c>
      <c r="B10" s="243">
        <f t="shared" si="57"/>
        <v>46120</v>
      </c>
      <c r="C10" s="600">
        <f t="shared" si="24"/>
        <v>15</v>
      </c>
      <c r="D10" s="307"/>
      <c r="E10" s="307"/>
      <c r="F10" s="308"/>
      <c r="G10" s="308"/>
      <c r="H10" s="547">
        <f>IF(AK10=6,Einstellungen!$E$11,IF(AK10=7,Einstellungen!$E$12,IF(AK10=1,Einstellungen!$E$13,IF(AK10=2,Einstellungen!$E$7,IF(AK10=3,Einstellungen!$E$8,IF(AK10=4,Einstellungen!$E$9,IF(AK10=5,Einstellungen!$E$10)))))))</f>
        <v>0</v>
      </c>
      <c r="I10" s="228">
        <f t="shared" si="0"/>
        <v>0</v>
      </c>
      <c r="J10" s="229">
        <f t="shared" si="1"/>
        <v>1</v>
      </c>
      <c r="K10" s="313"/>
      <c r="L10" s="328"/>
      <c r="M10" s="202"/>
      <c r="N10" s="381"/>
      <c r="O10" s="382"/>
      <c r="P10" s="382"/>
      <c r="Q10" s="382"/>
      <c r="R10" s="246" t="str">
        <f>IF(I$36=0,"",IF(Einstellungen!I$39=1,R9+AV10,CL10))</f>
        <v/>
      </c>
      <c r="S10" s="230">
        <f>SUM(AP$3:AP10)</f>
        <v>32</v>
      </c>
      <c r="T10" s="228">
        <f>SUM(I$3:I10)</f>
        <v>0</v>
      </c>
      <c r="U10" s="373" t="str">
        <f t="shared" si="2"/>
        <v/>
      </c>
      <c r="V10" s="689"/>
      <c r="W10" s="609"/>
      <c r="X10" s="609"/>
      <c r="Y10" s="15">
        <f t="shared" si="3"/>
        <v>46120</v>
      </c>
      <c r="Z10" s="2">
        <f t="shared" si="4"/>
        <v>0</v>
      </c>
      <c r="AA10" s="2">
        <f>IF(M10=Einstellungen!A$43,I10,IF(M10=Einstellungen!A$45,I10,0))</f>
        <v>0</v>
      </c>
      <c r="AB10" s="2">
        <f>IF(M10=Einstellungen!A$44,I10,IF(M10=Einstellungen!A$45,I10,0))</f>
        <v>0</v>
      </c>
      <c r="AC10" s="661">
        <f t="shared" si="5"/>
        <v>0</v>
      </c>
      <c r="AD10" s="2">
        <f t="shared" si="6"/>
        <v>0</v>
      </c>
      <c r="AE10" s="2">
        <f t="shared" si="25"/>
        <v>0</v>
      </c>
      <c r="AF10" s="2">
        <f t="shared" si="25"/>
        <v>0</v>
      </c>
      <c r="AG10" s="325">
        <f t="shared" si="7"/>
        <v>0</v>
      </c>
      <c r="AH10" s="325">
        <f t="shared" si="8"/>
        <v>0</v>
      </c>
      <c r="AI10" s="325">
        <f t="shared" si="26"/>
        <v>0</v>
      </c>
      <c r="AJ10" s="325">
        <f t="shared" si="9"/>
        <v>0</v>
      </c>
      <c r="AK10" s="2">
        <f t="shared" si="27"/>
        <v>4</v>
      </c>
      <c r="AL10" s="14">
        <f t="shared" si="28"/>
        <v>0</v>
      </c>
      <c r="AM10" s="11">
        <f t="shared" si="29"/>
        <v>0</v>
      </c>
      <c r="AN10" s="11">
        <f t="shared" si="30"/>
        <v>0</v>
      </c>
      <c r="AO10" s="11">
        <f t="shared" si="31"/>
        <v>8</v>
      </c>
      <c r="AP10" s="11">
        <f t="shared" si="10"/>
        <v>8</v>
      </c>
      <c r="AQ10" s="204">
        <f t="shared" si="32"/>
        <v>8</v>
      </c>
      <c r="AR10" s="2">
        <f t="shared" si="33"/>
        <v>1</v>
      </c>
      <c r="AS10" s="2">
        <f t="shared" si="34"/>
        <v>1</v>
      </c>
      <c r="AT10" s="11" t="str">
        <f t="shared" si="35"/>
        <v/>
      </c>
      <c r="AU10" s="11" t="str">
        <f t="shared" si="36"/>
        <v/>
      </c>
      <c r="AV10" s="11">
        <f t="shared" si="37"/>
        <v>-8</v>
      </c>
      <c r="AW10" s="11">
        <f>SUM($AV$3:AV10)</f>
        <v>-32</v>
      </c>
      <c r="AX10" s="390">
        <f t="shared" si="58"/>
        <v>0</v>
      </c>
      <c r="AY10" s="390">
        <f t="shared" si="58"/>
        <v>0</v>
      </c>
      <c r="AZ10" s="390">
        <f t="shared" si="58"/>
        <v>0</v>
      </c>
      <c r="BA10" s="390">
        <f t="shared" si="58"/>
        <v>0</v>
      </c>
      <c r="BB10" s="390">
        <f t="shared" si="58"/>
        <v>0</v>
      </c>
      <c r="BD10" s="368">
        <f t="shared" si="39"/>
        <v>0</v>
      </c>
      <c r="BE10" s="368">
        <f t="shared" si="39"/>
        <v>0</v>
      </c>
      <c r="BF10" s="368">
        <f t="shared" si="39"/>
        <v>0</v>
      </c>
      <c r="BG10" s="368">
        <f t="shared" si="39"/>
        <v>0</v>
      </c>
      <c r="BH10" s="372">
        <f t="shared" si="40"/>
        <v>18</v>
      </c>
      <c r="BI10" s="372">
        <f t="shared" si="12"/>
        <v>1.5</v>
      </c>
      <c r="BJ10" s="372">
        <f t="shared" si="41"/>
        <v>22</v>
      </c>
      <c r="BK10" s="372">
        <f t="shared" si="13"/>
        <v>2</v>
      </c>
      <c r="BL10" s="372">
        <f t="shared" si="42"/>
        <v>6</v>
      </c>
      <c r="BM10" s="372">
        <f t="shared" si="14"/>
        <v>2</v>
      </c>
      <c r="BN10" s="564">
        <f t="shared" si="15"/>
        <v>0</v>
      </c>
      <c r="BO10" s="565">
        <f t="shared" si="16"/>
        <v>0</v>
      </c>
      <c r="BP10" s="570">
        <f t="shared" si="17"/>
        <v>0</v>
      </c>
      <c r="BQ10" s="564">
        <f t="shared" si="18"/>
        <v>0</v>
      </c>
      <c r="BR10" s="565">
        <f t="shared" si="19"/>
        <v>0</v>
      </c>
      <c r="BS10" s="570">
        <f t="shared" si="20"/>
        <v>0</v>
      </c>
      <c r="BT10" s="568">
        <f t="shared" si="43"/>
        <v>0</v>
      </c>
      <c r="BU10" s="564">
        <f t="shared" si="44"/>
        <v>0</v>
      </c>
      <c r="BV10" s="582">
        <f t="shared" si="45"/>
        <v>0</v>
      </c>
      <c r="BW10" s="576">
        <f t="shared" si="46"/>
        <v>0</v>
      </c>
      <c r="BX10" s="577">
        <f t="shared" si="47"/>
        <v>0</v>
      </c>
      <c r="BY10" s="578">
        <f t="shared" si="21"/>
        <v>0</v>
      </c>
      <c r="BZ10" s="576">
        <f t="shared" si="48"/>
        <v>0</v>
      </c>
      <c r="CA10" s="577">
        <f t="shared" si="49"/>
        <v>0</v>
      </c>
      <c r="CB10" s="578">
        <f t="shared" si="22"/>
        <v>0</v>
      </c>
      <c r="CC10" s="579">
        <f t="shared" si="50"/>
        <v>0</v>
      </c>
      <c r="CD10" s="576">
        <f t="shared" si="51"/>
        <v>0</v>
      </c>
      <c r="CE10" s="560">
        <f t="shared" si="52"/>
        <v>-6</v>
      </c>
      <c r="CF10" s="560">
        <f t="shared" si="53"/>
        <v>-6</v>
      </c>
      <c r="CG10" s="560">
        <f t="shared" si="54"/>
        <v>0</v>
      </c>
      <c r="CH10" s="588">
        <f t="shared" si="55"/>
        <v>0</v>
      </c>
      <c r="CI10" s="11"/>
      <c r="CJ10" s="11"/>
      <c r="CK10" s="204"/>
      <c r="CL10" s="204" t="str">
        <f t="shared" si="56"/>
        <v/>
      </c>
      <c r="CM10" s="11"/>
      <c r="CN10" s="11"/>
      <c r="CO10" s="11"/>
      <c r="CP10" s="204"/>
      <c r="CQ10" s="11"/>
      <c r="CR10" s="204"/>
      <c r="CS10" s="11"/>
    </row>
    <row r="11" spans="1:97" ht="12.75" x14ac:dyDescent="0.2">
      <c r="A11" s="242">
        <f t="shared" si="23"/>
        <v>5</v>
      </c>
      <c r="B11" s="243">
        <f t="shared" si="57"/>
        <v>46121</v>
      </c>
      <c r="C11" s="600">
        <f t="shared" si="24"/>
        <v>15</v>
      </c>
      <c r="D11" s="307"/>
      <c r="E11" s="307"/>
      <c r="F11" s="308"/>
      <c r="G11" s="308"/>
      <c r="H11" s="547">
        <f>IF(AK11=6,Einstellungen!$E$11,IF(AK11=7,Einstellungen!$E$12,IF(AK11=1,Einstellungen!$E$13,IF(AK11=2,Einstellungen!$E$7,IF(AK11=3,Einstellungen!$E$8,IF(AK11=4,Einstellungen!$E$9,IF(AK11=5,Einstellungen!$E$10)))))))</f>
        <v>0</v>
      </c>
      <c r="I11" s="228">
        <f t="shared" si="0"/>
        <v>0</v>
      </c>
      <c r="J11" s="229">
        <f t="shared" si="1"/>
        <v>1</v>
      </c>
      <c r="K11" s="313"/>
      <c r="L11" s="328"/>
      <c r="M11" s="202"/>
      <c r="N11" s="381"/>
      <c r="O11" s="382"/>
      <c r="P11" s="382"/>
      <c r="Q11" s="382"/>
      <c r="R11" s="246" t="str">
        <f>IF(I$36=0,"",IF(Einstellungen!I$39=1,R10+AV11,CL11))</f>
        <v/>
      </c>
      <c r="S11" s="230">
        <f>SUM(AP$3:AP11)</f>
        <v>40</v>
      </c>
      <c r="T11" s="228">
        <f>SUM(I$3:I11)</f>
        <v>0</v>
      </c>
      <c r="U11" s="373" t="str">
        <f t="shared" si="2"/>
        <v/>
      </c>
      <c r="V11" s="612"/>
      <c r="W11" s="609"/>
      <c r="X11" s="609"/>
      <c r="Y11" s="15">
        <f t="shared" si="3"/>
        <v>46121</v>
      </c>
      <c r="Z11" s="2">
        <f t="shared" si="4"/>
        <v>0</v>
      </c>
      <c r="AA11" s="2">
        <f>IF(M11=Einstellungen!A$43,I11,IF(M11=Einstellungen!A$45,I11,0))</f>
        <v>0</v>
      </c>
      <c r="AB11" s="2">
        <f>IF(M11=Einstellungen!A$44,I11,IF(M11=Einstellungen!A$45,I11,0))</f>
        <v>0</v>
      </c>
      <c r="AC11" s="661">
        <f t="shared" si="5"/>
        <v>0</v>
      </c>
      <c r="AD11" s="2">
        <f t="shared" si="6"/>
        <v>0</v>
      </c>
      <c r="AE11" s="2">
        <f t="shared" si="25"/>
        <v>0</v>
      </c>
      <c r="AF11" s="2">
        <f t="shared" si="25"/>
        <v>0</v>
      </c>
      <c r="AG11" s="325">
        <f t="shared" si="7"/>
        <v>0</v>
      </c>
      <c r="AH11" s="325">
        <f t="shared" si="8"/>
        <v>0</v>
      </c>
      <c r="AI11" s="325">
        <f t="shared" si="26"/>
        <v>0</v>
      </c>
      <c r="AJ11" s="325">
        <f t="shared" si="9"/>
        <v>0</v>
      </c>
      <c r="AK11" s="2">
        <f t="shared" si="27"/>
        <v>5</v>
      </c>
      <c r="AL11" s="14">
        <f t="shared" si="28"/>
        <v>0</v>
      </c>
      <c r="AM11" s="11">
        <f t="shared" si="29"/>
        <v>0</v>
      </c>
      <c r="AN11" s="11">
        <f t="shared" si="30"/>
        <v>0</v>
      </c>
      <c r="AO11" s="11">
        <f t="shared" si="31"/>
        <v>8</v>
      </c>
      <c r="AP11" s="11">
        <f t="shared" si="10"/>
        <v>8</v>
      </c>
      <c r="AQ11" s="204">
        <f t="shared" si="32"/>
        <v>8</v>
      </c>
      <c r="AR11" s="2">
        <f t="shared" si="33"/>
        <v>1</v>
      </c>
      <c r="AS11" s="2">
        <f t="shared" si="34"/>
        <v>1</v>
      </c>
      <c r="AT11" s="11" t="str">
        <f t="shared" ref="AT11:AT33" si="59">IF(L11="j",1,IF(L11="J/2",0.5,""))</f>
        <v/>
      </c>
      <c r="AU11" s="11" t="str">
        <f t="shared" si="36"/>
        <v/>
      </c>
      <c r="AV11" s="11">
        <f t="shared" si="37"/>
        <v>-8</v>
      </c>
      <c r="AW11" s="11">
        <f>SUM($AV$3:AV11)</f>
        <v>-40</v>
      </c>
      <c r="AX11" s="390">
        <f t="shared" si="58"/>
        <v>0</v>
      </c>
      <c r="AY11" s="390">
        <f t="shared" si="58"/>
        <v>0</v>
      </c>
      <c r="AZ11" s="390">
        <f t="shared" si="58"/>
        <v>0</v>
      </c>
      <c r="BA11" s="390">
        <f t="shared" si="58"/>
        <v>0</v>
      </c>
      <c r="BB11" s="390">
        <f t="shared" si="58"/>
        <v>0</v>
      </c>
      <c r="BD11" s="368">
        <f t="shared" si="39"/>
        <v>0</v>
      </c>
      <c r="BE11" s="368">
        <f t="shared" si="39"/>
        <v>0</v>
      </c>
      <c r="BF11" s="368">
        <f t="shared" si="39"/>
        <v>0</v>
      </c>
      <c r="BG11" s="368">
        <f t="shared" si="39"/>
        <v>0</v>
      </c>
      <c r="BH11" s="372">
        <f t="shared" si="40"/>
        <v>18</v>
      </c>
      <c r="BI11" s="372">
        <f t="shared" si="12"/>
        <v>1.5</v>
      </c>
      <c r="BJ11" s="372">
        <f t="shared" si="41"/>
        <v>22</v>
      </c>
      <c r="BK11" s="372">
        <f t="shared" si="13"/>
        <v>2</v>
      </c>
      <c r="BL11" s="372">
        <f t="shared" si="42"/>
        <v>6</v>
      </c>
      <c r="BM11" s="372">
        <f t="shared" si="14"/>
        <v>2</v>
      </c>
      <c r="BN11" s="564">
        <f t="shared" si="15"/>
        <v>0</v>
      </c>
      <c r="BO11" s="565">
        <f t="shared" si="16"/>
        <v>0</v>
      </c>
      <c r="BP11" s="570">
        <f t="shared" si="17"/>
        <v>0</v>
      </c>
      <c r="BQ11" s="564">
        <f t="shared" si="18"/>
        <v>0</v>
      </c>
      <c r="BR11" s="565">
        <f t="shared" si="19"/>
        <v>0</v>
      </c>
      <c r="BS11" s="570">
        <f t="shared" si="20"/>
        <v>0</v>
      </c>
      <c r="BT11" s="568">
        <f t="shared" si="43"/>
        <v>0</v>
      </c>
      <c r="BU11" s="564">
        <f t="shared" si="44"/>
        <v>0</v>
      </c>
      <c r="BV11" s="582">
        <f t="shared" si="45"/>
        <v>0</v>
      </c>
      <c r="BW11" s="576">
        <f t="shared" si="46"/>
        <v>0</v>
      </c>
      <c r="BX11" s="577">
        <f t="shared" si="47"/>
        <v>0</v>
      </c>
      <c r="BY11" s="578">
        <f t="shared" si="21"/>
        <v>0</v>
      </c>
      <c r="BZ11" s="576">
        <f t="shared" si="48"/>
        <v>0</v>
      </c>
      <c r="CA11" s="577">
        <f t="shared" si="49"/>
        <v>0</v>
      </c>
      <c r="CB11" s="578">
        <f t="shared" si="22"/>
        <v>0</v>
      </c>
      <c r="CC11" s="579">
        <f t="shared" si="50"/>
        <v>0</v>
      </c>
      <c r="CD11" s="576">
        <f t="shared" si="51"/>
        <v>0</v>
      </c>
      <c r="CE11" s="560">
        <f t="shared" si="52"/>
        <v>-6</v>
      </c>
      <c r="CF11" s="560">
        <f t="shared" si="53"/>
        <v>-6</v>
      </c>
      <c r="CG11" s="560">
        <f t="shared" si="54"/>
        <v>0</v>
      </c>
      <c r="CH11" s="588">
        <f t="shared" si="55"/>
        <v>0</v>
      </c>
      <c r="CI11" s="11"/>
      <c r="CJ11" s="11"/>
      <c r="CK11" s="204"/>
      <c r="CL11" s="204" t="str">
        <f t="shared" si="56"/>
        <v/>
      </c>
      <c r="CM11" s="11"/>
      <c r="CN11" s="11"/>
      <c r="CO11" s="11"/>
      <c r="CP11" s="204"/>
      <c r="CQ11" s="11"/>
      <c r="CR11" s="204"/>
      <c r="CS11" s="11"/>
    </row>
    <row r="12" spans="1:97" ht="12.75" x14ac:dyDescent="0.2">
      <c r="A12" s="242">
        <f t="shared" si="23"/>
        <v>6</v>
      </c>
      <c r="B12" s="243">
        <f t="shared" si="57"/>
        <v>46122</v>
      </c>
      <c r="C12" s="600">
        <f t="shared" si="24"/>
        <v>15</v>
      </c>
      <c r="D12" s="307"/>
      <c r="E12" s="307"/>
      <c r="F12" s="308"/>
      <c r="G12" s="308"/>
      <c r="H12" s="547">
        <f>IF(AK12=6,Einstellungen!$E$11,IF(AK12=7,Einstellungen!$E$12,IF(AK12=1,Einstellungen!$E$13,IF(AK12=2,Einstellungen!$E$7,IF(AK12=3,Einstellungen!$E$8,IF(AK12=4,Einstellungen!$E$9,IF(AK12=5,Einstellungen!$E$10)))))))</f>
        <v>0</v>
      </c>
      <c r="I12" s="228">
        <f t="shared" si="0"/>
        <v>0</v>
      </c>
      <c r="J12" s="229">
        <f t="shared" si="1"/>
        <v>1</v>
      </c>
      <c r="K12" s="313"/>
      <c r="L12" s="328"/>
      <c r="M12" s="202"/>
      <c r="N12" s="381"/>
      <c r="O12" s="382"/>
      <c r="P12" s="382"/>
      <c r="Q12" s="382"/>
      <c r="R12" s="246" t="str">
        <f>IF(I$36=0,"",IF(Einstellungen!I$39=1,R11+AV12,CL12))</f>
        <v/>
      </c>
      <c r="S12" s="230">
        <f>SUM(AP$3:AP12)</f>
        <v>48</v>
      </c>
      <c r="T12" s="228">
        <f>SUM(I$3:I12)</f>
        <v>0</v>
      </c>
      <c r="U12" s="373" t="str">
        <f t="shared" si="2"/>
        <v/>
      </c>
      <c r="V12" s="612"/>
      <c r="W12" s="609"/>
      <c r="X12" s="609"/>
      <c r="Y12" s="15">
        <f t="shared" si="3"/>
        <v>46122</v>
      </c>
      <c r="Z12" s="2">
        <f t="shared" si="4"/>
        <v>0</v>
      </c>
      <c r="AA12" s="2">
        <f>IF(M12=Einstellungen!A$43,I12,IF(M12=Einstellungen!A$45,I12,0))</f>
        <v>0</v>
      </c>
      <c r="AB12" s="2">
        <f>IF(M12=Einstellungen!A$44,I12,IF(M12=Einstellungen!A$45,I12,0))</f>
        <v>0</v>
      </c>
      <c r="AC12" s="661">
        <f t="shared" si="5"/>
        <v>0</v>
      </c>
      <c r="AD12" s="2">
        <f t="shared" si="6"/>
        <v>0</v>
      </c>
      <c r="AE12" s="2">
        <f t="shared" si="25"/>
        <v>0</v>
      </c>
      <c r="AF12" s="2">
        <f t="shared" si="25"/>
        <v>0</v>
      </c>
      <c r="AG12" s="325">
        <f t="shared" si="7"/>
        <v>0</v>
      </c>
      <c r="AH12" s="325">
        <f t="shared" si="8"/>
        <v>0</v>
      </c>
      <c r="AI12" s="325">
        <f t="shared" si="26"/>
        <v>0</v>
      </c>
      <c r="AJ12" s="325">
        <f t="shared" si="9"/>
        <v>0</v>
      </c>
      <c r="AK12" s="2">
        <f t="shared" si="27"/>
        <v>6</v>
      </c>
      <c r="AL12" s="14">
        <f t="shared" si="28"/>
        <v>0</v>
      </c>
      <c r="AM12" s="11">
        <f t="shared" si="29"/>
        <v>0</v>
      </c>
      <c r="AN12" s="11">
        <f t="shared" si="30"/>
        <v>0</v>
      </c>
      <c r="AO12" s="11">
        <f t="shared" si="31"/>
        <v>8</v>
      </c>
      <c r="AP12" s="11">
        <f t="shared" si="10"/>
        <v>8</v>
      </c>
      <c r="AQ12" s="204">
        <f t="shared" si="32"/>
        <v>8</v>
      </c>
      <c r="AR12" s="2">
        <f t="shared" si="33"/>
        <v>1</v>
      </c>
      <c r="AS12" s="2">
        <f t="shared" si="34"/>
        <v>1</v>
      </c>
      <c r="AT12" s="11" t="str">
        <f t="shared" si="59"/>
        <v/>
      </c>
      <c r="AU12" s="11" t="str">
        <f t="shared" si="36"/>
        <v/>
      </c>
      <c r="AV12" s="11">
        <f t="shared" si="37"/>
        <v>-8</v>
      </c>
      <c r="AW12" s="11">
        <f>SUM($AV$3:AV12)</f>
        <v>-48</v>
      </c>
      <c r="AX12" s="390">
        <f t="shared" si="58"/>
        <v>0</v>
      </c>
      <c r="AY12" s="390">
        <f t="shared" si="58"/>
        <v>0</v>
      </c>
      <c r="AZ12" s="390">
        <f t="shared" si="58"/>
        <v>0</v>
      </c>
      <c r="BA12" s="390">
        <f t="shared" si="58"/>
        <v>0</v>
      </c>
      <c r="BB12" s="390">
        <f t="shared" si="58"/>
        <v>0</v>
      </c>
      <c r="BD12" s="368">
        <f t="shared" si="39"/>
        <v>0</v>
      </c>
      <c r="BE12" s="368">
        <f t="shared" si="39"/>
        <v>0</v>
      </c>
      <c r="BF12" s="368">
        <f t="shared" si="39"/>
        <v>0</v>
      </c>
      <c r="BG12" s="368">
        <f t="shared" si="39"/>
        <v>0</v>
      </c>
      <c r="BH12" s="372">
        <f t="shared" si="40"/>
        <v>18</v>
      </c>
      <c r="BI12" s="372">
        <f t="shared" si="12"/>
        <v>1.5</v>
      </c>
      <c r="BJ12" s="372">
        <f t="shared" si="41"/>
        <v>22</v>
      </c>
      <c r="BK12" s="372">
        <f t="shared" si="13"/>
        <v>2</v>
      </c>
      <c r="BL12" s="372">
        <f t="shared" si="42"/>
        <v>6</v>
      </c>
      <c r="BM12" s="372">
        <f t="shared" si="14"/>
        <v>2</v>
      </c>
      <c r="BN12" s="564">
        <f t="shared" si="15"/>
        <v>0</v>
      </c>
      <c r="BO12" s="565">
        <f t="shared" si="16"/>
        <v>0</v>
      </c>
      <c r="BP12" s="570">
        <f t="shared" si="17"/>
        <v>0</v>
      </c>
      <c r="BQ12" s="564">
        <f t="shared" si="18"/>
        <v>0</v>
      </c>
      <c r="BR12" s="565">
        <f t="shared" si="19"/>
        <v>0</v>
      </c>
      <c r="BS12" s="570">
        <f t="shared" si="20"/>
        <v>0</v>
      </c>
      <c r="BT12" s="568">
        <f t="shared" si="43"/>
        <v>0</v>
      </c>
      <c r="BU12" s="564">
        <f t="shared" si="44"/>
        <v>0</v>
      </c>
      <c r="BV12" s="582">
        <f t="shared" si="45"/>
        <v>0</v>
      </c>
      <c r="BW12" s="576">
        <f t="shared" si="46"/>
        <v>0</v>
      </c>
      <c r="BX12" s="577">
        <f t="shared" si="47"/>
        <v>0</v>
      </c>
      <c r="BY12" s="578">
        <f t="shared" si="21"/>
        <v>0</v>
      </c>
      <c r="BZ12" s="576">
        <f t="shared" si="48"/>
        <v>0</v>
      </c>
      <c r="CA12" s="577">
        <f t="shared" si="49"/>
        <v>0</v>
      </c>
      <c r="CB12" s="578">
        <f t="shared" si="22"/>
        <v>0</v>
      </c>
      <c r="CC12" s="579">
        <f t="shared" si="50"/>
        <v>0</v>
      </c>
      <c r="CD12" s="576">
        <f t="shared" si="51"/>
        <v>0</v>
      </c>
      <c r="CE12" s="560">
        <f t="shared" si="52"/>
        <v>-6</v>
      </c>
      <c r="CF12" s="560">
        <f t="shared" si="53"/>
        <v>-6</v>
      </c>
      <c r="CG12" s="560">
        <f t="shared" si="54"/>
        <v>0</v>
      </c>
      <c r="CH12" s="588">
        <f t="shared" si="55"/>
        <v>0</v>
      </c>
      <c r="CI12" s="11"/>
      <c r="CJ12" s="11"/>
      <c r="CK12" s="204"/>
      <c r="CL12" s="204" t="str">
        <f t="shared" si="56"/>
        <v/>
      </c>
      <c r="CM12" s="11"/>
      <c r="CN12" s="11"/>
      <c r="CO12" s="11"/>
      <c r="CP12" s="204"/>
      <c r="CQ12" s="11"/>
      <c r="CR12" s="204"/>
      <c r="CS12" s="11"/>
    </row>
    <row r="13" spans="1:97" ht="12.75" x14ac:dyDescent="0.2">
      <c r="A13" s="242">
        <f t="shared" si="23"/>
        <v>7</v>
      </c>
      <c r="B13" s="243">
        <f t="shared" si="57"/>
        <v>46123</v>
      </c>
      <c r="C13" s="600">
        <f t="shared" si="24"/>
        <v>15</v>
      </c>
      <c r="D13" s="307"/>
      <c r="E13" s="307"/>
      <c r="F13" s="308"/>
      <c r="G13" s="308"/>
      <c r="H13" s="547">
        <f>IF(AK13=6,Einstellungen!$E$11,IF(AK13=7,Einstellungen!$E$12,IF(AK13=1,Einstellungen!$E$13,IF(AK13=2,Einstellungen!$E$7,IF(AK13=3,Einstellungen!$E$8,IF(AK13=4,Einstellungen!$E$9,IF(AK13=5,Einstellungen!$E$10)))))))</f>
        <v>0</v>
      </c>
      <c r="I13" s="228">
        <f t="shared" si="0"/>
        <v>0</v>
      </c>
      <c r="J13" s="229" t="str">
        <f t="shared" si="1"/>
        <v/>
      </c>
      <c r="K13" s="313"/>
      <c r="L13" s="328"/>
      <c r="M13" s="202"/>
      <c r="N13" s="381"/>
      <c r="O13" s="382"/>
      <c r="P13" s="382"/>
      <c r="Q13" s="382"/>
      <c r="R13" s="246" t="str">
        <f>IF(I$36=0,"",IF(Einstellungen!I$39=1,R12+AV13,CL13))</f>
        <v/>
      </c>
      <c r="S13" s="230">
        <f>SUM(AP$3:AP13)</f>
        <v>48</v>
      </c>
      <c r="T13" s="228">
        <f>SUM(I$3:I13)</f>
        <v>0</v>
      </c>
      <c r="U13" s="373" t="str">
        <f t="shared" si="2"/>
        <v/>
      </c>
      <c r="V13" s="612"/>
      <c r="W13" s="609"/>
      <c r="X13" s="609"/>
      <c r="Y13" s="15">
        <f t="shared" si="3"/>
        <v>46123</v>
      </c>
      <c r="Z13" s="2" t="b">
        <f t="shared" si="4"/>
        <v>0</v>
      </c>
      <c r="AA13" s="2">
        <f>IF(M13=Einstellungen!A$43,I13,IF(M13=Einstellungen!A$45,I13,0))</f>
        <v>0</v>
      </c>
      <c r="AB13" s="2">
        <f>IF(M13=Einstellungen!A$44,I13,IF(M13=Einstellungen!A$45,I13,0))</f>
        <v>0</v>
      </c>
      <c r="AC13" s="661">
        <f t="shared" si="5"/>
        <v>0</v>
      </c>
      <c r="AD13" s="2" t="b">
        <f t="shared" si="6"/>
        <v>0</v>
      </c>
      <c r="AE13" s="2">
        <f t="shared" si="25"/>
        <v>0</v>
      </c>
      <c r="AF13" s="2">
        <f t="shared" si="25"/>
        <v>0</v>
      </c>
      <c r="AG13" s="325" t="b">
        <f t="shared" si="7"/>
        <v>0</v>
      </c>
      <c r="AH13" s="325" t="b">
        <f t="shared" si="8"/>
        <v>0</v>
      </c>
      <c r="AI13" s="325" t="b">
        <f t="shared" si="26"/>
        <v>0</v>
      </c>
      <c r="AJ13" s="325" t="b">
        <f t="shared" si="9"/>
        <v>0</v>
      </c>
      <c r="AK13" s="2">
        <f t="shared" si="27"/>
        <v>7</v>
      </c>
      <c r="AL13" s="14">
        <f t="shared" si="28"/>
        <v>0</v>
      </c>
      <c r="AM13" s="11">
        <f t="shared" si="29"/>
        <v>0</v>
      </c>
      <c r="AN13" s="11">
        <f t="shared" si="30"/>
        <v>0</v>
      </c>
      <c r="AO13" s="11">
        <f t="shared" si="31"/>
        <v>0</v>
      </c>
      <c r="AP13" s="11">
        <f t="shared" si="10"/>
        <v>0</v>
      </c>
      <c r="AQ13" s="204">
        <f t="shared" si="32"/>
        <v>0</v>
      </c>
      <c r="AR13" s="2" t="str">
        <f t="shared" si="33"/>
        <v/>
      </c>
      <c r="AS13" s="2" t="str">
        <f t="shared" si="34"/>
        <v/>
      </c>
      <c r="AT13" s="11" t="str">
        <f t="shared" si="59"/>
        <v/>
      </c>
      <c r="AU13" s="11" t="str">
        <f t="shared" si="36"/>
        <v/>
      </c>
      <c r="AV13" s="11">
        <f t="shared" si="37"/>
        <v>0</v>
      </c>
      <c r="AW13" s="11">
        <f>SUM($AV$3:AV13)</f>
        <v>-48</v>
      </c>
      <c r="AX13" s="390">
        <f t="shared" si="58"/>
        <v>0</v>
      </c>
      <c r="AY13" s="390">
        <f t="shared" si="58"/>
        <v>0</v>
      </c>
      <c r="AZ13" s="390">
        <f t="shared" si="58"/>
        <v>0</v>
      </c>
      <c r="BA13" s="390">
        <f t="shared" si="58"/>
        <v>0</v>
      </c>
      <c r="BB13" s="390">
        <f t="shared" si="58"/>
        <v>0</v>
      </c>
      <c r="BD13" s="368">
        <f t="shared" si="39"/>
        <v>0</v>
      </c>
      <c r="BE13" s="368">
        <f t="shared" si="39"/>
        <v>0</v>
      </c>
      <c r="BF13" s="368">
        <f t="shared" si="39"/>
        <v>0</v>
      </c>
      <c r="BG13" s="368">
        <f t="shared" si="39"/>
        <v>0</v>
      </c>
      <c r="BH13" s="372">
        <f t="shared" si="40"/>
        <v>18</v>
      </c>
      <c r="BI13" s="372">
        <f t="shared" si="12"/>
        <v>1.5</v>
      </c>
      <c r="BJ13" s="372">
        <f t="shared" si="41"/>
        <v>22</v>
      </c>
      <c r="BK13" s="372">
        <f t="shared" si="13"/>
        <v>2</v>
      </c>
      <c r="BL13" s="372">
        <f t="shared" si="42"/>
        <v>6</v>
      </c>
      <c r="BM13" s="372">
        <f t="shared" si="14"/>
        <v>2</v>
      </c>
      <c r="BN13" s="564">
        <f t="shared" si="15"/>
        <v>0</v>
      </c>
      <c r="BO13" s="565">
        <f t="shared" si="16"/>
        <v>0</v>
      </c>
      <c r="BP13" s="570">
        <f t="shared" si="17"/>
        <v>0</v>
      </c>
      <c r="BQ13" s="564">
        <f t="shared" si="18"/>
        <v>0</v>
      </c>
      <c r="BR13" s="565">
        <f t="shared" si="19"/>
        <v>0</v>
      </c>
      <c r="BS13" s="570">
        <f t="shared" si="20"/>
        <v>0</v>
      </c>
      <c r="BT13" s="568">
        <f t="shared" si="43"/>
        <v>0</v>
      </c>
      <c r="BU13" s="564">
        <f t="shared" si="44"/>
        <v>0</v>
      </c>
      <c r="BV13" s="582">
        <f t="shared" si="45"/>
        <v>0</v>
      </c>
      <c r="BW13" s="576">
        <f t="shared" si="46"/>
        <v>0</v>
      </c>
      <c r="BX13" s="577">
        <f t="shared" si="47"/>
        <v>0</v>
      </c>
      <c r="BY13" s="578">
        <f t="shared" si="21"/>
        <v>0</v>
      </c>
      <c r="BZ13" s="576">
        <f t="shared" si="48"/>
        <v>0</v>
      </c>
      <c r="CA13" s="577">
        <f t="shared" si="49"/>
        <v>0</v>
      </c>
      <c r="CB13" s="578">
        <f t="shared" si="22"/>
        <v>0</v>
      </c>
      <c r="CC13" s="579">
        <f t="shared" si="50"/>
        <v>0</v>
      </c>
      <c r="CD13" s="576">
        <f t="shared" si="51"/>
        <v>0</v>
      </c>
      <c r="CE13" s="560">
        <f t="shared" si="52"/>
        <v>-6</v>
      </c>
      <c r="CF13" s="560">
        <f t="shared" si="53"/>
        <v>-6</v>
      </c>
      <c r="CG13" s="560">
        <f t="shared" si="54"/>
        <v>0</v>
      </c>
      <c r="CH13" s="588">
        <f t="shared" si="55"/>
        <v>0</v>
      </c>
      <c r="CI13" s="11"/>
      <c r="CJ13" s="11"/>
      <c r="CK13" s="204"/>
      <c r="CL13" s="204" t="str">
        <f t="shared" si="56"/>
        <v/>
      </c>
      <c r="CM13" s="11"/>
      <c r="CN13" s="11"/>
      <c r="CO13" s="11"/>
      <c r="CP13" s="204"/>
      <c r="CQ13" s="11"/>
      <c r="CR13" s="204"/>
      <c r="CS13" s="11"/>
    </row>
    <row r="14" spans="1:97" ht="12.75" x14ac:dyDescent="0.2">
      <c r="A14" s="242">
        <f t="shared" si="23"/>
        <v>1</v>
      </c>
      <c r="B14" s="243">
        <f t="shared" si="57"/>
        <v>46124</v>
      </c>
      <c r="C14" s="600">
        <f t="shared" si="24"/>
        <v>15</v>
      </c>
      <c r="D14" s="307"/>
      <c r="E14" s="307"/>
      <c r="F14" s="308"/>
      <c r="G14" s="308"/>
      <c r="H14" s="547">
        <f>IF(AK14=6,Einstellungen!$E$11,IF(AK14=7,Einstellungen!$E$12,IF(AK14=1,Einstellungen!$E$13,IF(AK14=2,Einstellungen!$E$7,IF(AK14=3,Einstellungen!$E$8,IF(AK14=4,Einstellungen!$E$9,IF(AK14=5,Einstellungen!$E$10)))))))</f>
        <v>0</v>
      </c>
      <c r="I14" s="228">
        <f t="shared" si="0"/>
        <v>0</v>
      </c>
      <c r="J14" s="229" t="str">
        <f t="shared" si="1"/>
        <v/>
      </c>
      <c r="K14" s="313"/>
      <c r="L14" s="328"/>
      <c r="M14" s="202"/>
      <c r="N14" s="381"/>
      <c r="O14" s="382"/>
      <c r="P14" s="382"/>
      <c r="Q14" s="382"/>
      <c r="R14" s="246" t="str">
        <f>IF(I$36=0,"",IF(Einstellungen!I$39=1,R13+AV14,CL14))</f>
        <v/>
      </c>
      <c r="S14" s="230">
        <f>SUM(AP$3:AP14)</f>
        <v>48</v>
      </c>
      <c r="T14" s="228">
        <f>SUM(I$3:I14)</f>
        <v>0</v>
      </c>
      <c r="U14" s="373" t="str">
        <f t="shared" si="2"/>
        <v/>
      </c>
      <c r="V14" s="689" t="s">
        <v>306</v>
      </c>
      <c r="W14" s="609"/>
      <c r="X14" s="609"/>
      <c r="Y14" s="15">
        <f t="shared" si="3"/>
        <v>46124</v>
      </c>
      <c r="Z14" s="2" t="b">
        <f t="shared" si="4"/>
        <v>0</v>
      </c>
      <c r="AA14" s="2">
        <f>IF(M14=Einstellungen!A$43,I14,IF(M14=Einstellungen!A$45,I14,0))</f>
        <v>0</v>
      </c>
      <c r="AB14" s="2">
        <f>IF(M14=Einstellungen!A$44,I14,IF(M14=Einstellungen!A$45,I14,0))</f>
        <v>0</v>
      </c>
      <c r="AC14" s="661">
        <f t="shared" si="5"/>
        <v>0</v>
      </c>
      <c r="AD14" s="2" t="b">
        <f t="shared" si="6"/>
        <v>0</v>
      </c>
      <c r="AE14" s="2">
        <f t="shared" si="25"/>
        <v>0</v>
      </c>
      <c r="AF14" s="2">
        <f t="shared" si="25"/>
        <v>0</v>
      </c>
      <c r="AG14" s="325" t="b">
        <f t="shared" si="7"/>
        <v>0</v>
      </c>
      <c r="AH14" s="325" t="b">
        <f t="shared" si="8"/>
        <v>0</v>
      </c>
      <c r="AI14" s="325" t="b">
        <f t="shared" si="26"/>
        <v>0</v>
      </c>
      <c r="AJ14" s="325" t="b">
        <f t="shared" si="9"/>
        <v>0</v>
      </c>
      <c r="AK14" s="2">
        <f t="shared" si="27"/>
        <v>1</v>
      </c>
      <c r="AL14" s="14">
        <f t="shared" si="28"/>
        <v>0</v>
      </c>
      <c r="AM14" s="11">
        <f t="shared" si="29"/>
        <v>0</v>
      </c>
      <c r="AN14" s="11">
        <f t="shared" si="30"/>
        <v>0</v>
      </c>
      <c r="AO14" s="11">
        <f t="shared" si="31"/>
        <v>0</v>
      </c>
      <c r="AP14" s="11">
        <f t="shared" si="10"/>
        <v>0</v>
      </c>
      <c r="AQ14" s="204">
        <f t="shared" si="32"/>
        <v>0</v>
      </c>
      <c r="AR14" s="2" t="str">
        <f t="shared" si="33"/>
        <v/>
      </c>
      <c r="AS14" s="2" t="str">
        <f t="shared" si="34"/>
        <v/>
      </c>
      <c r="AT14" s="11" t="str">
        <f t="shared" si="59"/>
        <v/>
      </c>
      <c r="AU14" s="11" t="str">
        <f t="shared" si="36"/>
        <v/>
      </c>
      <c r="AV14" s="11">
        <f t="shared" si="37"/>
        <v>0</v>
      </c>
      <c r="AW14" s="11">
        <f>SUM($AV$3:AV14)</f>
        <v>-48</v>
      </c>
      <c r="AX14" s="390">
        <f t="shared" si="58"/>
        <v>0</v>
      </c>
      <c r="AY14" s="390">
        <f t="shared" si="58"/>
        <v>0</v>
      </c>
      <c r="AZ14" s="390">
        <f t="shared" si="58"/>
        <v>0</v>
      </c>
      <c r="BA14" s="390">
        <f t="shared" si="58"/>
        <v>0</v>
      </c>
      <c r="BB14" s="390">
        <f t="shared" si="58"/>
        <v>0</v>
      </c>
      <c r="BD14" s="368">
        <f t="shared" si="39"/>
        <v>0</v>
      </c>
      <c r="BE14" s="368">
        <f t="shared" si="39"/>
        <v>0</v>
      </c>
      <c r="BF14" s="368">
        <f t="shared" si="39"/>
        <v>0</v>
      </c>
      <c r="BG14" s="368">
        <f t="shared" si="39"/>
        <v>0</v>
      </c>
      <c r="BH14" s="372">
        <f t="shared" si="40"/>
        <v>8</v>
      </c>
      <c r="BI14" s="372">
        <f t="shared" si="12"/>
        <v>2</v>
      </c>
      <c r="BJ14" s="372">
        <f t="shared" si="41"/>
        <v>22</v>
      </c>
      <c r="BK14" s="372">
        <f t="shared" si="13"/>
        <v>3</v>
      </c>
      <c r="BL14" s="372">
        <f t="shared" si="42"/>
        <v>6</v>
      </c>
      <c r="BM14" s="372">
        <f t="shared" si="14"/>
        <v>3</v>
      </c>
      <c r="BN14" s="564">
        <f t="shared" si="15"/>
        <v>0</v>
      </c>
      <c r="BO14" s="565">
        <f t="shared" si="16"/>
        <v>0</v>
      </c>
      <c r="BP14" s="570">
        <f t="shared" si="17"/>
        <v>0</v>
      </c>
      <c r="BQ14" s="564">
        <f t="shared" si="18"/>
        <v>0</v>
      </c>
      <c r="BR14" s="565">
        <f t="shared" si="19"/>
        <v>0</v>
      </c>
      <c r="BS14" s="570">
        <f t="shared" si="20"/>
        <v>0</v>
      </c>
      <c r="BT14" s="568">
        <f t="shared" si="43"/>
        <v>0</v>
      </c>
      <c r="BU14" s="564">
        <f t="shared" si="44"/>
        <v>0</v>
      </c>
      <c r="BV14" s="582">
        <f t="shared" si="45"/>
        <v>0</v>
      </c>
      <c r="BW14" s="576">
        <f t="shared" si="46"/>
        <v>0</v>
      </c>
      <c r="BX14" s="577">
        <f t="shared" si="47"/>
        <v>0</v>
      </c>
      <c r="BY14" s="578">
        <f t="shared" si="21"/>
        <v>0</v>
      </c>
      <c r="BZ14" s="576">
        <f t="shared" si="48"/>
        <v>0</v>
      </c>
      <c r="CA14" s="577">
        <f t="shared" si="49"/>
        <v>0</v>
      </c>
      <c r="CB14" s="578">
        <f t="shared" si="22"/>
        <v>0</v>
      </c>
      <c r="CC14" s="579">
        <f t="shared" si="50"/>
        <v>0</v>
      </c>
      <c r="CD14" s="576">
        <f t="shared" si="51"/>
        <v>0</v>
      </c>
      <c r="CE14" s="560">
        <f t="shared" si="52"/>
        <v>-6</v>
      </c>
      <c r="CF14" s="560">
        <f t="shared" si="53"/>
        <v>-6</v>
      </c>
      <c r="CG14" s="560">
        <f t="shared" si="54"/>
        <v>0</v>
      </c>
      <c r="CH14" s="588">
        <f t="shared" si="55"/>
        <v>0</v>
      </c>
      <c r="CI14" s="11"/>
      <c r="CJ14" s="11"/>
      <c r="CK14" s="204"/>
      <c r="CL14" s="204" t="str">
        <f t="shared" si="56"/>
        <v/>
      </c>
      <c r="CM14" s="11"/>
      <c r="CN14" s="11"/>
      <c r="CO14" s="11"/>
      <c r="CP14" s="204"/>
      <c r="CQ14" s="11"/>
      <c r="CR14" s="204"/>
      <c r="CS14" s="11"/>
    </row>
    <row r="15" spans="1:97" ht="12.75" x14ac:dyDescent="0.2">
      <c r="A15" s="242">
        <f t="shared" si="23"/>
        <v>2</v>
      </c>
      <c r="B15" s="243">
        <f t="shared" si="57"/>
        <v>46125</v>
      </c>
      <c r="C15" s="600">
        <f t="shared" si="24"/>
        <v>16</v>
      </c>
      <c r="D15" s="307"/>
      <c r="E15" s="307"/>
      <c r="F15" s="308"/>
      <c r="G15" s="308"/>
      <c r="H15" s="547">
        <f>IF(AK15=6,Einstellungen!$E$11,IF(AK15=7,Einstellungen!$E$12,IF(AK15=1,Einstellungen!$E$13,IF(AK15=2,Einstellungen!$E$7,IF(AK15=3,Einstellungen!$E$8,IF(AK15=4,Einstellungen!$E$9,IF(AK15=5,Einstellungen!$E$10)))))))</f>
        <v>0</v>
      </c>
      <c r="I15" s="228">
        <f t="shared" si="0"/>
        <v>0</v>
      </c>
      <c r="J15" s="229">
        <f t="shared" si="1"/>
        <v>1</v>
      </c>
      <c r="K15" s="313"/>
      <c r="L15" s="328"/>
      <c r="M15" s="202"/>
      <c r="N15" s="381"/>
      <c r="O15" s="382"/>
      <c r="P15" s="382"/>
      <c r="Q15" s="382"/>
      <c r="R15" s="246" t="str">
        <f>IF(I$36=0,"",IF(Einstellungen!I$39=1,R14+AV15,CL15))</f>
        <v/>
      </c>
      <c r="S15" s="230">
        <f>SUM(AP$3:AP15)</f>
        <v>56</v>
      </c>
      <c r="T15" s="228">
        <f>SUM(I$3:I15)</f>
        <v>0</v>
      </c>
      <c r="U15" s="373" t="str">
        <f t="shared" si="2"/>
        <v/>
      </c>
      <c r="V15" s="689" t="s">
        <v>310</v>
      </c>
      <c r="W15" s="609"/>
      <c r="X15" s="609"/>
      <c r="Y15" s="15">
        <f t="shared" si="3"/>
        <v>46125</v>
      </c>
      <c r="Z15" s="2">
        <f t="shared" si="4"/>
        <v>0</v>
      </c>
      <c r="AA15" s="2">
        <f>IF(M15=Einstellungen!A$43,I15,IF(M15=Einstellungen!A$45,I15,0))</f>
        <v>0</v>
      </c>
      <c r="AB15" s="2">
        <f>IF(M15=Einstellungen!A$44,I15,IF(M15=Einstellungen!A$45,I15,0))</f>
        <v>0</v>
      </c>
      <c r="AC15" s="661">
        <f t="shared" si="5"/>
        <v>0</v>
      </c>
      <c r="AD15" s="2">
        <f t="shared" si="6"/>
        <v>0</v>
      </c>
      <c r="AE15" s="2">
        <f t="shared" si="25"/>
        <v>0</v>
      </c>
      <c r="AF15" s="2">
        <f t="shared" si="25"/>
        <v>0</v>
      </c>
      <c r="AG15" s="325">
        <f t="shared" si="7"/>
        <v>0</v>
      </c>
      <c r="AH15" s="325">
        <f t="shared" si="8"/>
        <v>0</v>
      </c>
      <c r="AI15" s="325">
        <f t="shared" si="26"/>
        <v>0</v>
      </c>
      <c r="AJ15" s="325">
        <f t="shared" si="9"/>
        <v>0</v>
      </c>
      <c r="AK15" s="2">
        <f t="shared" si="27"/>
        <v>2</v>
      </c>
      <c r="AL15" s="14">
        <f t="shared" si="28"/>
        <v>0</v>
      </c>
      <c r="AM15" s="11">
        <f t="shared" si="29"/>
        <v>0</v>
      </c>
      <c r="AN15" s="11">
        <f t="shared" si="30"/>
        <v>0</v>
      </c>
      <c r="AO15" s="11">
        <f t="shared" si="31"/>
        <v>8</v>
      </c>
      <c r="AP15" s="11">
        <f t="shared" si="10"/>
        <v>8</v>
      </c>
      <c r="AQ15" s="204">
        <f t="shared" si="32"/>
        <v>8</v>
      </c>
      <c r="AR15" s="2">
        <f t="shared" si="33"/>
        <v>1</v>
      </c>
      <c r="AS15" s="2">
        <f t="shared" si="34"/>
        <v>1</v>
      </c>
      <c r="AT15" s="11" t="str">
        <f t="shared" si="59"/>
        <v/>
      </c>
      <c r="AU15" s="11" t="str">
        <f t="shared" si="36"/>
        <v/>
      </c>
      <c r="AV15" s="11">
        <f t="shared" si="37"/>
        <v>-8</v>
      </c>
      <c r="AW15" s="11">
        <f>SUM($AV$3:AV15)</f>
        <v>-56</v>
      </c>
      <c r="AX15" s="390">
        <f t="shared" si="38"/>
        <v>0</v>
      </c>
      <c r="AY15" s="390">
        <f t="shared" si="11"/>
        <v>0</v>
      </c>
      <c r="AZ15" s="390">
        <f t="shared" si="11"/>
        <v>0</v>
      </c>
      <c r="BA15" s="390">
        <f t="shared" si="11"/>
        <v>0</v>
      </c>
      <c r="BB15" s="390">
        <f t="shared" si="11"/>
        <v>0</v>
      </c>
      <c r="BD15" s="368">
        <f t="shared" si="39"/>
        <v>0</v>
      </c>
      <c r="BE15" s="368">
        <f t="shared" si="39"/>
        <v>0</v>
      </c>
      <c r="BF15" s="368">
        <f t="shared" si="39"/>
        <v>0</v>
      </c>
      <c r="BG15" s="368">
        <f t="shared" si="39"/>
        <v>0</v>
      </c>
      <c r="BH15" s="372">
        <f t="shared" si="40"/>
        <v>18</v>
      </c>
      <c r="BI15" s="372">
        <f t="shared" si="12"/>
        <v>1.5</v>
      </c>
      <c r="BJ15" s="372">
        <f t="shared" si="41"/>
        <v>22</v>
      </c>
      <c r="BK15" s="372">
        <f t="shared" si="13"/>
        <v>2</v>
      </c>
      <c r="BL15" s="372">
        <f t="shared" si="42"/>
        <v>6</v>
      </c>
      <c r="BM15" s="372">
        <f t="shared" si="14"/>
        <v>2</v>
      </c>
      <c r="BN15" s="564">
        <f t="shared" si="15"/>
        <v>0</v>
      </c>
      <c r="BO15" s="565">
        <f t="shared" si="16"/>
        <v>0</v>
      </c>
      <c r="BP15" s="570">
        <f t="shared" si="17"/>
        <v>0</v>
      </c>
      <c r="BQ15" s="564">
        <f t="shared" si="18"/>
        <v>0</v>
      </c>
      <c r="BR15" s="565">
        <f t="shared" si="19"/>
        <v>0</v>
      </c>
      <c r="BS15" s="570">
        <f t="shared" si="20"/>
        <v>0</v>
      </c>
      <c r="BT15" s="568">
        <f t="shared" si="43"/>
        <v>0</v>
      </c>
      <c r="BU15" s="564">
        <f t="shared" si="44"/>
        <v>0</v>
      </c>
      <c r="BV15" s="582">
        <f t="shared" si="45"/>
        <v>0</v>
      </c>
      <c r="BW15" s="576">
        <f t="shared" si="46"/>
        <v>0</v>
      </c>
      <c r="BX15" s="577">
        <f t="shared" si="47"/>
        <v>0</v>
      </c>
      <c r="BY15" s="578">
        <f t="shared" si="21"/>
        <v>0</v>
      </c>
      <c r="BZ15" s="576">
        <f t="shared" si="48"/>
        <v>0</v>
      </c>
      <c r="CA15" s="577">
        <f t="shared" si="49"/>
        <v>0</v>
      </c>
      <c r="CB15" s="578">
        <f t="shared" si="22"/>
        <v>0</v>
      </c>
      <c r="CC15" s="579">
        <f t="shared" si="50"/>
        <v>0</v>
      </c>
      <c r="CD15" s="576">
        <f t="shared" si="51"/>
        <v>0</v>
      </c>
      <c r="CE15" s="560">
        <f t="shared" si="52"/>
        <v>-6</v>
      </c>
      <c r="CF15" s="560">
        <f t="shared" si="53"/>
        <v>-6</v>
      </c>
      <c r="CG15" s="560">
        <f t="shared" si="54"/>
        <v>0</v>
      </c>
      <c r="CH15" s="588">
        <f t="shared" si="55"/>
        <v>0</v>
      </c>
      <c r="CI15" s="11"/>
      <c r="CJ15" s="11"/>
      <c r="CK15" s="204"/>
      <c r="CL15" s="204" t="str">
        <f t="shared" si="56"/>
        <v/>
      </c>
      <c r="CM15" s="11"/>
      <c r="CN15" s="11"/>
      <c r="CO15" s="11"/>
      <c r="CP15" s="204"/>
      <c r="CQ15" s="11"/>
      <c r="CR15" s="204"/>
      <c r="CS15" s="11"/>
    </row>
    <row r="16" spans="1:97" ht="12.75" x14ac:dyDescent="0.2">
      <c r="A16" s="242">
        <f t="shared" si="23"/>
        <v>3</v>
      </c>
      <c r="B16" s="243">
        <f t="shared" si="57"/>
        <v>46126</v>
      </c>
      <c r="C16" s="600">
        <f t="shared" si="24"/>
        <v>16</v>
      </c>
      <c r="D16" s="307"/>
      <c r="E16" s="307"/>
      <c r="F16" s="308"/>
      <c r="G16" s="308"/>
      <c r="H16" s="547">
        <f>IF(AK16=6,Einstellungen!$E$11,IF(AK16=7,Einstellungen!$E$12,IF(AK16=1,Einstellungen!$E$13,IF(AK16=2,Einstellungen!$E$7,IF(AK16=3,Einstellungen!$E$8,IF(AK16=4,Einstellungen!$E$9,IF(AK16=5,Einstellungen!$E$10)))))))</f>
        <v>0</v>
      </c>
      <c r="I16" s="228">
        <f t="shared" si="0"/>
        <v>0</v>
      </c>
      <c r="J16" s="229">
        <f t="shared" si="1"/>
        <v>1</v>
      </c>
      <c r="K16" s="313"/>
      <c r="L16" s="328"/>
      <c r="M16" s="202"/>
      <c r="N16" s="381"/>
      <c r="O16" s="382"/>
      <c r="P16" s="382"/>
      <c r="Q16" s="382"/>
      <c r="R16" s="246" t="str">
        <f>IF(I$36=0,"",IF(Einstellungen!I$39=1,R15+AV16,CL16))</f>
        <v/>
      </c>
      <c r="S16" s="230">
        <f>SUM(AP$3:AP16)</f>
        <v>64</v>
      </c>
      <c r="T16" s="228">
        <f>SUM(I$3:I16)</f>
        <v>0</v>
      </c>
      <c r="U16" s="373" t="str">
        <f t="shared" si="2"/>
        <v/>
      </c>
      <c r="V16" s="612"/>
      <c r="W16" s="609"/>
      <c r="X16" s="609"/>
      <c r="Y16" s="15">
        <f t="shared" si="3"/>
        <v>46126</v>
      </c>
      <c r="Z16" s="2">
        <f t="shared" si="4"/>
        <v>0</v>
      </c>
      <c r="AA16" s="2">
        <f>IF(M16=Einstellungen!A$43,I16,IF(M16=Einstellungen!A$45,I16,0))</f>
        <v>0</v>
      </c>
      <c r="AB16" s="2">
        <f>IF(M16=Einstellungen!A$44,I16,IF(M16=Einstellungen!A$45,I16,0))</f>
        <v>0</v>
      </c>
      <c r="AC16" s="661">
        <f t="shared" si="5"/>
        <v>0</v>
      </c>
      <c r="AD16" s="2">
        <f t="shared" si="6"/>
        <v>0</v>
      </c>
      <c r="AE16" s="2">
        <f t="shared" si="25"/>
        <v>0</v>
      </c>
      <c r="AF16" s="2">
        <f t="shared" si="25"/>
        <v>0</v>
      </c>
      <c r="AG16" s="325">
        <f t="shared" si="7"/>
        <v>0</v>
      </c>
      <c r="AH16" s="325">
        <f t="shared" si="8"/>
        <v>0</v>
      </c>
      <c r="AI16" s="325">
        <f t="shared" si="26"/>
        <v>0</v>
      </c>
      <c r="AJ16" s="325">
        <f t="shared" si="9"/>
        <v>0</v>
      </c>
      <c r="AK16" s="2">
        <f t="shared" si="27"/>
        <v>3</v>
      </c>
      <c r="AL16" s="14">
        <f t="shared" si="28"/>
        <v>0</v>
      </c>
      <c r="AM16" s="11">
        <f t="shared" si="29"/>
        <v>0</v>
      </c>
      <c r="AN16" s="11">
        <f t="shared" si="30"/>
        <v>0</v>
      </c>
      <c r="AO16" s="11">
        <f t="shared" si="31"/>
        <v>8</v>
      </c>
      <c r="AP16" s="11">
        <f t="shared" si="10"/>
        <v>8</v>
      </c>
      <c r="AQ16" s="204">
        <f t="shared" si="32"/>
        <v>8</v>
      </c>
      <c r="AR16" s="2">
        <f t="shared" si="33"/>
        <v>1</v>
      </c>
      <c r="AS16" s="2">
        <f t="shared" si="34"/>
        <v>1</v>
      </c>
      <c r="AT16" s="11" t="str">
        <f t="shared" si="59"/>
        <v/>
      </c>
      <c r="AU16" s="11" t="str">
        <f t="shared" si="36"/>
        <v/>
      </c>
      <c r="AV16" s="11">
        <f t="shared" si="37"/>
        <v>-8</v>
      </c>
      <c r="AW16" s="11">
        <f>SUM($AV$3:AV16)</f>
        <v>-64</v>
      </c>
      <c r="AX16" s="390">
        <f t="shared" si="38"/>
        <v>0</v>
      </c>
      <c r="AY16" s="390">
        <f t="shared" si="11"/>
        <v>0</v>
      </c>
      <c r="AZ16" s="390">
        <f t="shared" si="11"/>
        <v>0</v>
      </c>
      <c r="BA16" s="390">
        <f t="shared" si="11"/>
        <v>0</v>
      </c>
      <c r="BB16" s="390">
        <f t="shared" si="11"/>
        <v>0</v>
      </c>
      <c r="BD16" s="368">
        <f t="shared" si="39"/>
        <v>0</v>
      </c>
      <c r="BE16" s="368">
        <f t="shared" si="39"/>
        <v>0</v>
      </c>
      <c r="BF16" s="368">
        <f t="shared" si="39"/>
        <v>0</v>
      </c>
      <c r="BG16" s="368">
        <f t="shared" si="39"/>
        <v>0</v>
      </c>
      <c r="BH16" s="372">
        <f t="shared" si="40"/>
        <v>18</v>
      </c>
      <c r="BI16" s="372">
        <f t="shared" si="12"/>
        <v>1.5</v>
      </c>
      <c r="BJ16" s="372">
        <f t="shared" si="41"/>
        <v>22</v>
      </c>
      <c r="BK16" s="372">
        <f t="shared" si="13"/>
        <v>2</v>
      </c>
      <c r="BL16" s="372">
        <f t="shared" si="42"/>
        <v>6</v>
      </c>
      <c r="BM16" s="372">
        <f t="shared" si="14"/>
        <v>2</v>
      </c>
      <c r="BN16" s="564">
        <f t="shared" si="15"/>
        <v>0</v>
      </c>
      <c r="BO16" s="565">
        <f t="shared" si="16"/>
        <v>0</v>
      </c>
      <c r="BP16" s="570">
        <f t="shared" si="17"/>
        <v>0</v>
      </c>
      <c r="BQ16" s="564">
        <f t="shared" si="18"/>
        <v>0</v>
      </c>
      <c r="BR16" s="565">
        <f t="shared" si="19"/>
        <v>0</v>
      </c>
      <c r="BS16" s="570">
        <f t="shared" si="20"/>
        <v>0</v>
      </c>
      <c r="BT16" s="568">
        <f t="shared" si="43"/>
        <v>0</v>
      </c>
      <c r="BU16" s="564">
        <f t="shared" si="44"/>
        <v>0</v>
      </c>
      <c r="BV16" s="582">
        <f t="shared" si="45"/>
        <v>0</v>
      </c>
      <c r="BW16" s="576">
        <f t="shared" si="46"/>
        <v>0</v>
      </c>
      <c r="BX16" s="577">
        <f t="shared" si="47"/>
        <v>0</v>
      </c>
      <c r="BY16" s="578">
        <f t="shared" si="21"/>
        <v>0</v>
      </c>
      <c r="BZ16" s="576">
        <f t="shared" si="48"/>
        <v>0</v>
      </c>
      <c r="CA16" s="577">
        <f t="shared" si="49"/>
        <v>0</v>
      </c>
      <c r="CB16" s="578">
        <f t="shared" si="22"/>
        <v>0</v>
      </c>
      <c r="CC16" s="579">
        <f t="shared" si="50"/>
        <v>0</v>
      </c>
      <c r="CD16" s="576">
        <f t="shared" si="51"/>
        <v>0</v>
      </c>
      <c r="CE16" s="560">
        <f t="shared" si="52"/>
        <v>-6</v>
      </c>
      <c r="CF16" s="560">
        <f t="shared" si="53"/>
        <v>-6</v>
      </c>
      <c r="CG16" s="560">
        <f t="shared" si="54"/>
        <v>0</v>
      </c>
      <c r="CH16" s="588">
        <f t="shared" si="55"/>
        <v>0</v>
      </c>
      <c r="CI16" s="11"/>
      <c r="CJ16" s="11"/>
      <c r="CK16" s="204"/>
      <c r="CL16" s="204" t="str">
        <f t="shared" si="56"/>
        <v/>
      </c>
      <c r="CM16" s="11"/>
      <c r="CN16" s="11"/>
      <c r="CO16" s="11"/>
      <c r="CP16" s="204"/>
      <c r="CQ16" s="11"/>
      <c r="CR16" s="204"/>
      <c r="CS16" s="11"/>
    </row>
    <row r="17" spans="1:97" ht="12.75" x14ac:dyDescent="0.2">
      <c r="A17" s="242">
        <f t="shared" si="23"/>
        <v>4</v>
      </c>
      <c r="B17" s="243">
        <f t="shared" si="57"/>
        <v>46127</v>
      </c>
      <c r="C17" s="600">
        <f t="shared" si="24"/>
        <v>16</v>
      </c>
      <c r="D17" s="307"/>
      <c r="E17" s="307"/>
      <c r="F17" s="308"/>
      <c r="G17" s="308"/>
      <c r="H17" s="547">
        <f>IF(AK17=6,Einstellungen!$E$11,IF(AK17=7,Einstellungen!$E$12,IF(AK17=1,Einstellungen!$E$13,IF(AK17=2,Einstellungen!$E$7,IF(AK17=3,Einstellungen!$E$8,IF(AK17=4,Einstellungen!$E$9,IF(AK17=5,Einstellungen!$E$10)))))))</f>
        <v>0</v>
      </c>
      <c r="I17" s="228">
        <f t="shared" si="0"/>
        <v>0</v>
      </c>
      <c r="J17" s="229">
        <f t="shared" si="1"/>
        <v>1</v>
      </c>
      <c r="K17" s="313"/>
      <c r="L17" s="328"/>
      <c r="M17" s="202"/>
      <c r="N17" s="381"/>
      <c r="O17" s="382"/>
      <c r="P17" s="382"/>
      <c r="Q17" s="382"/>
      <c r="R17" s="246" t="str">
        <f>IF(I$36=0,"",IF(Einstellungen!I$39=1,R16+AV17,CL17))</f>
        <v/>
      </c>
      <c r="S17" s="230">
        <f>SUM(AP$3:AP17)</f>
        <v>72</v>
      </c>
      <c r="T17" s="228">
        <f>SUM(I$3:I17)</f>
        <v>0</v>
      </c>
      <c r="U17" s="373" t="str">
        <f t="shared" si="2"/>
        <v/>
      </c>
      <c r="V17" s="612"/>
      <c r="W17" s="609"/>
      <c r="X17" s="609"/>
      <c r="Y17" s="15">
        <f t="shared" si="3"/>
        <v>46127</v>
      </c>
      <c r="Z17" s="2">
        <f t="shared" si="4"/>
        <v>0</v>
      </c>
      <c r="AA17" s="2">
        <f>IF(M17=Einstellungen!A$43,I17,IF(M17=Einstellungen!A$45,I17,0))</f>
        <v>0</v>
      </c>
      <c r="AB17" s="2">
        <f>IF(M17=Einstellungen!A$44,I17,IF(M17=Einstellungen!A$45,I17,0))</f>
        <v>0</v>
      </c>
      <c r="AC17" s="661">
        <f t="shared" si="5"/>
        <v>0</v>
      </c>
      <c r="AD17" s="2">
        <f t="shared" si="6"/>
        <v>0</v>
      </c>
      <c r="AE17" s="2">
        <f t="shared" si="25"/>
        <v>0</v>
      </c>
      <c r="AF17" s="2">
        <f t="shared" si="25"/>
        <v>0</v>
      </c>
      <c r="AG17" s="325">
        <f t="shared" si="7"/>
        <v>0</v>
      </c>
      <c r="AH17" s="325">
        <f t="shared" si="8"/>
        <v>0</v>
      </c>
      <c r="AI17" s="325">
        <f t="shared" si="26"/>
        <v>0</v>
      </c>
      <c r="AJ17" s="325">
        <f t="shared" si="9"/>
        <v>0</v>
      </c>
      <c r="AK17" s="2">
        <f t="shared" si="27"/>
        <v>4</v>
      </c>
      <c r="AL17" s="14">
        <f t="shared" si="28"/>
        <v>0</v>
      </c>
      <c r="AM17" s="11">
        <f t="shared" si="29"/>
        <v>0</v>
      </c>
      <c r="AN17" s="11">
        <f t="shared" si="30"/>
        <v>0</v>
      </c>
      <c r="AO17" s="11">
        <f t="shared" si="31"/>
        <v>8</v>
      </c>
      <c r="AP17" s="11">
        <f t="shared" si="10"/>
        <v>8</v>
      </c>
      <c r="AQ17" s="204">
        <f t="shared" si="32"/>
        <v>8</v>
      </c>
      <c r="AR17" s="2">
        <f t="shared" si="33"/>
        <v>1</v>
      </c>
      <c r="AS17" s="2">
        <f t="shared" si="34"/>
        <v>1</v>
      </c>
      <c r="AT17" s="11" t="str">
        <f t="shared" si="59"/>
        <v/>
      </c>
      <c r="AU17" s="11" t="str">
        <f t="shared" si="36"/>
        <v/>
      </c>
      <c r="AV17" s="11">
        <f t="shared" si="37"/>
        <v>-8</v>
      </c>
      <c r="AW17" s="11">
        <f>SUM($AV$3:AV17)</f>
        <v>-72</v>
      </c>
      <c r="AX17" s="390">
        <f t="shared" si="38"/>
        <v>0</v>
      </c>
      <c r="AY17" s="390">
        <f t="shared" si="11"/>
        <v>0</v>
      </c>
      <c r="AZ17" s="390">
        <f t="shared" si="11"/>
        <v>0</v>
      </c>
      <c r="BA17" s="390">
        <f t="shared" si="11"/>
        <v>0</v>
      </c>
      <c r="BB17" s="390">
        <f t="shared" si="11"/>
        <v>0</v>
      </c>
      <c r="BD17" s="368">
        <f t="shared" si="39"/>
        <v>0</v>
      </c>
      <c r="BE17" s="368">
        <f t="shared" si="39"/>
        <v>0</v>
      </c>
      <c r="BF17" s="368">
        <f t="shared" si="39"/>
        <v>0</v>
      </c>
      <c r="BG17" s="368">
        <f t="shared" si="39"/>
        <v>0</v>
      </c>
      <c r="BH17" s="372">
        <f t="shared" si="40"/>
        <v>18</v>
      </c>
      <c r="BI17" s="372">
        <f t="shared" si="12"/>
        <v>1.5</v>
      </c>
      <c r="BJ17" s="372">
        <f t="shared" si="41"/>
        <v>22</v>
      </c>
      <c r="BK17" s="372">
        <f t="shared" si="13"/>
        <v>2</v>
      </c>
      <c r="BL17" s="372">
        <f t="shared" si="42"/>
        <v>6</v>
      </c>
      <c r="BM17" s="372">
        <f t="shared" si="14"/>
        <v>2</v>
      </c>
      <c r="BN17" s="564">
        <f t="shared" si="15"/>
        <v>0</v>
      </c>
      <c r="BO17" s="565">
        <f t="shared" si="16"/>
        <v>0</v>
      </c>
      <c r="BP17" s="570">
        <f t="shared" si="17"/>
        <v>0</v>
      </c>
      <c r="BQ17" s="564">
        <f t="shared" si="18"/>
        <v>0</v>
      </c>
      <c r="BR17" s="565">
        <f t="shared" si="19"/>
        <v>0</v>
      </c>
      <c r="BS17" s="570">
        <f t="shared" si="20"/>
        <v>0</v>
      </c>
      <c r="BT17" s="568">
        <f t="shared" si="43"/>
        <v>0</v>
      </c>
      <c r="BU17" s="564">
        <f t="shared" si="44"/>
        <v>0</v>
      </c>
      <c r="BV17" s="582">
        <f t="shared" si="45"/>
        <v>0</v>
      </c>
      <c r="BW17" s="576">
        <f t="shared" si="46"/>
        <v>0</v>
      </c>
      <c r="BX17" s="577">
        <f t="shared" si="47"/>
        <v>0</v>
      </c>
      <c r="BY17" s="578">
        <f t="shared" si="21"/>
        <v>0</v>
      </c>
      <c r="BZ17" s="576">
        <f t="shared" si="48"/>
        <v>0</v>
      </c>
      <c r="CA17" s="577">
        <f t="shared" si="49"/>
        <v>0</v>
      </c>
      <c r="CB17" s="578">
        <f t="shared" si="22"/>
        <v>0</v>
      </c>
      <c r="CC17" s="579">
        <f t="shared" si="50"/>
        <v>0</v>
      </c>
      <c r="CD17" s="576">
        <f t="shared" si="51"/>
        <v>0</v>
      </c>
      <c r="CE17" s="560">
        <f t="shared" si="52"/>
        <v>-6</v>
      </c>
      <c r="CF17" s="560">
        <f t="shared" si="53"/>
        <v>-6</v>
      </c>
      <c r="CG17" s="560">
        <f t="shared" si="54"/>
        <v>0</v>
      </c>
      <c r="CH17" s="588">
        <f t="shared" si="55"/>
        <v>0</v>
      </c>
      <c r="CI17" s="11"/>
      <c r="CJ17" s="11"/>
      <c r="CK17" s="204"/>
      <c r="CL17" s="204" t="str">
        <f t="shared" si="56"/>
        <v/>
      </c>
      <c r="CM17" s="11"/>
      <c r="CN17" s="11"/>
      <c r="CO17" s="11"/>
      <c r="CP17" s="204"/>
      <c r="CQ17" s="11"/>
      <c r="CR17" s="204"/>
      <c r="CS17" s="11"/>
    </row>
    <row r="18" spans="1:97" ht="12.75" x14ac:dyDescent="0.2">
      <c r="A18" s="242">
        <f t="shared" si="23"/>
        <v>5</v>
      </c>
      <c r="B18" s="243">
        <f t="shared" si="57"/>
        <v>46128</v>
      </c>
      <c r="C18" s="600">
        <f t="shared" si="24"/>
        <v>16</v>
      </c>
      <c r="D18" s="307"/>
      <c r="E18" s="307"/>
      <c r="F18" s="308"/>
      <c r="G18" s="308"/>
      <c r="H18" s="547">
        <f>IF(AK18=6,Einstellungen!$E$11,IF(AK18=7,Einstellungen!$E$12,IF(AK18=1,Einstellungen!$E$13,IF(AK18=2,Einstellungen!$E$7,IF(AK18=3,Einstellungen!$E$8,IF(AK18=4,Einstellungen!$E$9,IF(AK18=5,Einstellungen!$E$10)))))))</f>
        <v>0</v>
      </c>
      <c r="I18" s="228">
        <f t="shared" si="0"/>
        <v>0</v>
      </c>
      <c r="J18" s="229">
        <f t="shared" si="1"/>
        <v>1</v>
      </c>
      <c r="K18" s="313"/>
      <c r="L18" s="328"/>
      <c r="M18" s="202"/>
      <c r="N18" s="381"/>
      <c r="O18" s="382"/>
      <c r="P18" s="382"/>
      <c r="Q18" s="382"/>
      <c r="R18" s="246" t="str">
        <f>IF(I$36=0,"",IF(Einstellungen!I$39=1,R17+AV18,CL18))</f>
        <v/>
      </c>
      <c r="S18" s="230">
        <f>SUM(AP$3:AP18)</f>
        <v>80</v>
      </c>
      <c r="T18" s="228">
        <f>SUM(I$3:I18)</f>
        <v>0</v>
      </c>
      <c r="U18" s="373" t="str">
        <f t="shared" si="2"/>
        <v/>
      </c>
      <c r="V18" s="612"/>
      <c r="W18" s="609"/>
      <c r="X18" s="609"/>
      <c r="Y18" s="15">
        <f t="shared" si="3"/>
        <v>46128</v>
      </c>
      <c r="Z18" s="2">
        <f t="shared" si="4"/>
        <v>0</v>
      </c>
      <c r="AA18" s="2">
        <f>IF(M18=Einstellungen!A$43,I18,IF(M18=Einstellungen!A$45,I18,0))</f>
        <v>0</v>
      </c>
      <c r="AB18" s="2">
        <f>IF(M18=Einstellungen!A$44,I18,IF(M18=Einstellungen!A$45,I18,0))</f>
        <v>0</v>
      </c>
      <c r="AC18" s="661">
        <f t="shared" si="5"/>
        <v>0</v>
      </c>
      <c r="AD18" s="2">
        <f t="shared" si="6"/>
        <v>0</v>
      </c>
      <c r="AE18" s="2">
        <f t="shared" si="25"/>
        <v>0</v>
      </c>
      <c r="AF18" s="2">
        <f t="shared" si="25"/>
        <v>0</v>
      </c>
      <c r="AG18" s="325">
        <f t="shared" si="7"/>
        <v>0</v>
      </c>
      <c r="AH18" s="325">
        <f t="shared" si="8"/>
        <v>0</v>
      </c>
      <c r="AI18" s="325">
        <f t="shared" si="26"/>
        <v>0</v>
      </c>
      <c r="AJ18" s="325">
        <f t="shared" si="9"/>
        <v>0</v>
      </c>
      <c r="AK18" s="2">
        <f t="shared" si="27"/>
        <v>5</v>
      </c>
      <c r="AL18" s="14">
        <f t="shared" si="28"/>
        <v>0</v>
      </c>
      <c r="AM18" s="11">
        <f t="shared" si="29"/>
        <v>0</v>
      </c>
      <c r="AN18" s="11">
        <f t="shared" si="30"/>
        <v>0</v>
      </c>
      <c r="AO18" s="11">
        <f t="shared" si="31"/>
        <v>8</v>
      </c>
      <c r="AP18" s="11">
        <f t="shared" si="10"/>
        <v>8</v>
      </c>
      <c r="AQ18" s="204">
        <f t="shared" si="32"/>
        <v>8</v>
      </c>
      <c r="AR18" s="2">
        <f t="shared" si="33"/>
        <v>1</v>
      </c>
      <c r="AS18" s="2">
        <f t="shared" si="34"/>
        <v>1</v>
      </c>
      <c r="AT18" s="11" t="str">
        <f t="shared" si="59"/>
        <v/>
      </c>
      <c r="AU18" s="11" t="str">
        <f t="shared" si="36"/>
        <v/>
      </c>
      <c r="AV18" s="11">
        <f t="shared" si="37"/>
        <v>-8</v>
      </c>
      <c r="AW18" s="11">
        <f>SUM($AV$3:AV18)</f>
        <v>-80</v>
      </c>
      <c r="AX18" s="390">
        <f t="shared" si="38"/>
        <v>0</v>
      </c>
      <c r="AY18" s="390">
        <f t="shared" si="11"/>
        <v>0</v>
      </c>
      <c r="AZ18" s="390">
        <f t="shared" si="11"/>
        <v>0</v>
      </c>
      <c r="BA18" s="390">
        <f t="shared" si="11"/>
        <v>0</v>
      </c>
      <c r="BB18" s="390">
        <f t="shared" si="11"/>
        <v>0</v>
      </c>
      <c r="BD18" s="368">
        <f t="shared" si="39"/>
        <v>0</v>
      </c>
      <c r="BE18" s="368">
        <f t="shared" si="39"/>
        <v>0</v>
      </c>
      <c r="BF18" s="368">
        <f t="shared" si="39"/>
        <v>0</v>
      </c>
      <c r="BG18" s="368">
        <f t="shared" si="39"/>
        <v>0</v>
      </c>
      <c r="BH18" s="372">
        <f t="shared" si="40"/>
        <v>18</v>
      </c>
      <c r="BI18" s="372">
        <f t="shared" si="12"/>
        <v>1.5</v>
      </c>
      <c r="BJ18" s="372">
        <f t="shared" si="41"/>
        <v>22</v>
      </c>
      <c r="BK18" s="372">
        <f t="shared" si="13"/>
        <v>2</v>
      </c>
      <c r="BL18" s="372">
        <f t="shared" si="42"/>
        <v>6</v>
      </c>
      <c r="BM18" s="372">
        <f t="shared" si="14"/>
        <v>2</v>
      </c>
      <c r="BN18" s="564">
        <f t="shared" si="15"/>
        <v>0</v>
      </c>
      <c r="BO18" s="565">
        <f t="shared" si="16"/>
        <v>0</v>
      </c>
      <c r="BP18" s="570">
        <f t="shared" si="17"/>
        <v>0</v>
      </c>
      <c r="BQ18" s="564">
        <f t="shared" si="18"/>
        <v>0</v>
      </c>
      <c r="BR18" s="565">
        <f t="shared" si="19"/>
        <v>0</v>
      </c>
      <c r="BS18" s="570">
        <f t="shared" si="20"/>
        <v>0</v>
      </c>
      <c r="BT18" s="568">
        <f t="shared" si="43"/>
        <v>0</v>
      </c>
      <c r="BU18" s="564">
        <f t="shared" si="44"/>
        <v>0</v>
      </c>
      <c r="BV18" s="582">
        <f t="shared" si="45"/>
        <v>0</v>
      </c>
      <c r="BW18" s="576">
        <f t="shared" si="46"/>
        <v>0</v>
      </c>
      <c r="BX18" s="577">
        <f t="shared" si="47"/>
        <v>0</v>
      </c>
      <c r="BY18" s="578">
        <f t="shared" si="21"/>
        <v>0</v>
      </c>
      <c r="BZ18" s="576">
        <f t="shared" si="48"/>
        <v>0</v>
      </c>
      <c r="CA18" s="577">
        <f t="shared" si="49"/>
        <v>0</v>
      </c>
      <c r="CB18" s="578">
        <f t="shared" si="22"/>
        <v>0</v>
      </c>
      <c r="CC18" s="579">
        <f t="shared" si="50"/>
        <v>0</v>
      </c>
      <c r="CD18" s="576">
        <f t="shared" si="51"/>
        <v>0</v>
      </c>
      <c r="CE18" s="560">
        <f t="shared" si="52"/>
        <v>-6</v>
      </c>
      <c r="CF18" s="560">
        <f t="shared" si="53"/>
        <v>-6</v>
      </c>
      <c r="CG18" s="560">
        <f t="shared" si="54"/>
        <v>0</v>
      </c>
      <c r="CH18" s="588">
        <f t="shared" si="55"/>
        <v>0</v>
      </c>
      <c r="CI18" s="11"/>
      <c r="CJ18" s="11"/>
      <c r="CK18" s="204"/>
      <c r="CL18" s="204" t="str">
        <f t="shared" si="56"/>
        <v/>
      </c>
      <c r="CM18" s="11"/>
      <c r="CN18" s="11"/>
      <c r="CO18" s="11"/>
      <c r="CP18" s="204"/>
      <c r="CQ18" s="11"/>
      <c r="CR18" s="204"/>
      <c r="CS18" s="11"/>
    </row>
    <row r="19" spans="1:97" ht="12.75" x14ac:dyDescent="0.2">
      <c r="A19" s="242">
        <f t="shared" si="23"/>
        <v>6</v>
      </c>
      <c r="B19" s="243">
        <f t="shared" si="57"/>
        <v>46129</v>
      </c>
      <c r="C19" s="600">
        <f t="shared" si="24"/>
        <v>16</v>
      </c>
      <c r="D19" s="307"/>
      <c r="E19" s="307"/>
      <c r="F19" s="308"/>
      <c r="G19" s="308"/>
      <c r="H19" s="547">
        <f>IF(AK19=6,Einstellungen!$E$11,IF(AK19=7,Einstellungen!$E$12,IF(AK19=1,Einstellungen!$E$13,IF(AK19=2,Einstellungen!$E$7,IF(AK19=3,Einstellungen!$E$8,IF(AK19=4,Einstellungen!$E$9,IF(AK19=5,Einstellungen!$E$10)))))))</f>
        <v>0</v>
      </c>
      <c r="I19" s="228">
        <f t="shared" si="0"/>
        <v>0</v>
      </c>
      <c r="J19" s="229">
        <f t="shared" si="1"/>
        <v>1</v>
      </c>
      <c r="K19" s="313"/>
      <c r="L19" s="328"/>
      <c r="M19" s="202"/>
      <c r="N19" s="381"/>
      <c r="O19" s="382"/>
      <c r="P19" s="382"/>
      <c r="Q19" s="382"/>
      <c r="R19" s="246" t="str">
        <f>IF(I$36=0,"",IF(Einstellungen!I$39=1,R18+AV19,CL19))</f>
        <v/>
      </c>
      <c r="S19" s="230">
        <f>SUM(AP$3:AP19)</f>
        <v>88</v>
      </c>
      <c r="T19" s="228">
        <f>SUM(I$3:I19)</f>
        <v>0</v>
      </c>
      <c r="U19" s="373" t="str">
        <f t="shared" si="2"/>
        <v/>
      </c>
      <c r="V19" s="612"/>
      <c r="W19" s="609"/>
      <c r="X19" s="609"/>
      <c r="Y19" s="15">
        <f t="shared" si="3"/>
        <v>46129</v>
      </c>
      <c r="Z19" s="2">
        <f t="shared" si="4"/>
        <v>0</v>
      </c>
      <c r="AA19" s="2">
        <f>IF(M19=Einstellungen!A$43,I19,IF(M19=Einstellungen!A$45,I19,0))</f>
        <v>0</v>
      </c>
      <c r="AB19" s="2">
        <f>IF(M19=Einstellungen!A$44,I19,IF(M19=Einstellungen!A$45,I19,0))</f>
        <v>0</v>
      </c>
      <c r="AC19" s="661">
        <f t="shared" si="5"/>
        <v>0</v>
      </c>
      <c r="AD19" s="2">
        <f t="shared" si="6"/>
        <v>0</v>
      </c>
      <c r="AE19" s="2">
        <f t="shared" si="25"/>
        <v>0</v>
      </c>
      <c r="AF19" s="2">
        <f t="shared" si="25"/>
        <v>0</v>
      </c>
      <c r="AG19" s="325">
        <f t="shared" si="7"/>
        <v>0</v>
      </c>
      <c r="AH19" s="325">
        <f t="shared" si="8"/>
        <v>0</v>
      </c>
      <c r="AI19" s="325">
        <f t="shared" si="26"/>
        <v>0</v>
      </c>
      <c r="AJ19" s="325">
        <f t="shared" si="9"/>
        <v>0</v>
      </c>
      <c r="AK19" s="2">
        <f t="shared" si="27"/>
        <v>6</v>
      </c>
      <c r="AL19" s="14">
        <f t="shared" si="28"/>
        <v>0</v>
      </c>
      <c r="AM19" s="11">
        <f t="shared" si="29"/>
        <v>0</v>
      </c>
      <c r="AN19" s="11">
        <f t="shared" si="30"/>
        <v>0</v>
      </c>
      <c r="AO19" s="11">
        <f t="shared" si="31"/>
        <v>8</v>
      </c>
      <c r="AP19" s="11">
        <f t="shared" si="10"/>
        <v>8</v>
      </c>
      <c r="AQ19" s="204">
        <f t="shared" si="32"/>
        <v>8</v>
      </c>
      <c r="AR19" s="2">
        <f t="shared" si="33"/>
        <v>1</v>
      </c>
      <c r="AS19" s="2">
        <f t="shared" si="34"/>
        <v>1</v>
      </c>
      <c r="AT19" s="11" t="str">
        <f t="shared" si="59"/>
        <v/>
      </c>
      <c r="AU19" s="11" t="str">
        <f t="shared" si="36"/>
        <v/>
      </c>
      <c r="AV19" s="11">
        <f t="shared" si="37"/>
        <v>-8</v>
      </c>
      <c r="AW19" s="11">
        <f>SUM($AV$3:AV19)</f>
        <v>-88</v>
      </c>
      <c r="AX19" s="390">
        <f t="shared" si="38"/>
        <v>0</v>
      </c>
      <c r="AY19" s="390">
        <f t="shared" ref="AY19:BB33" si="60">(INT(E19/100)+(E19-100*INT(E19/100))/60)/24</f>
        <v>0</v>
      </c>
      <c r="AZ19" s="390">
        <f t="shared" si="60"/>
        <v>0</v>
      </c>
      <c r="BA19" s="390">
        <f t="shared" si="60"/>
        <v>0</v>
      </c>
      <c r="BB19" s="390">
        <f t="shared" si="60"/>
        <v>0</v>
      </c>
      <c r="BD19" s="368">
        <f t="shared" si="39"/>
        <v>0</v>
      </c>
      <c r="BE19" s="368">
        <f t="shared" si="39"/>
        <v>0</v>
      </c>
      <c r="BF19" s="368">
        <f t="shared" si="39"/>
        <v>0</v>
      </c>
      <c r="BG19" s="368">
        <f t="shared" si="39"/>
        <v>0</v>
      </c>
      <c r="BH19" s="372">
        <f t="shared" si="40"/>
        <v>18</v>
      </c>
      <c r="BI19" s="372">
        <f t="shared" si="12"/>
        <v>1.5</v>
      </c>
      <c r="BJ19" s="372">
        <f t="shared" si="41"/>
        <v>22</v>
      </c>
      <c r="BK19" s="372">
        <f t="shared" si="13"/>
        <v>2</v>
      </c>
      <c r="BL19" s="372">
        <f t="shared" si="42"/>
        <v>6</v>
      </c>
      <c r="BM19" s="372">
        <f t="shared" si="14"/>
        <v>2</v>
      </c>
      <c r="BN19" s="564">
        <f t="shared" si="15"/>
        <v>0</v>
      </c>
      <c r="BO19" s="565">
        <f t="shared" si="16"/>
        <v>0</v>
      </c>
      <c r="BP19" s="570">
        <f t="shared" si="17"/>
        <v>0</v>
      </c>
      <c r="BQ19" s="564">
        <f t="shared" si="18"/>
        <v>0</v>
      </c>
      <c r="BR19" s="565">
        <f t="shared" si="19"/>
        <v>0</v>
      </c>
      <c r="BS19" s="570">
        <f t="shared" si="20"/>
        <v>0</v>
      </c>
      <c r="BT19" s="568">
        <f t="shared" si="43"/>
        <v>0</v>
      </c>
      <c r="BU19" s="564">
        <f t="shared" si="44"/>
        <v>0</v>
      </c>
      <c r="BV19" s="582">
        <f t="shared" si="45"/>
        <v>0</v>
      </c>
      <c r="BW19" s="576">
        <f t="shared" si="46"/>
        <v>0</v>
      </c>
      <c r="BX19" s="577">
        <f t="shared" si="47"/>
        <v>0</v>
      </c>
      <c r="BY19" s="578">
        <f t="shared" si="21"/>
        <v>0</v>
      </c>
      <c r="BZ19" s="576">
        <f t="shared" si="48"/>
        <v>0</v>
      </c>
      <c r="CA19" s="577">
        <f t="shared" si="49"/>
        <v>0</v>
      </c>
      <c r="CB19" s="578">
        <f t="shared" si="22"/>
        <v>0</v>
      </c>
      <c r="CC19" s="579">
        <f t="shared" si="50"/>
        <v>0</v>
      </c>
      <c r="CD19" s="576">
        <f t="shared" si="51"/>
        <v>0</v>
      </c>
      <c r="CE19" s="560">
        <f t="shared" si="52"/>
        <v>-6</v>
      </c>
      <c r="CF19" s="560">
        <f t="shared" si="53"/>
        <v>-6</v>
      </c>
      <c r="CG19" s="560">
        <f t="shared" si="54"/>
        <v>0</v>
      </c>
      <c r="CH19" s="588">
        <f t="shared" si="55"/>
        <v>0</v>
      </c>
      <c r="CI19" s="11"/>
      <c r="CJ19" s="11"/>
      <c r="CK19" s="204"/>
      <c r="CL19" s="204" t="str">
        <f t="shared" si="56"/>
        <v/>
      </c>
      <c r="CM19" s="11"/>
      <c r="CN19" s="11"/>
      <c r="CO19" s="11"/>
      <c r="CP19" s="204"/>
      <c r="CQ19" s="11"/>
      <c r="CR19" s="204"/>
      <c r="CS19" s="11"/>
    </row>
    <row r="20" spans="1:97" ht="12.75" x14ac:dyDescent="0.2">
      <c r="A20" s="242">
        <f t="shared" si="23"/>
        <v>7</v>
      </c>
      <c r="B20" s="243">
        <f t="shared" si="57"/>
        <v>46130</v>
      </c>
      <c r="C20" s="600">
        <f t="shared" si="24"/>
        <v>16</v>
      </c>
      <c r="D20" s="307"/>
      <c r="E20" s="307"/>
      <c r="F20" s="308"/>
      <c r="G20" s="308"/>
      <c r="H20" s="547">
        <f>IF(AK20=6,Einstellungen!$E$11,IF(AK20=7,Einstellungen!$E$12,IF(AK20=1,Einstellungen!$E$13,IF(AK20=2,Einstellungen!$E$7,IF(AK20=3,Einstellungen!$E$8,IF(AK20=4,Einstellungen!$E$9,IF(AK20=5,Einstellungen!$E$10)))))))</f>
        <v>0</v>
      </c>
      <c r="I20" s="228">
        <f t="shared" si="0"/>
        <v>0</v>
      </c>
      <c r="J20" s="229" t="str">
        <f t="shared" si="1"/>
        <v/>
      </c>
      <c r="K20" s="209"/>
      <c r="L20" s="328"/>
      <c r="M20" s="202"/>
      <c r="N20" s="381"/>
      <c r="O20" s="382"/>
      <c r="P20" s="382"/>
      <c r="Q20" s="382"/>
      <c r="R20" s="246" t="str">
        <f>IF(I$36=0,"",IF(Einstellungen!I$39=1,R19+AV20,CL20))</f>
        <v/>
      </c>
      <c r="S20" s="230">
        <f>SUM(AP$3:AP20)</f>
        <v>88</v>
      </c>
      <c r="T20" s="228">
        <f>SUM(I$3:I20)</f>
        <v>0</v>
      </c>
      <c r="U20" s="373" t="str">
        <f t="shared" si="2"/>
        <v/>
      </c>
      <c r="V20" s="689" t="s">
        <v>162</v>
      </c>
      <c r="W20" s="609"/>
      <c r="X20" s="609"/>
      <c r="Y20" s="15">
        <f t="shared" si="3"/>
        <v>46130</v>
      </c>
      <c r="Z20" s="2" t="b">
        <f t="shared" si="4"/>
        <v>0</v>
      </c>
      <c r="AA20" s="2">
        <f>IF(M20=Einstellungen!A$43,I20,IF(M20=Einstellungen!A$45,I20,0))</f>
        <v>0</v>
      </c>
      <c r="AB20" s="2">
        <f>IF(M20=Einstellungen!A$44,I20,IF(M20=Einstellungen!A$45,I20,0))</f>
        <v>0</v>
      </c>
      <c r="AC20" s="661">
        <f t="shared" si="5"/>
        <v>0</v>
      </c>
      <c r="AD20" s="2" t="b">
        <f t="shared" si="6"/>
        <v>0</v>
      </c>
      <c r="AE20" s="2">
        <f t="shared" si="25"/>
        <v>0</v>
      </c>
      <c r="AF20" s="2">
        <f t="shared" si="25"/>
        <v>0</v>
      </c>
      <c r="AG20" s="325" t="b">
        <f t="shared" si="7"/>
        <v>0</v>
      </c>
      <c r="AH20" s="325" t="b">
        <f t="shared" si="8"/>
        <v>0</v>
      </c>
      <c r="AI20" s="325" t="b">
        <f t="shared" si="26"/>
        <v>0</v>
      </c>
      <c r="AJ20" s="325" t="b">
        <f t="shared" si="9"/>
        <v>0</v>
      </c>
      <c r="AK20" s="2">
        <f t="shared" si="27"/>
        <v>7</v>
      </c>
      <c r="AL20" s="14">
        <f t="shared" si="28"/>
        <v>0</v>
      </c>
      <c r="AM20" s="11">
        <f t="shared" si="29"/>
        <v>0</v>
      </c>
      <c r="AN20" s="11">
        <f t="shared" si="30"/>
        <v>0</v>
      </c>
      <c r="AO20" s="11">
        <f t="shared" si="31"/>
        <v>0</v>
      </c>
      <c r="AP20" s="11">
        <f t="shared" si="10"/>
        <v>0</v>
      </c>
      <c r="AQ20" s="204">
        <f t="shared" si="32"/>
        <v>0</v>
      </c>
      <c r="AR20" s="2" t="str">
        <f t="shared" si="33"/>
        <v/>
      </c>
      <c r="AS20" s="2" t="str">
        <f t="shared" si="34"/>
        <v/>
      </c>
      <c r="AT20" s="11" t="str">
        <f t="shared" si="59"/>
        <v/>
      </c>
      <c r="AU20" s="11" t="b">
        <f t="shared" ref="AU20:AU33" si="61">IF(AR20=1,IF(AT20=0.5,0.5,""))</f>
        <v>0</v>
      </c>
      <c r="AV20" s="11">
        <f t="shared" si="37"/>
        <v>0</v>
      </c>
      <c r="AW20" s="11">
        <f>SUM($AV$3:AV20)</f>
        <v>-88</v>
      </c>
      <c r="AX20" s="390">
        <f t="shared" si="38"/>
        <v>0</v>
      </c>
      <c r="AY20" s="390">
        <f t="shared" si="60"/>
        <v>0</v>
      </c>
      <c r="AZ20" s="390">
        <f t="shared" si="60"/>
        <v>0</v>
      </c>
      <c r="BA20" s="390">
        <f t="shared" si="60"/>
        <v>0</v>
      </c>
      <c r="BB20" s="390">
        <f t="shared" si="60"/>
        <v>0</v>
      </c>
      <c r="BD20" s="368">
        <f t="shared" si="39"/>
        <v>0</v>
      </c>
      <c r="BE20" s="368">
        <f t="shared" si="39"/>
        <v>0</v>
      </c>
      <c r="BF20" s="368">
        <f t="shared" si="39"/>
        <v>0</v>
      </c>
      <c r="BG20" s="368">
        <f t="shared" si="39"/>
        <v>0</v>
      </c>
      <c r="BH20" s="372">
        <f t="shared" si="40"/>
        <v>18</v>
      </c>
      <c r="BI20" s="372">
        <f t="shared" si="12"/>
        <v>1.5</v>
      </c>
      <c r="BJ20" s="372">
        <f t="shared" si="41"/>
        <v>22</v>
      </c>
      <c r="BK20" s="372">
        <f t="shared" si="13"/>
        <v>2</v>
      </c>
      <c r="BL20" s="372">
        <f t="shared" si="42"/>
        <v>6</v>
      </c>
      <c r="BM20" s="372">
        <f t="shared" si="14"/>
        <v>2</v>
      </c>
      <c r="BN20" s="564">
        <f t="shared" si="15"/>
        <v>0</v>
      </c>
      <c r="BO20" s="565">
        <f t="shared" si="16"/>
        <v>0</v>
      </c>
      <c r="BP20" s="570">
        <f t="shared" si="17"/>
        <v>0</v>
      </c>
      <c r="BQ20" s="564">
        <f t="shared" si="18"/>
        <v>0</v>
      </c>
      <c r="BR20" s="565">
        <f t="shared" si="19"/>
        <v>0</v>
      </c>
      <c r="BS20" s="570">
        <f t="shared" si="20"/>
        <v>0</v>
      </c>
      <c r="BT20" s="568">
        <f t="shared" si="43"/>
        <v>0</v>
      </c>
      <c r="BU20" s="564">
        <f t="shared" si="44"/>
        <v>0</v>
      </c>
      <c r="BV20" s="582">
        <f t="shared" si="45"/>
        <v>0</v>
      </c>
      <c r="BW20" s="576">
        <f t="shared" si="46"/>
        <v>0</v>
      </c>
      <c r="BX20" s="577">
        <f t="shared" si="47"/>
        <v>0</v>
      </c>
      <c r="BY20" s="578">
        <f t="shared" si="21"/>
        <v>0</v>
      </c>
      <c r="BZ20" s="576">
        <f t="shared" si="48"/>
        <v>0</v>
      </c>
      <c r="CA20" s="577">
        <f t="shared" si="49"/>
        <v>0</v>
      </c>
      <c r="CB20" s="578">
        <f t="shared" si="22"/>
        <v>0</v>
      </c>
      <c r="CC20" s="579">
        <f t="shared" si="50"/>
        <v>0</v>
      </c>
      <c r="CD20" s="576">
        <f t="shared" si="51"/>
        <v>0</v>
      </c>
      <c r="CE20" s="560">
        <f t="shared" si="52"/>
        <v>-6</v>
      </c>
      <c r="CF20" s="560">
        <f t="shared" si="53"/>
        <v>-6</v>
      </c>
      <c r="CG20" s="560">
        <f t="shared" si="54"/>
        <v>0</v>
      </c>
      <c r="CH20" s="588">
        <f t="shared" si="55"/>
        <v>0</v>
      </c>
      <c r="CI20" s="11"/>
      <c r="CJ20" s="11"/>
      <c r="CK20" s="204"/>
      <c r="CL20" s="204" t="str">
        <f t="shared" si="56"/>
        <v/>
      </c>
      <c r="CM20" s="11"/>
      <c r="CN20" s="11"/>
      <c r="CO20" s="11"/>
      <c r="CP20" s="204"/>
      <c r="CQ20" s="11"/>
      <c r="CR20" s="204"/>
      <c r="CS20" s="11"/>
    </row>
    <row r="21" spans="1:97" ht="12.75" x14ac:dyDescent="0.2">
      <c r="A21" s="242">
        <f t="shared" si="23"/>
        <v>1</v>
      </c>
      <c r="B21" s="243">
        <f t="shared" si="57"/>
        <v>46131</v>
      </c>
      <c r="C21" s="600">
        <f t="shared" si="24"/>
        <v>16</v>
      </c>
      <c r="D21" s="307"/>
      <c r="E21" s="307"/>
      <c r="F21" s="308"/>
      <c r="G21" s="308"/>
      <c r="H21" s="547">
        <f>IF(AK21=6,Einstellungen!$E$11,IF(AK21=7,Einstellungen!$E$12,IF(AK21=1,Einstellungen!$E$13,IF(AK21=2,Einstellungen!$E$7,IF(AK21=3,Einstellungen!$E$8,IF(AK21=4,Einstellungen!$E$9,IF(AK21=5,Einstellungen!$E$10)))))))</f>
        <v>0</v>
      </c>
      <c r="I21" s="228">
        <f t="shared" si="0"/>
        <v>0</v>
      </c>
      <c r="J21" s="229" t="str">
        <f t="shared" si="1"/>
        <v/>
      </c>
      <c r="K21" s="313"/>
      <c r="L21" s="328"/>
      <c r="M21" s="202"/>
      <c r="N21" s="381"/>
      <c r="O21" s="382"/>
      <c r="P21" s="382"/>
      <c r="Q21" s="382"/>
      <c r="R21" s="246" t="str">
        <f>IF(I$36=0,"",IF(Einstellungen!I$39=1,R20+AV21,CL21))</f>
        <v/>
      </c>
      <c r="S21" s="230">
        <f>SUM(AP$3:AP21)</f>
        <v>88</v>
      </c>
      <c r="T21" s="228">
        <f>SUM(I$3:I21)</f>
        <v>0</v>
      </c>
      <c r="U21" s="373" t="str">
        <f t="shared" si="2"/>
        <v/>
      </c>
      <c r="V21" s="612"/>
      <c r="W21" s="609"/>
      <c r="X21" s="609"/>
      <c r="Y21" s="15">
        <f t="shared" si="3"/>
        <v>46131</v>
      </c>
      <c r="Z21" s="2" t="b">
        <f t="shared" si="4"/>
        <v>0</v>
      </c>
      <c r="AA21" s="2">
        <f>IF(M21=Einstellungen!A$43,I21,IF(M21=Einstellungen!A$45,I21,0))</f>
        <v>0</v>
      </c>
      <c r="AB21" s="2">
        <f>IF(M21=Einstellungen!A$44,I21,IF(M21=Einstellungen!A$45,I21,0))</f>
        <v>0</v>
      </c>
      <c r="AC21" s="661">
        <f t="shared" si="5"/>
        <v>0</v>
      </c>
      <c r="AD21" s="2" t="b">
        <f t="shared" si="6"/>
        <v>0</v>
      </c>
      <c r="AE21" s="2">
        <f t="shared" si="25"/>
        <v>0</v>
      </c>
      <c r="AF21" s="2">
        <f t="shared" si="25"/>
        <v>0</v>
      </c>
      <c r="AG21" s="325" t="b">
        <f t="shared" si="7"/>
        <v>0</v>
      </c>
      <c r="AH21" s="325" t="b">
        <f t="shared" si="8"/>
        <v>0</v>
      </c>
      <c r="AI21" s="325" t="b">
        <f t="shared" si="26"/>
        <v>0</v>
      </c>
      <c r="AJ21" s="325" t="b">
        <f t="shared" si="9"/>
        <v>0</v>
      </c>
      <c r="AK21" s="2">
        <f t="shared" si="27"/>
        <v>1</v>
      </c>
      <c r="AL21" s="14">
        <f t="shared" si="28"/>
        <v>0</v>
      </c>
      <c r="AM21" s="11">
        <f t="shared" si="29"/>
        <v>0</v>
      </c>
      <c r="AN21" s="11">
        <f t="shared" si="30"/>
        <v>0</v>
      </c>
      <c r="AO21" s="11">
        <f t="shared" si="31"/>
        <v>0</v>
      </c>
      <c r="AP21" s="11">
        <f t="shared" si="10"/>
        <v>0</v>
      </c>
      <c r="AQ21" s="204">
        <f t="shared" si="32"/>
        <v>0</v>
      </c>
      <c r="AR21" s="2" t="str">
        <f t="shared" si="33"/>
        <v/>
      </c>
      <c r="AS21" s="2" t="str">
        <f t="shared" si="34"/>
        <v/>
      </c>
      <c r="AT21" s="11" t="str">
        <f t="shared" si="59"/>
        <v/>
      </c>
      <c r="AU21" s="11" t="b">
        <f t="shared" si="61"/>
        <v>0</v>
      </c>
      <c r="AV21" s="11">
        <f t="shared" si="37"/>
        <v>0</v>
      </c>
      <c r="AW21" s="11">
        <f>SUM($AV$3:AV21)</f>
        <v>-88</v>
      </c>
      <c r="AX21" s="390">
        <f t="shared" si="38"/>
        <v>0</v>
      </c>
      <c r="AY21" s="390">
        <f t="shared" si="60"/>
        <v>0</v>
      </c>
      <c r="AZ21" s="390">
        <f t="shared" si="60"/>
        <v>0</v>
      </c>
      <c r="BA21" s="390">
        <f t="shared" si="60"/>
        <v>0</v>
      </c>
      <c r="BB21" s="390">
        <f t="shared" si="60"/>
        <v>0</v>
      </c>
      <c r="BD21" s="368">
        <f t="shared" si="39"/>
        <v>0</v>
      </c>
      <c r="BE21" s="368">
        <f t="shared" si="39"/>
        <v>0</v>
      </c>
      <c r="BF21" s="368">
        <f t="shared" si="39"/>
        <v>0</v>
      </c>
      <c r="BG21" s="368">
        <f t="shared" si="39"/>
        <v>0</v>
      </c>
      <c r="BH21" s="372">
        <f t="shared" si="40"/>
        <v>8</v>
      </c>
      <c r="BI21" s="372">
        <f t="shared" si="12"/>
        <v>2</v>
      </c>
      <c r="BJ21" s="372">
        <f t="shared" si="41"/>
        <v>22</v>
      </c>
      <c r="BK21" s="372">
        <f t="shared" si="13"/>
        <v>3</v>
      </c>
      <c r="BL21" s="372">
        <f t="shared" si="42"/>
        <v>6</v>
      </c>
      <c r="BM21" s="372">
        <f t="shared" si="14"/>
        <v>3</v>
      </c>
      <c r="BN21" s="564">
        <f t="shared" si="15"/>
        <v>0</v>
      </c>
      <c r="BO21" s="565">
        <f t="shared" si="16"/>
        <v>0</v>
      </c>
      <c r="BP21" s="570">
        <f t="shared" si="17"/>
        <v>0</v>
      </c>
      <c r="BQ21" s="564">
        <f t="shared" si="18"/>
        <v>0</v>
      </c>
      <c r="BR21" s="565">
        <f t="shared" si="19"/>
        <v>0</v>
      </c>
      <c r="BS21" s="570">
        <f t="shared" si="20"/>
        <v>0</v>
      </c>
      <c r="BT21" s="568">
        <f t="shared" si="43"/>
        <v>0</v>
      </c>
      <c r="BU21" s="564">
        <f t="shared" si="44"/>
        <v>0</v>
      </c>
      <c r="BV21" s="582">
        <f t="shared" si="45"/>
        <v>0</v>
      </c>
      <c r="BW21" s="576">
        <f t="shared" si="46"/>
        <v>0</v>
      </c>
      <c r="BX21" s="577">
        <f t="shared" si="47"/>
        <v>0</v>
      </c>
      <c r="BY21" s="578">
        <f t="shared" si="21"/>
        <v>0</v>
      </c>
      <c r="BZ21" s="576">
        <f t="shared" si="48"/>
        <v>0</v>
      </c>
      <c r="CA21" s="577">
        <f t="shared" si="49"/>
        <v>0</v>
      </c>
      <c r="CB21" s="578">
        <f t="shared" si="22"/>
        <v>0</v>
      </c>
      <c r="CC21" s="579">
        <f t="shared" si="50"/>
        <v>0</v>
      </c>
      <c r="CD21" s="576">
        <f t="shared" si="51"/>
        <v>0</v>
      </c>
      <c r="CE21" s="560">
        <f t="shared" si="52"/>
        <v>-6</v>
      </c>
      <c r="CF21" s="560">
        <f t="shared" si="53"/>
        <v>-6</v>
      </c>
      <c r="CG21" s="560">
        <f t="shared" si="54"/>
        <v>0</v>
      </c>
      <c r="CH21" s="588">
        <f t="shared" si="55"/>
        <v>0</v>
      </c>
      <c r="CI21" s="11"/>
      <c r="CJ21" s="11"/>
      <c r="CK21" s="204"/>
      <c r="CL21" s="204" t="str">
        <f t="shared" si="56"/>
        <v/>
      </c>
      <c r="CM21" s="11"/>
      <c r="CN21" s="11"/>
      <c r="CO21" s="11"/>
      <c r="CP21" s="204"/>
      <c r="CQ21" s="11"/>
      <c r="CR21" s="204"/>
      <c r="CS21" s="11"/>
    </row>
    <row r="22" spans="1:97" ht="12.75" x14ac:dyDescent="0.2">
      <c r="A22" s="242">
        <f t="shared" si="23"/>
        <v>2</v>
      </c>
      <c r="B22" s="243">
        <f t="shared" si="57"/>
        <v>46132</v>
      </c>
      <c r="C22" s="600">
        <f t="shared" si="24"/>
        <v>17</v>
      </c>
      <c r="D22" s="307"/>
      <c r="E22" s="307"/>
      <c r="F22" s="308"/>
      <c r="G22" s="308"/>
      <c r="H22" s="547">
        <f>IF(AK22=6,Einstellungen!$E$11,IF(AK22=7,Einstellungen!$E$12,IF(AK22=1,Einstellungen!$E$13,IF(AK22=2,Einstellungen!$E$7,IF(AK22=3,Einstellungen!$E$8,IF(AK22=4,Einstellungen!$E$9,IF(AK22=5,Einstellungen!$E$10)))))))</f>
        <v>0</v>
      </c>
      <c r="I22" s="228">
        <f t="shared" si="0"/>
        <v>0</v>
      </c>
      <c r="J22" s="229">
        <f t="shared" si="1"/>
        <v>1</v>
      </c>
      <c r="K22" s="313"/>
      <c r="L22" s="328"/>
      <c r="M22" s="202"/>
      <c r="N22" s="381"/>
      <c r="O22" s="382"/>
      <c r="P22" s="382"/>
      <c r="Q22" s="382"/>
      <c r="R22" s="246" t="str">
        <f>IF(I$36=0,"",IF(Einstellungen!I$39=1,R21+AV22,CL22))</f>
        <v/>
      </c>
      <c r="S22" s="230">
        <f>SUM(AP$3:AP22)</f>
        <v>96</v>
      </c>
      <c r="T22" s="228">
        <f>SUM(I$3:I22)</f>
        <v>0</v>
      </c>
      <c r="U22" s="373" t="str">
        <f t="shared" si="2"/>
        <v/>
      </c>
      <c r="V22" s="689" t="s">
        <v>305</v>
      </c>
      <c r="W22" s="609"/>
      <c r="X22" s="609"/>
      <c r="Y22" s="15">
        <f t="shared" si="3"/>
        <v>46132</v>
      </c>
      <c r="Z22" s="2">
        <f t="shared" si="4"/>
        <v>0</v>
      </c>
      <c r="AA22" s="2">
        <f>IF(M22=Einstellungen!A$43,I22,IF(M22=Einstellungen!A$45,I22,0))</f>
        <v>0</v>
      </c>
      <c r="AB22" s="2">
        <f>IF(M22=Einstellungen!A$44,I22,IF(M22=Einstellungen!A$45,I22,0))</f>
        <v>0</v>
      </c>
      <c r="AC22" s="661">
        <f t="shared" ref="AC22:AC33" si="62">IF(K22="gz",AO22,IF(K22="G/F",AOO22/2,0))</f>
        <v>0</v>
      </c>
      <c r="AD22" s="2">
        <f t="shared" si="6"/>
        <v>0</v>
      </c>
      <c r="AE22" s="2">
        <f t="shared" si="25"/>
        <v>0</v>
      </c>
      <c r="AF22" s="2">
        <f t="shared" si="25"/>
        <v>0</v>
      </c>
      <c r="AG22" s="325">
        <f t="shared" si="7"/>
        <v>0</v>
      </c>
      <c r="AH22" s="325">
        <f t="shared" si="8"/>
        <v>0</v>
      </c>
      <c r="AI22" s="325">
        <f t="shared" si="26"/>
        <v>0</v>
      </c>
      <c r="AJ22" s="325">
        <f t="shared" si="9"/>
        <v>0</v>
      </c>
      <c r="AK22" s="2">
        <f t="shared" si="27"/>
        <v>2</v>
      </c>
      <c r="AL22" s="14">
        <f t="shared" si="28"/>
        <v>0</v>
      </c>
      <c r="AM22" s="11">
        <f t="shared" si="29"/>
        <v>0</v>
      </c>
      <c r="AN22" s="11">
        <f t="shared" si="30"/>
        <v>0</v>
      </c>
      <c r="AO22" s="11">
        <f t="shared" si="31"/>
        <v>8</v>
      </c>
      <c r="AP22" s="11">
        <f t="shared" si="10"/>
        <v>8</v>
      </c>
      <c r="AQ22" s="204">
        <f t="shared" si="32"/>
        <v>8</v>
      </c>
      <c r="AR22" s="2">
        <f t="shared" si="33"/>
        <v>1</v>
      </c>
      <c r="AS22" s="2">
        <f t="shared" si="34"/>
        <v>1</v>
      </c>
      <c r="AT22" s="11" t="str">
        <f t="shared" si="59"/>
        <v/>
      </c>
      <c r="AU22" s="11" t="str">
        <f t="shared" si="61"/>
        <v/>
      </c>
      <c r="AV22" s="11">
        <f t="shared" si="37"/>
        <v>-8</v>
      </c>
      <c r="AW22" s="11">
        <f>SUM($AV$3:AV22)</f>
        <v>-96</v>
      </c>
      <c r="AX22" s="390">
        <f t="shared" si="38"/>
        <v>0</v>
      </c>
      <c r="AY22" s="390">
        <f t="shared" si="60"/>
        <v>0</v>
      </c>
      <c r="AZ22" s="390">
        <f t="shared" si="60"/>
        <v>0</v>
      </c>
      <c r="BA22" s="390">
        <f t="shared" si="60"/>
        <v>0</v>
      </c>
      <c r="BB22" s="390">
        <f t="shared" si="60"/>
        <v>0</v>
      </c>
      <c r="BD22" s="368">
        <f t="shared" si="39"/>
        <v>0</v>
      </c>
      <c r="BE22" s="368">
        <f t="shared" si="39"/>
        <v>0</v>
      </c>
      <c r="BF22" s="368">
        <f t="shared" si="39"/>
        <v>0</v>
      </c>
      <c r="BG22" s="368">
        <f t="shared" si="39"/>
        <v>0</v>
      </c>
      <c r="BH22" s="372">
        <f t="shared" si="40"/>
        <v>18</v>
      </c>
      <c r="BI22" s="372">
        <f t="shared" si="12"/>
        <v>1.5</v>
      </c>
      <c r="BJ22" s="372">
        <f t="shared" si="41"/>
        <v>22</v>
      </c>
      <c r="BK22" s="372">
        <f t="shared" si="13"/>
        <v>2</v>
      </c>
      <c r="BL22" s="372">
        <f t="shared" si="42"/>
        <v>6</v>
      </c>
      <c r="BM22" s="372">
        <f t="shared" si="14"/>
        <v>2</v>
      </c>
      <c r="BN22" s="564">
        <f t="shared" si="15"/>
        <v>0</v>
      </c>
      <c r="BO22" s="565">
        <f t="shared" si="16"/>
        <v>0</v>
      </c>
      <c r="BP22" s="570">
        <f t="shared" si="17"/>
        <v>0</v>
      </c>
      <c r="BQ22" s="564">
        <f t="shared" si="18"/>
        <v>0</v>
      </c>
      <c r="BR22" s="565">
        <f t="shared" si="19"/>
        <v>0</v>
      </c>
      <c r="BS22" s="570">
        <f t="shared" si="20"/>
        <v>0</v>
      </c>
      <c r="BT22" s="568">
        <f t="shared" si="43"/>
        <v>0</v>
      </c>
      <c r="BU22" s="564">
        <f t="shared" si="44"/>
        <v>0</v>
      </c>
      <c r="BV22" s="582">
        <f t="shared" si="45"/>
        <v>0</v>
      </c>
      <c r="BW22" s="576">
        <f t="shared" si="46"/>
        <v>0</v>
      </c>
      <c r="BX22" s="577">
        <f t="shared" si="47"/>
        <v>0</v>
      </c>
      <c r="BY22" s="578">
        <f t="shared" si="21"/>
        <v>0</v>
      </c>
      <c r="BZ22" s="576">
        <f t="shared" si="48"/>
        <v>0</v>
      </c>
      <c r="CA22" s="577">
        <f t="shared" si="49"/>
        <v>0</v>
      </c>
      <c r="CB22" s="578">
        <f t="shared" si="22"/>
        <v>0</v>
      </c>
      <c r="CC22" s="579">
        <f t="shared" si="50"/>
        <v>0</v>
      </c>
      <c r="CD22" s="576">
        <f t="shared" si="51"/>
        <v>0</v>
      </c>
      <c r="CE22" s="560">
        <f t="shared" si="52"/>
        <v>-6</v>
      </c>
      <c r="CF22" s="560">
        <f t="shared" si="53"/>
        <v>-6</v>
      </c>
      <c r="CG22" s="560">
        <f t="shared" si="54"/>
        <v>0</v>
      </c>
      <c r="CH22" s="588">
        <f t="shared" si="55"/>
        <v>0</v>
      </c>
      <c r="CI22" s="11"/>
      <c r="CJ22" s="11"/>
      <c r="CK22" s="204"/>
      <c r="CL22" s="204" t="str">
        <f t="shared" si="56"/>
        <v/>
      </c>
      <c r="CM22" s="11"/>
      <c r="CN22" s="11"/>
      <c r="CO22" s="11"/>
      <c r="CP22" s="204"/>
      <c r="CQ22" s="11"/>
      <c r="CR22" s="204"/>
      <c r="CS22" s="11"/>
    </row>
    <row r="23" spans="1:97" ht="12.75" x14ac:dyDescent="0.2">
      <c r="A23" s="242">
        <f t="shared" si="23"/>
        <v>3</v>
      </c>
      <c r="B23" s="243">
        <f t="shared" si="57"/>
        <v>46133</v>
      </c>
      <c r="C23" s="600">
        <f t="shared" si="24"/>
        <v>17</v>
      </c>
      <c r="D23" s="307"/>
      <c r="E23" s="307"/>
      <c r="F23" s="308"/>
      <c r="G23" s="308"/>
      <c r="H23" s="547">
        <f>IF(AK23=6,Einstellungen!$E$11,IF(AK23=7,Einstellungen!$E$12,IF(AK23=1,Einstellungen!$E$13,IF(AK23=2,Einstellungen!$E$7,IF(AK23=3,Einstellungen!$E$8,IF(AK23=4,Einstellungen!$E$9,IF(AK23=5,Einstellungen!$E$10)))))))</f>
        <v>0</v>
      </c>
      <c r="I23" s="228">
        <f t="shared" si="0"/>
        <v>0</v>
      </c>
      <c r="J23" s="229" t="str">
        <f t="shared" si="1"/>
        <v/>
      </c>
      <c r="K23" s="313" t="s">
        <v>208</v>
      </c>
      <c r="L23" s="328"/>
      <c r="M23" s="202"/>
      <c r="N23" s="381"/>
      <c r="O23" s="382"/>
      <c r="P23" s="382"/>
      <c r="Q23" s="382"/>
      <c r="R23" s="246" t="str">
        <f>IF(I$36=0,"",IF(Einstellungen!I$39=1,R22+AV23,CL23))</f>
        <v/>
      </c>
      <c r="S23" s="230">
        <f>SUM(AP$3:AP23)</f>
        <v>96</v>
      </c>
      <c r="T23" s="228">
        <f>SUM(I$3:I23)</f>
        <v>0</v>
      </c>
      <c r="U23" s="373" t="str">
        <f t="shared" si="2"/>
        <v/>
      </c>
      <c r="V23" s="689" t="s">
        <v>163</v>
      </c>
      <c r="W23" s="609"/>
      <c r="X23" s="609"/>
      <c r="Y23" s="15">
        <f t="shared" si="3"/>
        <v>46133</v>
      </c>
      <c r="Z23" s="2" t="b">
        <f t="shared" si="4"/>
        <v>0</v>
      </c>
      <c r="AA23" s="2">
        <f>IF(M23=Einstellungen!A$43,I23,IF(M23=Einstellungen!A$45,I23,0))</f>
        <v>0</v>
      </c>
      <c r="AB23" s="2">
        <f>IF(M23=Einstellungen!A$44,I23,IF(M23=Einstellungen!A$45,I23,0))</f>
        <v>0</v>
      </c>
      <c r="AC23" s="661">
        <f t="shared" si="62"/>
        <v>0</v>
      </c>
      <c r="AD23" s="2" t="b">
        <f t="shared" si="6"/>
        <v>0</v>
      </c>
      <c r="AE23" s="2">
        <f t="shared" si="25"/>
        <v>0</v>
      </c>
      <c r="AF23" s="2">
        <f t="shared" si="25"/>
        <v>0</v>
      </c>
      <c r="AG23" s="325" t="b">
        <f t="shared" si="7"/>
        <v>0</v>
      </c>
      <c r="AH23" s="325" t="b">
        <f t="shared" si="8"/>
        <v>0</v>
      </c>
      <c r="AI23" s="325">
        <f t="shared" si="26"/>
        <v>1</v>
      </c>
      <c r="AJ23" s="325">
        <f t="shared" si="9"/>
        <v>0</v>
      </c>
      <c r="AK23" s="2">
        <f t="shared" si="27"/>
        <v>3</v>
      </c>
      <c r="AL23" s="14">
        <f t="shared" si="28"/>
        <v>0</v>
      </c>
      <c r="AM23" s="11">
        <f t="shared" si="29"/>
        <v>0</v>
      </c>
      <c r="AN23" s="11">
        <f t="shared" si="30"/>
        <v>0</v>
      </c>
      <c r="AO23" s="11">
        <f t="shared" si="31"/>
        <v>8</v>
      </c>
      <c r="AP23" s="11">
        <f t="shared" ref="AP23:AP33" si="63">IF(K23="U/F",0,AQ23)</f>
        <v>0</v>
      </c>
      <c r="AQ23" s="204">
        <f t="shared" si="32"/>
        <v>0</v>
      </c>
      <c r="AR23" s="2">
        <f t="shared" si="33"/>
        <v>1</v>
      </c>
      <c r="AS23" s="2" t="str">
        <f t="shared" si="34"/>
        <v/>
      </c>
      <c r="AT23" s="11" t="str">
        <f t="shared" si="59"/>
        <v/>
      </c>
      <c r="AU23" s="11" t="str">
        <f t="shared" si="61"/>
        <v/>
      </c>
      <c r="AV23" s="11">
        <f t="shared" si="37"/>
        <v>0</v>
      </c>
      <c r="AW23" s="11">
        <f>SUM($AV$3:AV23)</f>
        <v>-96</v>
      </c>
      <c r="AX23" s="390">
        <f t="shared" si="38"/>
        <v>0</v>
      </c>
      <c r="AY23" s="390">
        <f t="shared" si="60"/>
        <v>0</v>
      </c>
      <c r="AZ23" s="390">
        <f t="shared" si="60"/>
        <v>0</v>
      </c>
      <c r="BA23" s="390">
        <f t="shared" si="60"/>
        <v>0</v>
      </c>
      <c r="BB23" s="390">
        <f t="shared" si="60"/>
        <v>0</v>
      </c>
      <c r="BD23" s="368">
        <f t="shared" si="39"/>
        <v>0</v>
      </c>
      <c r="BE23" s="368">
        <f t="shared" si="39"/>
        <v>0</v>
      </c>
      <c r="BF23" s="368">
        <f t="shared" si="39"/>
        <v>0</v>
      </c>
      <c r="BG23" s="368">
        <f t="shared" si="39"/>
        <v>0</v>
      </c>
      <c r="BH23" s="372">
        <f t="shared" si="40"/>
        <v>18</v>
      </c>
      <c r="BI23" s="372">
        <f t="shared" si="12"/>
        <v>1.5</v>
      </c>
      <c r="BJ23" s="372">
        <f t="shared" si="41"/>
        <v>22</v>
      </c>
      <c r="BK23" s="372">
        <f t="shared" si="13"/>
        <v>2</v>
      </c>
      <c r="BL23" s="372">
        <f t="shared" si="42"/>
        <v>6</v>
      </c>
      <c r="BM23" s="372">
        <f t="shared" si="14"/>
        <v>2</v>
      </c>
      <c r="BN23" s="564">
        <f t="shared" si="15"/>
        <v>0</v>
      </c>
      <c r="BO23" s="565">
        <f t="shared" si="16"/>
        <v>0</v>
      </c>
      <c r="BP23" s="570">
        <f t="shared" si="17"/>
        <v>0</v>
      </c>
      <c r="BQ23" s="564">
        <f t="shared" si="18"/>
        <v>0</v>
      </c>
      <c r="BR23" s="565">
        <f t="shared" si="19"/>
        <v>0</v>
      </c>
      <c r="BS23" s="570">
        <f t="shared" si="20"/>
        <v>0</v>
      </c>
      <c r="BT23" s="568">
        <f t="shared" si="43"/>
        <v>0</v>
      </c>
      <c r="BU23" s="564">
        <f t="shared" si="44"/>
        <v>0</v>
      </c>
      <c r="BV23" s="582">
        <f t="shared" si="45"/>
        <v>0</v>
      </c>
      <c r="BW23" s="576">
        <f t="shared" si="46"/>
        <v>0</v>
      </c>
      <c r="BX23" s="577">
        <f t="shared" si="47"/>
        <v>0</v>
      </c>
      <c r="BY23" s="578">
        <f t="shared" si="21"/>
        <v>0</v>
      </c>
      <c r="BZ23" s="576">
        <f t="shared" si="48"/>
        <v>0</v>
      </c>
      <c r="CA23" s="577">
        <f t="shared" si="49"/>
        <v>0</v>
      </c>
      <c r="CB23" s="578">
        <f t="shared" si="22"/>
        <v>0</v>
      </c>
      <c r="CC23" s="579">
        <f t="shared" si="50"/>
        <v>0</v>
      </c>
      <c r="CD23" s="576">
        <f t="shared" si="51"/>
        <v>0</v>
      </c>
      <c r="CE23" s="560">
        <f t="shared" si="52"/>
        <v>-6</v>
      </c>
      <c r="CF23" s="560">
        <f t="shared" si="53"/>
        <v>-6</v>
      </c>
      <c r="CG23" s="560">
        <f t="shared" si="54"/>
        <v>0</v>
      </c>
      <c r="CH23" s="588">
        <f t="shared" si="55"/>
        <v>0</v>
      </c>
      <c r="CI23" s="11"/>
      <c r="CJ23" s="11"/>
      <c r="CK23" s="204"/>
      <c r="CL23" s="204" t="str">
        <f t="shared" si="56"/>
        <v/>
      </c>
      <c r="CM23" s="11"/>
      <c r="CN23" s="11"/>
      <c r="CO23" s="11"/>
      <c r="CP23" s="204"/>
      <c r="CQ23" s="11"/>
      <c r="CR23" s="204"/>
      <c r="CS23" s="11"/>
    </row>
    <row r="24" spans="1:97" ht="12.75" x14ac:dyDescent="0.2">
      <c r="A24" s="242">
        <f t="shared" si="23"/>
        <v>4</v>
      </c>
      <c r="B24" s="243">
        <f t="shared" si="57"/>
        <v>46134</v>
      </c>
      <c r="C24" s="600">
        <f t="shared" si="24"/>
        <v>17</v>
      </c>
      <c r="D24" s="307"/>
      <c r="E24" s="307"/>
      <c r="F24" s="308"/>
      <c r="G24" s="308"/>
      <c r="H24" s="547">
        <f>IF(AK24=6,Einstellungen!$E$11,IF(AK24=7,Einstellungen!$E$12,IF(AK24=1,Einstellungen!$E$13,IF(AK24=2,Einstellungen!$E$7,IF(AK24=3,Einstellungen!$E$8,IF(AK24=4,Einstellungen!$E$9,IF(AK24=5,Einstellungen!$E$10)))))))</f>
        <v>0</v>
      </c>
      <c r="I24" s="228">
        <f t="shared" si="0"/>
        <v>0</v>
      </c>
      <c r="J24" s="229">
        <f t="shared" si="1"/>
        <v>1</v>
      </c>
      <c r="K24" s="313"/>
      <c r="L24" s="328"/>
      <c r="M24" s="202"/>
      <c r="N24" s="381"/>
      <c r="O24" s="382"/>
      <c r="P24" s="382"/>
      <c r="Q24" s="382"/>
      <c r="R24" s="246" t="str">
        <f>IF(I$36=0,"",IF(Einstellungen!I$39=1,R23+AV24,CL24))</f>
        <v/>
      </c>
      <c r="S24" s="230">
        <f>SUM(AP$3:AP24)</f>
        <v>104</v>
      </c>
      <c r="T24" s="228">
        <f>SUM(I$3:I24)</f>
        <v>0</v>
      </c>
      <c r="U24" s="373" t="str">
        <f t="shared" si="2"/>
        <v/>
      </c>
      <c r="V24" s="612"/>
      <c r="W24" s="609"/>
      <c r="X24" s="609"/>
      <c r="Y24" s="15">
        <f t="shared" si="3"/>
        <v>46134</v>
      </c>
      <c r="Z24" s="2">
        <f t="shared" si="4"/>
        <v>0</v>
      </c>
      <c r="AA24" s="2">
        <f>IF(M24=Einstellungen!A$43,I24,IF(M24=Einstellungen!A$45,I24,0))</f>
        <v>0</v>
      </c>
      <c r="AB24" s="2">
        <f>IF(M24=Einstellungen!A$44,I24,IF(M24=Einstellungen!A$45,I24,0))</f>
        <v>0</v>
      </c>
      <c r="AC24" s="661">
        <f t="shared" si="62"/>
        <v>0</v>
      </c>
      <c r="AD24" s="2">
        <f t="shared" si="6"/>
        <v>0</v>
      </c>
      <c r="AE24" s="2">
        <f t="shared" si="25"/>
        <v>0</v>
      </c>
      <c r="AF24" s="2">
        <f t="shared" si="25"/>
        <v>0</v>
      </c>
      <c r="AG24" s="325">
        <f t="shared" si="7"/>
        <v>0</v>
      </c>
      <c r="AH24" s="325">
        <f t="shared" si="8"/>
        <v>0</v>
      </c>
      <c r="AI24" s="325">
        <f t="shared" si="26"/>
        <v>0</v>
      </c>
      <c r="AJ24" s="325">
        <f t="shared" si="9"/>
        <v>0</v>
      </c>
      <c r="AK24" s="2">
        <f t="shared" si="27"/>
        <v>4</v>
      </c>
      <c r="AL24" s="14">
        <f t="shared" si="28"/>
        <v>0</v>
      </c>
      <c r="AM24" s="11">
        <f t="shared" si="29"/>
        <v>0</v>
      </c>
      <c r="AN24" s="11">
        <f t="shared" si="30"/>
        <v>0</v>
      </c>
      <c r="AO24" s="11">
        <f t="shared" si="31"/>
        <v>8</v>
      </c>
      <c r="AP24" s="11">
        <f t="shared" si="63"/>
        <v>8</v>
      </c>
      <c r="AQ24" s="204">
        <f t="shared" si="32"/>
        <v>8</v>
      </c>
      <c r="AR24" s="2">
        <f t="shared" si="33"/>
        <v>1</v>
      </c>
      <c r="AS24" s="2">
        <f t="shared" si="34"/>
        <v>1</v>
      </c>
      <c r="AT24" s="11" t="str">
        <f t="shared" si="59"/>
        <v/>
      </c>
      <c r="AU24" s="11" t="str">
        <f t="shared" si="61"/>
        <v/>
      </c>
      <c r="AV24" s="11">
        <f t="shared" si="37"/>
        <v>-8</v>
      </c>
      <c r="AW24" s="11">
        <f>SUM($AV$3:AV24)</f>
        <v>-104</v>
      </c>
      <c r="AX24" s="390">
        <f t="shared" si="38"/>
        <v>0</v>
      </c>
      <c r="AY24" s="390">
        <f t="shared" si="60"/>
        <v>0</v>
      </c>
      <c r="AZ24" s="390">
        <f t="shared" si="60"/>
        <v>0</v>
      </c>
      <c r="BA24" s="390">
        <f t="shared" si="60"/>
        <v>0</v>
      </c>
      <c r="BB24" s="390">
        <f t="shared" si="60"/>
        <v>0</v>
      </c>
      <c r="BD24" s="368">
        <f t="shared" si="39"/>
        <v>0</v>
      </c>
      <c r="BE24" s="368">
        <f t="shared" si="39"/>
        <v>0</v>
      </c>
      <c r="BF24" s="368">
        <f t="shared" si="39"/>
        <v>0</v>
      </c>
      <c r="BG24" s="368">
        <f t="shared" si="39"/>
        <v>0</v>
      </c>
      <c r="BH24" s="372">
        <f t="shared" si="40"/>
        <v>18</v>
      </c>
      <c r="BI24" s="372">
        <f t="shared" si="12"/>
        <v>1.5</v>
      </c>
      <c r="BJ24" s="372">
        <f t="shared" si="41"/>
        <v>22</v>
      </c>
      <c r="BK24" s="372">
        <f t="shared" si="13"/>
        <v>2</v>
      </c>
      <c r="BL24" s="372">
        <f t="shared" si="42"/>
        <v>6</v>
      </c>
      <c r="BM24" s="372">
        <f t="shared" si="14"/>
        <v>2</v>
      </c>
      <c r="BN24" s="564">
        <f t="shared" si="15"/>
        <v>0</v>
      </c>
      <c r="BO24" s="565">
        <f t="shared" si="16"/>
        <v>0</v>
      </c>
      <c r="BP24" s="570">
        <f t="shared" si="17"/>
        <v>0</v>
      </c>
      <c r="BQ24" s="564">
        <f t="shared" si="18"/>
        <v>0</v>
      </c>
      <c r="BR24" s="565">
        <f t="shared" si="19"/>
        <v>0</v>
      </c>
      <c r="BS24" s="570">
        <f t="shared" si="20"/>
        <v>0</v>
      </c>
      <c r="BT24" s="568">
        <f t="shared" si="43"/>
        <v>0</v>
      </c>
      <c r="BU24" s="564">
        <f t="shared" si="44"/>
        <v>0</v>
      </c>
      <c r="BV24" s="582">
        <f t="shared" si="45"/>
        <v>0</v>
      </c>
      <c r="BW24" s="576">
        <f t="shared" si="46"/>
        <v>0</v>
      </c>
      <c r="BX24" s="577">
        <f t="shared" si="47"/>
        <v>0</v>
      </c>
      <c r="BY24" s="578">
        <f t="shared" si="21"/>
        <v>0</v>
      </c>
      <c r="BZ24" s="576">
        <f t="shared" si="48"/>
        <v>0</v>
      </c>
      <c r="CA24" s="577">
        <f t="shared" si="49"/>
        <v>0</v>
      </c>
      <c r="CB24" s="578">
        <f t="shared" si="22"/>
        <v>0</v>
      </c>
      <c r="CC24" s="579">
        <f t="shared" si="50"/>
        <v>0</v>
      </c>
      <c r="CD24" s="576">
        <f t="shared" si="51"/>
        <v>0</v>
      </c>
      <c r="CE24" s="560">
        <f t="shared" si="52"/>
        <v>-6</v>
      </c>
      <c r="CF24" s="560">
        <f t="shared" si="53"/>
        <v>-6</v>
      </c>
      <c r="CG24" s="560">
        <f t="shared" si="54"/>
        <v>0</v>
      </c>
      <c r="CH24" s="588">
        <f t="shared" si="55"/>
        <v>0</v>
      </c>
      <c r="CI24" s="11"/>
      <c r="CJ24" s="11"/>
      <c r="CK24" s="204"/>
      <c r="CL24" s="204" t="str">
        <f t="shared" si="56"/>
        <v/>
      </c>
      <c r="CM24" s="11"/>
      <c r="CN24" s="11"/>
      <c r="CO24" s="11"/>
      <c r="CP24" s="204"/>
      <c r="CQ24" s="11"/>
      <c r="CR24" s="204"/>
      <c r="CS24" s="11"/>
    </row>
    <row r="25" spans="1:97" ht="12.75" x14ac:dyDescent="0.2">
      <c r="A25" s="242">
        <f t="shared" si="23"/>
        <v>5</v>
      </c>
      <c r="B25" s="243">
        <f t="shared" si="57"/>
        <v>46135</v>
      </c>
      <c r="C25" s="600">
        <f t="shared" si="24"/>
        <v>17</v>
      </c>
      <c r="D25" s="307"/>
      <c r="E25" s="307"/>
      <c r="F25" s="308"/>
      <c r="G25" s="308"/>
      <c r="H25" s="547">
        <f>IF(AK25=6,Einstellungen!$E$11,IF(AK25=7,Einstellungen!$E$12,IF(AK25=1,Einstellungen!$E$13,IF(AK25=2,Einstellungen!$E$7,IF(AK25=3,Einstellungen!$E$8,IF(AK25=4,Einstellungen!$E$9,IF(AK25=5,Einstellungen!$E$10)))))))</f>
        <v>0</v>
      </c>
      <c r="I25" s="228">
        <f t="shared" si="0"/>
        <v>0</v>
      </c>
      <c r="J25" s="229">
        <f t="shared" si="1"/>
        <v>1</v>
      </c>
      <c r="K25" s="209"/>
      <c r="L25" s="328"/>
      <c r="M25" s="202"/>
      <c r="N25" s="381"/>
      <c r="O25" s="382"/>
      <c r="P25" s="382"/>
      <c r="Q25" s="382"/>
      <c r="R25" s="246" t="str">
        <f>IF(I$36=0,"",IF(Einstellungen!I$39=1,R24+AV25,CL25))</f>
        <v/>
      </c>
      <c r="S25" s="230">
        <f>SUM(AP$3:AP25)</f>
        <v>112</v>
      </c>
      <c r="T25" s="228">
        <f>SUM(I$3:I25)</f>
        <v>0</v>
      </c>
      <c r="U25" s="373" t="str">
        <f t="shared" si="2"/>
        <v/>
      </c>
      <c r="V25" s="612"/>
      <c r="W25" s="609"/>
      <c r="X25" s="609"/>
      <c r="Y25" s="15">
        <f t="shared" si="3"/>
        <v>46135</v>
      </c>
      <c r="Z25" s="2">
        <f t="shared" si="4"/>
        <v>0</v>
      </c>
      <c r="AA25" s="2">
        <f>IF(M25=Einstellungen!A$43,I25,IF(M25=Einstellungen!A$45,I25,0))</f>
        <v>0</v>
      </c>
      <c r="AB25" s="2">
        <f>IF(M25=Einstellungen!A$44,I25,IF(M25=Einstellungen!A$45,I25,0))</f>
        <v>0</v>
      </c>
      <c r="AC25" s="661">
        <f t="shared" si="62"/>
        <v>0</v>
      </c>
      <c r="AD25" s="2">
        <f t="shared" si="6"/>
        <v>0</v>
      </c>
      <c r="AE25" s="2">
        <f t="shared" si="25"/>
        <v>0</v>
      </c>
      <c r="AF25" s="2">
        <f t="shared" si="25"/>
        <v>0</v>
      </c>
      <c r="AG25" s="325">
        <f t="shared" si="7"/>
        <v>0</v>
      </c>
      <c r="AH25" s="325">
        <f t="shared" si="8"/>
        <v>0</v>
      </c>
      <c r="AI25" s="325">
        <f t="shared" si="26"/>
        <v>0</v>
      </c>
      <c r="AJ25" s="325">
        <f t="shared" si="9"/>
        <v>0</v>
      </c>
      <c r="AK25" s="2">
        <f t="shared" si="27"/>
        <v>5</v>
      </c>
      <c r="AL25" s="14">
        <f t="shared" si="28"/>
        <v>0</v>
      </c>
      <c r="AM25" s="11">
        <f t="shared" si="29"/>
        <v>0</v>
      </c>
      <c r="AN25" s="11">
        <f t="shared" si="30"/>
        <v>0</v>
      </c>
      <c r="AO25" s="11">
        <f t="shared" si="31"/>
        <v>8</v>
      </c>
      <c r="AP25" s="11">
        <f t="shared" si="63"/>
        <v>8</v>
      </c>
      <c r="AQ25" s="204">
        <f t="shared" si="32"/>
        <v>8</v>
      </c>
      <c r="AR25" s="2">
        <f t="shared" si="33"/>
        <v>1</v>
      </c>
      <c r="AS25" s="2">
        <f t="shared" si="34"/>
        <v>1</v>
      </c>
      <c r="AT25" s="11" t="str">
        <f t="shared" si="59"/>
        <v/>
      </c>
      <c r="AU25" s="11" t="str">
        <f t="shared" si="61"/>
        <v/>
      </c>
      <c r="AV25" s="11">
        <f t="shared" si="37"/>
        <v>-8</v>
      </c>
      <c r="AW25" s="11">
        <f>SUM($AV$3:AV25)</f>
        <v>-112</v>
      </c>
      <c r="AX25" s="390">
        <f t="shared" si="38"/>
        <v>0</v>
      </c>
      <c r="AY25" s="390">
        <f t="shared" si="60"/>
        <v>0</v>
      </c>
      <c r="AZ25" s="390">
        <f t="shared" si="60"/>
        <v>0</v>
      </c>
      <c r="BA25" s="390">
        <f t="shared" si="60"/>
        <v>0</v>
      </c>
      <c r="BB25" s="390">
        <f t="shared" si="60"/>
        <v>0</v>
      </c>
      <c r="BD25" s="368">
        <f t="shared" si="39"/>
        <v>0</v>
      </c>
      <c r="BE25" s="368">
        <f t="shared" si="39"/>
        <v>0</v>
      </c>
      <c r="BF25" s="368">
        <f t="shared" si="39"/>
        <v>0</v>
      </c>
      <c r="BG25" s="368">
        <f t="shared" si="39"/>
        <v>0</v>
      </c>
      <c r="BH25" s="372">
        <f t="shared" si="40"/>
        <v>18</v>
      </c>
      <c r="BI25" s="372">
        <f t="shared" si="12"/>
        <v>1.5</v>
      </c>
      <c r="BJ25" s="372">
        <f t="shared" si="41"/>
        <v>22</v>
      </c>
      <c r="BK25" s="372">
        <f t="shared" si="13"/>
        <v>2</v>
      </c>
      <c r="BL25" s="372">
        <f t="shared" si="42"/>
        <v>6</v>
      </c>
      <c r="BM25" s="372">
        <f t="shared" si="14"/>
        <v>2</v>
      </c>
      <c r="BN25" s="564">
        <f t="shared" si="15"/>
        <v>0</v>
      </c>
      <c r="BO25" s="565">
        <f t="shared" si="16"/>
        <v>0</v>
      </c>
      <c r="BP25" s="570">
        <f t="shared" si="17"/>
        <v>0</v>
      </c>
      <c r="BQ25" s="564">
        <f t="shared" si="18"/>
        <v>0</v>
      </c>
      <c r="BR25" s="565">
        <f t="shared" si="19"/>
        <v>0</v>
      </c>
      <c r="BS25" s="570">
        <f t="shared" si="20"/>
        <v>0</v>
      </c>
      <c r="BT25" s="568">
        <f t="shared" si="43"/>
        <v>0</v>
      </c>
      <c r="BU25" s="564">
        <f t="shared" si="44"/>
        <v>0</v>
      </c>
      <c r="BV25" s="582">
        <f t="shared" si="45"/>
        <v>0</v>
      </c>
      <c r="BW25" s="576">
        <f t="shared" si="46"/>
        <v>0</v>
      </c>
      <c r="BX25" s="577">
        <f t="shared" si="47"/>
        <v>0</v>
      </c>
      <c r="BY25" s="578">
        <f t="shared" si="21"/>
        <v>0</v>
      </c>
      <c r="BZ25" s="576">
        <f t="shared" si="48"/>
        <v>0</v>
      </c>
      <c r="CA25" s="577">
        <f t="shared" si="49"/>
        <v>0</v>
      </c>
      <c r="CB25" s="578">
        <f t="shared" si="22"/>
        <v>0</v>
      </c>
      <c r="CC25" s="579">
        <f t="shared" si="50"/>
        <v>0</v>
      </c>
      <c r="CD25" s="576">
        <f t="shared" si="51"/>
        <v>0</v>
      </c>
      <c r="CE25" s="560">
        <f t="shared" si="52"/>
        <v>-6</v>
      </c>
      <c r="CF25" s="560">
        <f t="shared" si="53"/>
        <v>-6</v>
      </c>
      <c r="CG25" s="560">
        <f t="shared" si="54"/>
        <v>0</v>
      </c>
      <c r="CH25" s="588">
        <f t="shared" si="55"/>
        <v>0</v>
      </c>
      <c r="CI25" s="11"/>
      <c r="CJ25" s="11"/>
      <c r="CK25" s="204"/>
      <c r="CL25" s="204" t="str">
        <f t="shared" si="56"/>
        <v/>
      </c>
      <c r="CM25" s="11"/>
      <c r="CN25" s="11"/>
      <c r="CO25" s="11"/>
      <c r="CP25" s="204"/>
      <c r="CQ25" s="11"/>
      <c r="CR25" s="204"/>
      <c r="CS25" s="11"/>
    </row>
    <row r="26" spans="1:97" ht="12.75" x14ac:dyDescent="0.2">
      <c r="A26" s="242">
        <f t="shared" si="23"/>
        <v>6</v>
      </c>
      <c r="B26" s="243">
        <f t="shared" si="57"/>
        <v>46136</v>
      </c>
      <c r="C26" s="600">
        <f t="shared" si="24"/>
        <v>17</v>
      </c>
      <c r="D26" s="307"/>
      <c r="E26" s="307"/>
      <c r="F26" s="308"/>
      <c r="G26" s="308"/>
      <c r="H26" s="547">
        <f>IF(AK26=6,Einstellungen!$E$11,IF(AK26=7,Einstellungen!$E$12,IF(AK26=1,Einstellungen!$E$13,IF(AK26=2,Einstellungen!$E$7,IF(AK26=3,Einstellungen!$E$8,IF(AK26=4,Einstellungen!$E$9,IF(AK26=5,Einstellungen!$E$10)))))))</f>
        <v>0</v>
      </c>
      <c r="I26" s="228">
        <f t="shared" si="0"/>
        <v>0</v>
      </c>
      <c r="J26" s="229">
        <f t="shared" si="1"/>
        <v>1</v>
      </c>
      <c r="K26" s="209"/>
      <c r="L26" s="328"/>
      <c r="M26" s="202"/>
      <c r="N26" s="381"/>
      <c r="O26" s="382"/>
      <c r="P26" s="382"/>
      <c r="Q26" s="382"/>
      <c r="R26" s="246" t="str">
        <f>IF(I$36=0,"",IF(Einstellungen!I$39=1,R25+AV26,CL26))</f>
        <v/>
      </c>
      <c r="S26" s="230">
        <f>SUM(AP$3:AP26)</f>
        <v>120</v>
      </c>
      <c r="T26" s="228">
        <f>SUM(I$3:I26)</f>
        <v>0</v>
      </c>
      <c r="U26" s="373" t="str">
        <f t="shared" si="2"/>
        <v/>
      </c>
      <c r="V26" s="612"/>
      <c r="W26" s="609"/>
      <c r="X26" s="609"/>
      <c r="Y26" s="15">
        <f t="shared" si="3"/>
        <v>46136</v>
      </c>
      <c r="Z26" s="2">
        <f t="shared" si="4"/>
        <v>0</v>
      </c>
      <c r="AA26" s="2">
        <f>IF(M26=Einstellungen!A$43,I26,IF(M26=Einstellungen!A$45,I26,0))</f>
        <v>0</v>
      </c>
      <c r="AB26" s="2">
        <f>IF(M26=Einstellungen!A$44,I26,IF(M26=Einstellungen!A$45,I26,0))</f>
        <v>0</v>
      </c>
      <c r="AC26" s="661">
        <f t="shared" si="62"/>
        <v>0</v>
      </c>
      <c r="AD26" s="2">
        <f t="shared" si="6"/>
        <v>0</v>
      </c>
      <c r="AE26" s="2">
        <f t="shared" si="25"/>
        <v>0</v>
      </c>
      <c r="AF26" s="2">
        <f t="shared" si="25"/>
        <v>0</v>
      </c>
      <c r="AG26" s="325">
        <f t="shared" si="7"/>
        <v>0</v>
      </c>
      <c r="AH26" s="325">
        <f t="shared" si="8"/>
        <v>0</v>
      </c>
      <c r="AI26" s="325">
        <f t="shared" si="26"/>
        <v>0</v>
      </c>
      <c r="AJ26" s="325">
        <f t="shared" si="9"/>
        <v>0</v>
      </c>
      <c r="AK26" s="2">
        <f t="shared" si="27"/>
        <v>6</v>
      </c>
      <c r="AL26" s="14">
        <f t="shared" si="28"/>
        <v>0</v>
      </c>
      <c r="AM26" s="11">
        <f t="shared" si="29"/>
        <v>0</v>
      </c>
      <c r="AN26" s="11">
        <f t="shared" si="30"/>
        <v>0</v>
      </c>
      <c r="AO26" s="11">
        <f t="shared" si="31"/>
        <v>8</v>
      </c>
      <c r="AP26" s="11">
        <f t="shared" si="63"/>
        <v>8</v>
      </c>
      <c r="AQ26" s="204">
        <f t="shared" si="32"/>
        <v>8</v>
      </c>
      <c r="AR26" s="2">
        <f t="shared" si="33"/>
        <v>1</v>
      </c>
      <c r="AS26" s="2">
        <f t="shared" si="34"/>
        <v>1</v>
      </c>
      <c r="AT26" s="11" t="str">
        <f t="shared" si="59"/>
        <v/>
      </c>
      <c r="AU26" s="11" t="str">
        <f t="shared" si="61"/>
        <v/>
      </c>
      <c r="AV26" s="11">
        <f t="shared" si="37"/>
        <v>-8</v>
      </c>
      <c r="AW26" s="11">
        <f>SUM($AV$3:AV26)</f>
        <v>-120</v>
      </c>
      <c r="AX26" s="390">
        <f t="shared" si="38"/>
        <v>0</v>
      </c>
      <c r="AY26" s="390">
        <f t="shared" si="60"/>
        <v>0</v>
      </c>
      <c r="AZ26" s="390">
        <f t="shared" si="60"/>
        <v>0</v>
      </c>
      <c r="BA26" s="390">
        <f t="shared" si="60"/>
        <v>0</v>
      </c>
      <c r="BB26" s="390">
        <f t="shared" si="60"/>
        <v>0</v>
      </c>
      <c r="BD26" s="368">
        <f t="shared" si="39"/>
        <v>0</v>
      </c>
      <c r="BE26" s="368">
        <f t="shared" si="39"/>
        <v>0</v>
      </c>
      <c r="BF26" s="368">
        <f t="shared" si="39"/>
        <v>0</v>
      </c>
      <c r="BG26" s="368">
        <f t="shared" si="39"/>
        <v>0</v>
      </c>
      <c r="BH26" s="372">
        <f t="shared" si="40"/>
        <v>18</v>
      </c>
      <c r="BI26" s="372">
        <f t="shared" si="12"/>
        <v>1.5</v>
      </c>
      <c r="BJ26" s="372">
        <f t="shared" si="41"/>
        <v>22</v>
      </c>
      <c r="BK26" s="372">
        <f t="shared" si="13"/>
        <v>2</v>
      </c>
      <c r="BL26" s="372">
        <f t="shared" si="42"/>
        <v>6</v>
      </c>
      <c r="BM26" s="372">
        <f t="shared" si="14"/>
        <v>2</v>
      </c>
      <c r="BN26" s="564">
        <f t="shared" si="15"/>
        <v>0</v>
      </c>
      <c r="BO26" s="565">
        <f t="shared" si="16"/>
        <v>0</v>
      </c>
      <c r="BP26" s="570">
        <f t="shared" si="17"/>
        <v>0</v>
      </c>
      <c r="BQ26" s="564">
        <f t="shared" si="18"/>
        <v>0</v>
      </c>
      <c r="BR26" s="565">
        <f t="shared" si="19"/>
        <v>0</v>
      </c>
      <c r="BS26" s="570">
        <f t="shared" si="20"/>
        <v>0</v>
      </c>
      <c r="BT26" s="568">
        <f t="shared" si="43"/>
        <v>0</v>
      </c>
      <c r="BU26" s="564">
        <f t="shared" si="44"/>
        <v>0</v>
      </c>
      <c r="BV26" s="582">
        <f t="shared" si="45"/>
        <v>0</v>
      </c>
      <c r="BW26" s="576">
        <f t="shared" si="46"/>
        <v>0</v>
      </c>
      <c r="BX26" s="577">
        <f t="shared" si="47"/>
        <v>0</v>
      </c>
      <c r="BY26" s="578">
        <f t="shared" si="21"/>
        <v>0</v>
      </c>
      <c r="BZ26" s="576">
        <f t="shared" si="48"/>
        <v>0</v>
      </c>
      <c r="CA26" s="577">
        <f t="shared" si="49"/>
        <v>0</v>
      </c>
      <c r="CB26" s="578">
        <f t="shared" si="22"/>
        <v>0</v>
      </c>
      <c r="CC26" s="579">
        <f t="shared" si="50"/>
        <v>0</v>
      </c>
      <c r="CD26" s="576">
        <f t="shared" si="51"/>
        <v>0</v>
      </c>
      <c r="CE26" s="560">
        <f t="shared" si="52"/>
        <v>-6</v>
      </c>
      <c r="CF26" s="560">
        <f t="shared" si="53"/>
        <v>-6</v>
      </c>
      <c r="CG26" s="560">
        <f t="shared" si="54"/>
        <v>0</v>
      </c>
      <c r="CH26" s="588">
        <f t="shared" si="55"/>
        <v>0</v>
      </c>
      <c r="CI26" s="11"/>
      <c r="CJ26" s="11"/>
      <c r="CK26" s="204"/>
      <c r="CL26" s="204" t="str">
        <f t="shared" si="56"/>
        <v/>
      </c>
      <c r="CM26" s="11"/>
      <c r="CN26" s="11"/>
      <c r="CO26" s="11"/>
      <c r="CP26" s="204"/>
      <c r="CQ26" s="11"/>
      <c r="CR26" s="204"/>
      <c r="CS26" s="11"/>
    </row>
    <row r="27" spans="1:97" ht="12.75" x14ac:dyDescent="0.2">
      <c r="A27" s="242">
        <f t="shared" si="23"/>
        <v>7</v>
      </c>
      <c r="B27" s="243">
        <f t="shared" si="57"/>
        <v>46137</v>
      </c>
      <c r="C27" s="600">
        <f t="shared" si="24"/>
        <v>17</v>
      </c>
      <c r="D27" s="307"/>
      <c r="E27" s="307"/>
      <c r="F27" s="308"/>
      <c r="G27" s="308"/>
      <c r="H27" s="547">
        <f>IF(AK27=6,Einstellungen!$E$11,IF(AK27=7,Einstellungen!$E$12,IF(AK27=1,Einstellungen!$E$13,IF(AK27=2,Einstellungen!$E$7,IF(AK27=3,Einstellungen!$E$8,IF(AK27=4,Einstellungen!$E$9,IF(AK27=5,Einstellungen!$E$10)))))))</f>
        <v>0</v>
      </c>
      <c r="I27" s="228">
        <f t="shared" si="0"/>
        <v>0</v>
      </c>
      <c r="J27" s="229" t="str">
        <f t="shared" si="1"/>
        <v/>
      </c>
      <c r="K27" s="209"/>
      <c r="L27" s="328"/>
      <c r="M27" s="202"/>
      <c r="N27" s="381"/>
      <c r="O27" s="382"/>
      <c r="P27" s="382"/>
      <c r="Q27" s="382"/>
      <c r="R27" s="246" t="str">
        <f>IF(I$36=0,"",IF(Einstellungen!I$39=1,R26+AV27,CL27))</f>
        <v/>
      </c>
      <c r="S27" s="230">
        <f>SUM(AP$3:AP27)</f>
        <v>120</v>
      </c>
      <c r="T27" s="228">
        <f>SUM(I$3:I27)</f>
        <v>0</v>
      </c>
      <c r="U27" s="373" t="str">
        <f t="shared" si="2"/>
        <v/>
      </c>
      <c r="V27" s="612"/>
      <c r="W27" s="609"/>
      <c r="X27" s="609"/>
      <c r="Y27" s="15">
        <f t="shared" si="3"/>
        <v>46137</v>
      </c>
      <c r="Z27" s="2" t="b">
        <f t="shared" si="4"/>
        <v>0</v>
      </c>
      <c r="AA27" s="2">
        <f>IF(M27=Einstellungen!A$43,I27,IF(M27=Einstellungen!A$45,I27,0))</f>
        <v>0</v>
      </c>
      <c r="AB27" s="2">
        <f>IF(M27=Einstellungen!A$44,I27,IF(M27=Einstellungen!A$45,I27,0))</f>
        <v>0</v>
      </c>
      <c r="AC27" s="661">
        <f t="shared" si="62"/>
        <v>0</v>
      </c>
      <c r="AD27" s="2" t="b">
        <f t="shared" si="6"/>
        <v>0</v>
      </c>
      <c r="AE27" s="2">
        <f t="shared" si="25"/>
        <v>0</v>
      </c>
      <c r="AF27" s="2">
        <f t="shared" si="25"/>
        <v>0</v>
      </c>
      <c r="AG27" s="325" t="b">
        <f t="shared" si="7"/>
        <v>0</v>
      </c>
      <c r="AH27" s="325" t="b">
        <f t="shared" si="8"/>
        <v>0</v>
      </c>
      <c r="AI27" s="325" t="b">
        <f t="shared" si="26"/>
        <v>0</v>
      </c>
      <c r="AJ27" s="325" t="b">
        <f t="shared" si="9"/>
        <v>0</v>
      </c>
      <c r="AK27" s="2">
        <f t="shared" si="27"/>
        <v>7</v>
      </c>
      <c r="AL27" s="14">
        <f t="shared" si="28"/>
        <v>0</v>
      </c>
      <c r="AM27" s="11">
        <f t="shared" si="29"/>
        <v>0</v>
      </c>
      <c r="AN27" s="11">
        <f t="shared" si="30"/>
        <v>0</v>
      </c>
      <c r="AO27" s="11">
        <f t="shared" si="31"/>
        <v>0</v>
      </c>
      <c r="AP27" s="11">
        <f t="shared" si="63"/>
        <v>0</v>
      </c>
      <c r="AQ27" s="204">
        <f t="shared" si="32"/>
        <v>0</v>
      </c>
      <c r="AR27" s="2" t="str">
        <f t="shared" si="33"/>
        <v/>
      </c>
      <c r="AS27" s="2" t="str">
        <f t="shared" si="34"/>
        <v/>
      </c>
      <c r="AT27" s="11" t="str">
        <f t="shared" si="59"/>
        <v/>
      </c>
      <c r="AU27" s="11" t="b">
        <f t="shared" si="61"/>
        <v>0</v>
      </c>
      <c r="AV27" s="11">
        <f t="shared" si="37"/>
        <v>0</v>
      </c>
      <c r="AW27" s="11">
        <f>SUM($AV$3:AV27)</f>
        <v>-120</v>
      </c>
      <c r="AX27" s="390">
        <f t="shared" si="38"/>
        <v>0</v>
      </c>
      <c r="AY27" s="390">
        <f t="shared" si="60"/>
        <v>0</v>
      </c>
      <c r="AZ27" s="390">
        <f t="shared" si="60"/>
        <v>0</v>
      </c>
      <c r="BA27" s="390">
        <f t="shared" si="60"/>
        <v>0</v>
      </c>
      <c r="BB27" s="390">
        <f t="shared" si="60"/>
        <v>0</v>
      </c>
      <c r="BD27" s="368">
        <f t="shared" si="39"/>
        <v>0</v>
      </c>
      <c r="BE27" s="368">
        <f t="shared" si="39"/>
        <v>0</v>
      </c>
      <c r="BF27" s="368">
        <f t="shared" si="39"/>
        <v>0</v>
      </c>
      <c r="BG27" s="368">
        <f t="shared" si="39"/>
        <v>0</v>
      </c>
      <c r="BH27" s="372">
        <f t="shared" si="40"/>
        <v>18</v>
      </c>
      <c r="BI27" s="372">
        <f t="shared" si="12"/>
        <v>1.5</v>
      </c>
      <c r="BJ27" s="372">
        <f t="shared" si="41"/>
        <v>22</v>
      </c>
      <c r="BK27" s="372">
        <f t="shared" si="13"/>
        <v>2</v>
      </c>
      <c r="BL27" s="372">
        <f t="shared" si="42"/>
        <v>6</v>
      </c>
      <c r="BM27" s="372">
        <f t="shared" si="14"/>
        <v>2</v>
      </c>
      <c r="BN27" s="564">
        <f t="shared" si="15"/>
        <v>0</v>
      </c>
      <c r="BO27" s="565">
        <f t="shared" si="16"/>
        <v>0</v>
      </c>
      <c r="BP27" s="570">
        <f t="shared" si="17"/>
        <v>0</v>
      </c>
      <c r="BQ27" s="564">
        <f t="shared" si="18"/>
        <v>0</v>
      </c>
      <c r="BR27" s="565">
        <f t="shared" si="19"/>
        <v>0</v>
      </c>
      <c r="BS27" s="570">
        <f t="shared" si="20"/>
        <v>0</v>
      </c>
      <c r="BT27" s="568">
        <f t="shared" si="43"/>
        <v>0</v>
      </c>
      <c r="BU27" s="564">
        <f t="shared" si="44"/>
        <v>0</v>
      </c>
      <c r="BV27" s="582">
        <f t="shared" si="45"/>
        <v>0</v>
      </c>
      <c r="BW27" s="576">
        <f t="shared" si="46"/>
        <v>0</v>
      </c>
      <c r="BX27" s="577">
        <f t="shared" si="47"/>
        <v>0</v>
      </c>
      <c r="BY27" s="578">
        <f t="shared" si="21"/>
        <v>0</v>
      </c>
      <c r="BZ27" s="576">
        <f t="shared" ref="BZ27:BZ34" si="64">IF(BO27&lt;BQ27,0,BO27-BQ27)</f>
        <v>0</v>
      </c>
      <c r="CA27" s="577">
        <f t="shared" ref="CA27:CA34" si="65">IF(BP27&lt;BQ27,0,BP27-BQ27)</f>
        <v>0</v>
      </c>
      <c r="CB27" s="578">
        <f t="shared" si="22"/>
        <v>0</v>
      </c>
      <c r="CC27" s="579">
        <f t="shared" si="50"/>
        <v>0</v>
      </c>
      <c r="CD27" s="576">
        <f t="shared" si="51"/>
        <v>0</v>
      </c>
      <c r="CE27" s="560">
        <f t="shared" si="52"/>
        <v>-6</v>
      </c>
      <c r="CF27" s="560">
        <f t="shared" si="53"/>
        <v>-6</v>
      </c>
      <c r="CG27" s="560">
        <f t="shared" si="54"/>
        <v>0</v>
      </c>
      <c r="CH27" s="588">
        <f t="shared" si="55"/>
        <v>0</v>
      </c>
      <c r="CI27" s="11"/>
      <c r="CJ27" s="11"/>
      <c r="CK27" s="204"/>
      <c r="CL27" s="204" t="str">
        <f t="shared" si="56"/>
        <v/>
      </c>
      <c r="CM27" s="11"/>
      <c r="CN27" s="11"/>
      <c r="CO27" s="11"/>
      <c r="CP27" s="204"/>
      <c r="CQ27" s="11"/>
      <c r="CR27" s="204"/>
      <c r="CS27" s="11"/>
    </row>
    <row r="28" spans="1:97" ht="12.75" x14ac:dyDescent="0.2">
      <c r="A28" s="242">
        <f t="shared" si="23"/>
        <v>1</v>
      </c>
      <c r="B28" s="243">
        <f t="shared" si="57"/>
        <v>46138</v>
      </c>
      <c r="C28" s="600">
        <f t="shared" si="24"/>
        <v>17</v>
      </c>
      <c r="D28" s="307"/>
      <c r="E28" s="307"/>
      <c r="F28" s="308"/>
      <c r="G28" s="308"/>
      <c r="H28" s="547">
        <f>IF(AK28=6,Einstellungen!$E$11,IF(AK28=7,Einstellungen!$E$12,IF(AK28=1,Einstellungen!$E$13,IF(AK28=2,Einstellungen!$E$7,IF(AK28=3,Einstellungen!$E$8,IF(AK28=4,Einstellungen!$E$9,IF(AK28=5,Einstellungen!$E$10)))))))</f>
        <v>0</v>
      </c>
      <c r="I28" s="228">
        <f t="shared" si="0"/>
        <v>0</v>
      </c>
      <c r="J28" s="229" t="str">
        <f t="shared" si="1"/>
        <v/>
      </c>
      <c r="K28" s="209"/>
      <c r="L28" s="328"/>
      <c r="M28" s="202"/>
      <c r="N28" s="381"/>
      <c r="O28" s="382"/>
      <c r="P28" s="382"/>
      <c r="Q28" s="382"/>
      <c r="R28" s="246" t="str">
        <f>IF(I$36=0,"",IF(Einstellungen!I$39=1,R27+AV28,CL28))</f>
        <v/>
      </c>
      <c r="S28" s="230">
        <f>SUM(AP$3:AP28)</f>
        <v>120</v>
      </c>
      <c r="T28" s="228">
        <f>SUM(I$3:I28)</f>
        <v>0</v>
      </c>
      <c r="U28" s="373" t="str">
        <f t="shared" si="2"/>
        <v/>
      </c>
      <c r="V28" s="612"/>
      <c r="W28" s="609"/>
      <c r="X28" s="609"/>
      <c r="Y28" s="15">
        <f t="shared" si="3"/>
        <v>46138</v>
      </c>
      <c r="Z28" s="2" t="b">
        <f t="shared" si="4"/>
        <v>0</v>
      </c>
      <c r="AA28" s="2">
        <f>IF(M28=Einstellungen!A$43,I28,IF(M28=Einstellungen!A$45,I28,0))</f>
        <v>0</v>
      </c>
      <c r="AB28" s="2">
        <f>IF(M28=Einstellungen!A$44,I28,IF(M28=Einstellungen!A$45,I28,0))</f>
        <v>0</v>
      </c>
      <c r="AC28" s="661">
        <f t="shared" si="62"/>
        <v>0</v>
      </c>
      <c r="AD28" s="2" t="b">
        <f t="shared" si="6"/>
        <v>0</v>
      </c>
      <c r="AE28" s="2">
        <f t="shared" si="25"/>
        <v>0</v>
      </c>
      <c r="AF28" s="2">
        <f t="shared" si="25"/>
        <v>0</v>
      </c>
      <c r="AG28" s="325" t="b">
        <f t="shared" si="7"/>
        <v>0</v>
      </c>
      <c r="AH28" s="325" t="b">
        <f t="shared" si="8"/>
        <v>0</v>
      </c>
      <c r="AI28" s="325" t="b">
        <f t="shared" si="26"/>
        <v>0</v>
      </c>
      <c r="AJ28" s="325" t="b">
        <f t="shared" si="9"/>
        <v>0</v>
      </c>
      <c r="AK28" s="2">
        <f t="shared" si="27"/>
        <v>1</v>
      </c>
      <c r="AL28" s="14">
        <f t="shared" si="28"/>
        <v>0</v>
      </c>
      <c r="AM28" s="11">
        <f t="shared" si="29"/>
        <v>0</v>
      </c>
      <c r="AN28" s="11">
        <f t="shared" si="30"/>
        <v>0</v>
      </c>
      <c r="AO28" s="11">
        <f t="shared" si="31"/>
        <v>0</v>
      </c>
      <c r="AP28" s="11">
        <f t="shared" si="63"/>
        <v>0</v>
      </c>
      <c r="AQ28" s="204">
        <f t="shared" si="32"/>
        <v>0</v>
      </c>
      <c r="AR28" s="2" t="str">
        <f t="shared" si="33"/>
        <v/>
      </c>
      <c r="AS28" s="2" t="str">
        <f t="shared" si="34"/>
        <v/>
      </c>
      <c r="AT28" s="11" t="str">
        <f t="shared" si="59"/>
        <v/>
      </c>
      <c r="AU28" s="11" t="b">
        <f t="shared" si="61"/>
        <v>0</v>
      </c>
      <c r="AV28" s="11">
        <f t="shared" si="37"/>
        <v>0</v>
      </c>
      <c r="AW28" s="11">
        <f>SUM($AV$3:AV28)</f>
        <v>-120</v>
      </c>
      <c r="AX28" s="390">
        <f t="shared" si="38"/>
        <v>0</v>
      </c>
      <c r="AY28" s="390">
        <f t="shared" si="60"/>
        <v>0</v>
      </c>
      <c r="AZ28" s="390">
        <f t="shared" si="60"/>
        <v>0</v>
      </c>
      <c r="BA28" s="390">
        <f t="shared" si="60"/>
        <v>0</v>
      </c>
      <c r="BB28" s="390">
        <f t="shared" si="60"/>
        <v>0</v>
      </c>
      <c r="BD28" s="368">
        <f t="shared" si="39"/>
        <v>0</v>
      </c>
      <c r="BE28" s="368">
        <f t="shared" si="39"/>
        <v>0</v>
      </c>
      <c r="BF28" s="368">
        <f t="shared" si="39"/>
        <v>0</v>
      </c>
      <c r="BG28" s="368">
        <f t="shared" si="39"/>
        <v>0</v>
      </c>
      <c r="BH28" s="372">
        <f t="shared" si="40"/>
        <v>8</v>
      </c>
      <c r="BI28" s="372">
        <f t="shared" si="12"/>
        <v>2</v>
      </c>
      <c r="BJ28" s="372">
        <f t="shared" si="41"/>
        <v>22</v>
      </c>
      <c r="BK28" s="372">
        <f t="shared" si="13"/>
        <v>3</v>
      </c>
      <c r="BL28" s="372">
        <f t="shared" si="42"/>
        <v>6</v>
      </c>
      <c r="BM28" s="372">
        <f t="shared" si="14"/>
        <v>3</v>
      </c>
      <c r="BN28" s="564">
        <f t="shared" si="15"/>
        <v>0</v>
      </c>
      <c r="BO28" s="565">
        <f t="shared" si="16"/>
        <v>0</v>
      </c>
      <c r="BP28" s="570">
        <f t="shared" si="17"/>
        <v>0</v>
      </c>
      <c r="BQ28" s="564">
        <f t="shared" si="18"/>
        <v>0</v>
      </c>
      <c r="BR28" s="565">
        <f t="shared" si="19"/>
        <v>0</v>
      </c>
      <c r="BS28" s="570">
        <f t="shared" si="20"/>
        <v>0</v>
      </c>
      <c r="BT28" s="568">
        <f t="shared" si="43"/>
        <v>0</v>
      </c>
      <c r="BU28" s="564">
        <f t="shared" si="44"/>
        <v>0</v>
      </c>
      <c r="BV28" s="582">
        <f t="shared" si="45"/>
        <v>0</v>
      </c>
      <c r="BW28" s="576">
        <f t="shared" si="46"/>
        <v>0</v>
      </c>
      <c r="BX28" s="577">
        <f t="shared" si="47"/>
        <v>0</v>
      </c>
      <c r="BY28" s="578">
        <f t="shared" si="21"/>
        <v>0</v>
      </c>
      <c r="BZ28" s="576">
        <f t="shared" si="64"/>
        <v>0</v>
      </c>
      <c r="CA28" s="577">
        <f t="shared" si="65"/>
        <v>0</v>
      </c>
      <c r="CB28" s="578">
        <f t="shared" si="22"/>
        <v>0</v>
      </c>
      <c r="CC28" s="579">
        <f t="shared" si="50"/>
        <v>0</v>
      </c>
      <c r="CD28" s="576">
        <f t="shared" si="51"/>
        <v>0</v>
      </c>
      <c r="CE28" s="560">
        <f t="shared" si="52"/>
        <v>-6</v>
      </c>
      <c r="CF28" s="560">
        <f t="shared" si="53"/>
        <v>-6</v>
      </c>
      <c r="CG28" s="560">
        <f t="shared" si="54"/>
        <v>0</v>
      </c>
      <c r="CH28" s="588">
        <f t="shared" si="55"/>
        <v>0</v>
      </c>
      <c r="CI28" s="11"/>
      <c r="CJ28" s="11"/>
      <c r="CK28" s="204"/>
      <c r="CL28" s="204" t="str">
        <f t="shared" si="56"/>
        <v/>
      </c>
      <c r="CM28" s="11"/>
      <c r="CN28" s="11"/>
      <c r="CO28" s="11"/>
      <c r="CP28" s="204"/>
      <c r="CQ28" s="11"/>
      <c r="CR28" s="204"/>
      <c r="CS28" s="11"/>
    </row>
    <row r="29" spans="1:97" ht="12.75" x14ac:dyDescent="0.2">
      <c r="A29" s="242">
        <f t="shared" si="23"/>
        <v>2</v>
      </c>
      <c r="B29" s="243">
        <f t="shared" si="57"/>
        <v>46139</v>
      </c>
      <c r="C29" s="600">
        <f t="shared" si="24"/>
        <v>18</v>
      </c>
      <c r="D29" s="307"/>
      <c r="E29" s="307"/>
      <c r="F29" s="308"/>
      <c r="G29" s="308"/>
      <c r="H29" s="547">
        <f>IF(AK29=6,Einstellungen!$E$11,IF(AK29=7,Einstellungen!$E$12,IF(AK29=1,Einstellungen!$E$13,IF(AK29=2,Einstellungen!$E$7,IF(AK29=3,Einstellungen!$E$8,IF(AK29=4,Einstellungen!$E$9,IF(AK29=5,Einstellungen!$E$10)))))))</f>
        <v>0</v>
      </c>
      <c r="I29" s="228">
        <f t="shared" si="0"/>
        <v>0</v>
      </c>
      <c r="J29" s="229">
        <f t="shared" si="1"/>
        <v>1</v>
      </c>
      <c r="K29" s="209"/>
      <c r="L29" s="328"/>
      <c r="M29" s="202"/>
      <c r="N29" s="381"/>
      <c r="O29" s="382"/>
      <c r="P29" s="382"/>
      <c r="Q29" s="382"/>
      <c r="R29" s="246" t="str">
        <f>IF(I$36=0,"",IF(Einstellungen!I$39=1,R28+AV29,CL29))</f>
        <v/>
      </c>
      <c r="S29" s="230">
        <f>SUM(AP$3:AP29)</f>
        <v>128</v>
      </c>
      <c r="T29" s="228">
        <f>SUM(I$3:I29)</f>
        <v>0</v>
      </c>
      <c r="U29" s="373" t="str">
        <f t="shared" si="2"/>
        <v/>
      </c>
      <c r="V29" s="612"/>
      <c r="W29" s="609"/>
      <c r="X29" s="609"/>
      <c r="Y29" s="15">
        <f t="shared" si="3"/>
        <v>46139</v>
      </c>
      <c r="Z29" s="2">
        <f t="shared" si="4"/>
        <v>0</v>
      </c>
      <c r="AA29" s="2">
        <f>IF(M29=Einstellungen!A$43,I29,IF(M29=Einstellungen!A$45,I29,0))</f>
        <v>0</v>
      </c>
      <c r="AB29" s="2">
        <f>IF(M29=Einstellungen!A$44,I29,IF(M29=Einstellungen!A$45,I29,0))</f>
        <v>0</v>
      </c>
      <c r="AC29" s="661">
        <f t="shared" si="62"/>
        <v>0</v>
      </c>
      <c r="AD29" s="2">
        <f t="shared" si="6"/>
        <v>0</v>
      </c>
      <c r="AE29" s="2">
        <f t="shared" si="25"/>
        <v>0</v>
      </c>
      <c r="AF29" s="2">
        <f t="shared" si="25"/>
        <v>0</v>
      </c>
      <c r="AG29" s="325">
        <f t="shared" si="7"/>
        <v>0</v>
      </c>
      <c r="AH29" s="325">
        <f t="shared" si="8"/>
        <v>0</v>
      </c>
      <c r="AI29" s="325">
        <f t="shared" si="26"/>
        <v>0</v>
      </c>
      <c r="AJ29" s="325">
        <f t="shared" si="9"/>
        <v>0</v>
      </c>
      <c r="AK29" s="2">
        <f t="shared" si="27"/>
        <v>2</v>
      </c>
      <c r="AL29" s="14">
        <f t="shared" si="28"/>
        <v>0</v>
      </c>
      <c r="AM29" s="11">
        <f t="shared" si="29"/>
        <v>0</v>
      </c>
      <c r="AN29" s="11">
        <f t="shared" si="30"/>
        <v>0</v>
      </c>
      <c r="AO29" s="11">
        <f t="shared" si="31"/>
        <v>8</v>
      </c>
      <c r="AP29" s="11">
        <f t="shared" si="63"/>
        <v>8</v>
      </c>
      <c r="AQ29" s="204">
        <f t="shared" si="32"/>
        <v>8</v>
      </c>
      <c r="AR29" s="2">
        <f t="shared" si="33"/>
        <v>1</v>
      </c>
      <c r="AS29" s="2">
        <f t="shared" si="34"/>
        <v>1</v>
      </c>
      <c r="AT29" s="11" t="str">
        <f t="shared" si="59"/>
        <v/>
      </c>
      <c r="AU29" s="11" t="str">
        <f t="shared" si="61"/>
        <v/>
      </c>
      <c r="AV29" s="11">
        <f t="shared" si="37"/>
        <v>-8</v>
      </c>
      <c r="AW29" s="11">
        <f>SUM($AV$3:AV29)</f>
        <v>-128</v>
      </c>
      <c r="AX29" s="390">
        <f t="shared" si="38"/>
        <v>0</v>
      </c>
      <c r="AY29" s="390">
        <f t="shared" si="60"/>
        <v>0</v>
      </c>
      <c r="AZ29" s="390">
        <f t="shared" si="60"/>
        <v>0</v>
      </c>
      <c r="BA29" s="390">
        <f t="shared" si="60"/>
        <v>0</v>
      </c>
      <c r="BB29" s="390">
        <f t="shared" si="60"/>
        <v>0</v>
      </c>
      <c r="BD29" s="368">
        <f t="shared" si="39"/>
        <v>0</v>
      </c>
      <c r="BE29" s="368">
        <f t="shared" si="39"/>
        <v>0</v>
      </c>
      <c r="BF29" s="368">
        <f t="shared" si="39"/>
        <v>0</v>
      </c>
      <c r="BG29" s="368">
        <f t="shared" si="39"/>
        <v>0</v>
      </c>
      <c r="BH29" s="372">
        <f t="shared" si="40"/>
        <v>18</v>
      </c>
      <c r="BI29" s="372">
        <f t="shared" si="12"/>
        <v>1.5</v>
      </c>
      <c r="BJ29" s="372">
        <f t="shared" si="41"/>
        <v>22</v>
      </c>
      <c r="BK29" s="372">
        <f t="shared" si="13"/>
        <v>2</v>
      </c>
      <c r="BL29" s="372">
        <f t="shared" si="42"/>
        <v>6</v>
      </c>
      <c r="BM29" s="372">
        <f t="shared" si="14"/>
        <v>2</v>
      </c>
      <c r="BN29" s="564">
        <f t="shared" si="15"/>
        <v>0</v>
      </c>
      <c r="BO29" s="565">
        <f t="shared" si="16"/>
        <v>0</v>
      </c>
      <c r="BP29" s="570">
        <f t="shared" si="17"/>
        <v>0</v>
      </c>
      <c r="BQ29" s="564">
        <f t="shared" si="18"/>
        <v>0</v>
      </c>
      <c r="BR29" s="565">
        <f t="shared" si="19"/>
        <v>0</v>
      </c>
      <c r="BS29" s="570">
        <f t="shared" si="20"/>
        <v>0</v>
      </c>
      <c r="BT29" s="568">
        <f t="shared" si="43"/>
        <v>0</v>
      </c>
      <c r="BU29" s="564">
        <f t="shared" si="44"/>
        <v>0</v>
      </c>
      <c r="BV29" s="582">
        <f t="shared" si="45"/>
        <v>0</v>
      </c>
      <c r="BW29" s="576">
        <f t="shared" si="46"/>
        <v>0</v>
      </c>
      <c r="BX29" s="577">
        <f t="shared" si="47"/>
        <v>0</v>
      </c>
      <c r="BY29" s="578">
        <f t="shared" si="21"/>
        <v>0</v>
      </c>
      <c r="BZ29" s="576">
        <f t="shared" si="64"/>
        <v>0</v>
      </c>
      <c r="CA29" s="577">
        <f t="shared" si="65"/>
        <v>0</v>
      </c>
      <c r="CB29" s="578">
        <f t="shared" si="22"/>
        <v>0</v>
      </c>
      <c r="CC29" s="579">
        <f t="shared" si="50"/>
        <v>0</v>
      </c>
      <c r="CD29" s="576">
        <f t="shared" si="51"/>
        <v>0</v>
      </c>
      <c r="CE29" s="560">
        <f t="shared" si="52"/>
        <v>-6</v>
      </c>
      <c r="CF29" s="560">
        <f t="shared" si="53"/>
        <v>-6</v>
      </c>
      <c r="CG29" s="560">
        <f t="shared" si="54"/>
        <v>0</v>
      </c>
      <c r="CH29" s="588">
        <f t="shared" si="55"/>
        <v>0</v>
      </c>
      <c r="CI29" s="11"/>
      <c r="CJ29" s="11"/>
      <c r="CK29" s="204"/>
      <c r="CL29" s="204" t="str">
        <f t="shared" si="56"/>
        <v/>
      </c>
      <c r="CM29" s="11"/>
      <c r="CN29" s="11"/>
      <c r="CO29" s="11"/>
      <c r="CP29" s="204"/>
      <c r="CQ29" s="11"/>
      <c r="CR29" s="204"/>
      <c r="CS29" s="11"/>
    </row>
    <row r="30" spans="1:97" ht="12.75" x14ac:dyDescent="0.2">
      <c r="A30" s="242">
        <f t="shared" si="23"/>
        <v>3</v>
      </c>
      <c r="B30" s="243">
        <f t="shared" si="57"/>
        <v>46140</v>
      </c>
      <c r="C30" s="600">
        <f t="shared" si="24"/>
        <v>18</v>
      </c>
      <c r="D30" s="308"/>
      <c r="E30" s="308"/>
      <c r="F30" s="308"/>
      <c r="G30" s="308"/>
      <c r="H30" s="547">
        <f>IF(AK30=6,Einstellungen!$E$11,IF(AK30=7,Einstellungen!$E$12,IF(AK30=1,Einstellungen!$E$13,IF(AK30=2,Einstellungen!$E$7,IF(AK30=3,Einstellungen!$E$8,IF(AK30=4,Einstellungen!$E$9,IF(AK30=5,Einstellungen!$E$10)))))))</f>
        <v>0</v>
      </c>
      <c r="I30" s="228">
        <f t="shared" si="0"/>
        <v>0</v>
      </c>
      <c r="J30" s="229">
        <f t="shared" si="1"/>
        <v>1</v>
      </c>
      <c r="K30" s="209"/>
      <c r="L30" s="328"/>
      <c r="M30" s="202"/>
      <c r="N30" s="381"/>
      <c r="O30" s="382"/>
      <c r="P30" s="382"/>
      <c r="Q30" s="382"/>
      <c r="R30" s="246" t="str">
        <f>IF(I$36=0,"",IF(Einstellungen!I$39=1,R29+AV30,CL30))</f>
        <v/>
      </c>
      <c r="S30" s="230">
        <f>SUM(AP$3:AP30)</f>
        <v>136</v>
      </c>
      <c r="T30" s="228">
        <f>SUM(I$3:I30)</f>
        <v>0</v>
      </c>
      <c r="U30" s="373" t="str">
        <f t="shared" si="2"/>
        <v/>
      </c>
      <c r="V30" s="612"/>
      <c r="W30" s="609"/>
      <c r="X30" s="609"/>
      <c r="Y30" s="15">
        <f t="shared" si="3"/>
        <v>46140</v>
      </c>
      <c r="Z30" s="2">
        <f t="shared" si="4"/>
        <v>0</v>
      </c>
      <c r="AA30" s="2">
        <f>IF(M30=Einstellungen!A$43,I30,IF(M30=Einstellungen!A$45,I30,0))</f>
        <v>0</v>
      </c>
      <c r="AB30" s="2">
        <f>IF(M30=Einstellungen!A$44,I30,IF(M30=Einstellungen!A$45,I30,0))</f>
        <v>0</v>
      </c>
      <c r="AC30" s="661">
        <f t="shared" si="62"/>
        <v>0</v>
      </c>
      <c r="AD30" s="2">
        <f t="shared" si="6"/>
        <v>0</v>
      </c>
      <c r="AE30" s="2">
        <f t="shared" si="25"/>
        <v>0</v>
      </c>
      <c r="AF30" s="2">
        <f t="shared" si="25"/>
        <v>0</v>
      </c>
      <c r="AG30" s="325">
        <f t="shared" si="7"/>
        <v>0</v>
      </c>
      <c r="AH30" s="325">
        <f t="shared" si="8"/>
        <v>0</v>
      </c>
      <c r="AI30" s="325">
        <f t="shared" si="26"/>
        <v>0</v>
      </c>
      <c r="AJ30" s="325">
        <f t="shared" si="9"/>
        <v>0</v>
      </c>
      <c r="AK30" s="2">
        <f t="shared" si="27"/>
        <v>3</v>
      </c>
      <c r="AL30" s="14">
        <f t="shared" si="28"/>
        <v>0</v>
      </c>
      <c r="AM30" s="11">
        <f t="shared" si="29"/>
        <v>0</v>
      </c>
      <c r="AN30" s="11">
        <f t="shared" si="30"/>
        <v>0</v>
      </c>
      <c r="AO30" s="11">
        <f t="shared" si="31"/>
        <v>8</v>
      </c>
      <c r="AP30" s="11">
        <f t="shared" si="63"/>
        <v>8</v>
      </c>
      <c r="AQ30" s="204">
        <f t="shared" si="32"/>
        <v>8</v>
      </c>
      <c r="AR30" s="2">
        <f t="shared" si="33"/>
        <v>1</v>
      </c>
      <c r="AS30" s="2">
        <f t="shared" si="34"/>
        <v>1</v>
      </c>
      <c r="AT30" s="11" t="str">
        <f t="shared" si="59"/>
        <v/>
      </c>
      <c r="AU30" s="11" t="str">
        <f t="shared" si="61"/>
        <v/>
      </c>
      <c r="AV30" s="11">
        <f t="shared" si="37"/>
        <v>-8</v>
      </c>
      <c r="AW30" s="11">
        <f>SUM($AV$3:AV30)</f>
        <v>-136</v>
      </c>
      <c r="AX30" s="390">
        <f t="shared" si="38"/>
        <v>0</v>
      </c>
      <c r="AY30" s="390">
        <f t="shared" si="60"/>
        <v>0</v>
      </c>
      <c r="AZ30" s="390">
        <f t="shared" si="60"/>
        <v>0</v>
      </c>
      <c r="BA30" s="390">
        <f t="shared" si="60"/>
        <v>0</v>
      </c>
      <c r="BB30" s="390">
        <f t="shared" si="60"/>
        <v>0</v>
      </c>
      <c r="BD30" s="368">
        <f t="shared" si="39"/>
        <v>0</v>
      </c>
      <c r="BE30" s="368">
        <f t="shared" si="39"/>
        <v>0</v>
      </c>
      <c r="BF30" s="368">
        <f t="shared" si="39"/>
        <v>0</v>
      </c>
      <c r="BG30" s="368">
        <f t="shared" si="39"/>
        <v>0</v>
      </c>
      <c r="BH30" s="372">
        <f t="shared" si="40"/>
        <v>18</v>
      </c>
      <c r="BI30" s="372">
        <f t="shared" si="12"/>
        <v>1.5</v>
      </c>
      <c r="BJ30" s="372">
        <f t="shared" si="41"/>
        <v>22</v>
      </c>
      <c r="BK30" s="372">
        <f t="shared" si="13"/>
        <v>2</v>
      </c>
      <c r="BL30" s="372">
        <f t="shared" si="42"/>
        <v>6</v>
      </c>
      <c r="BM30" s="372">
        <f t="shared" si="14"/>
        <v>2</v>
      </c>
      <c r="BN30" s="564">
        <f t="shared" si="15"/>
        <v>0</v>
      </c>
      <c r="BO30" s="565">
        <f t="shared" si="16"/>
        <v>0</v>
      </c>
      <c r="BP30" s="570">
        <f t="shared" si="17"/>
        <v>0</v>
      </c>
      <c r="BQ30" s="564">
        <f t="shared" si="18"/>
        <v>0</v>
      </c>
      <c r="BR30" s="565">
        <f t="shared" si="19"/>
        <v>0</v>
      </c>
      <c r="BS30" s="570">
        <f t="shared" si="20"/>
        <v>0</v>
      </c>
      <c r="BT30" s="568">
        <f t="shared" si="43"/>
        <v>0</v>
      </c>
      <c r="BU30" s="564">
        <f t="shared" si="44"/>
        <v>0</v>
      </c>
      <c r="BV30" s="582">
        <f t="shared" si="45"/>
        <v>0</v>
      </c>
      <c r="BW30" s="576">
        <f t="shared" si="46"/>
        <v>0</v>
      </c>
      <c r="BX30" s="577">
        <f t="shared" si="47"/>
        <v>0</v>
      </c>
      <c r="BY30" s="578">
        <f t="shared" si="21"/>
        <v>0</v>
      </c>
      <c r="BZ30" s="576">
        <f t="shared" si="64"/>
        <v>0</v>
      </c>
      <c r="CA30" s="577">
        <f t="shared" si="65"/>
        <v>0</v>
      </c>
      <c r="CB30" s="578">
        <f t="shared" si="22"/>
        <v>0</v>
      </c>
      <c r="CC30" s="579">
        <f t="shared" si="50"/>
        <v>0</v>
      </c>
      <c r="CD30" s="576">
        <f t="shared" si="51"/>
        <v>0</v>
      </c>
      <c r="CE30" s="560">
        <f t="shared" si="52"/>
        <v>-6</v>
      </c>
      <c r="CF30" s="560">
        <f t="shared" si="53"/>
        <v>-6</v>
      </c>
      <c r="CG30" s="560">
        <f t="shared" si="54"/>
        <v>0</v>
      </c>
      <c r="CH30" s="588">
        <f t="shared" si="55"/>
        <v>0</v>
      </c>
      <c r="CI30" s="11"/>
      <c r="CJ30" s="11"/>
      <c r="CK30" s="204"/>
      <c r="CL30" s="204" t="str">
        <f t="shared" si="56"/>
        <v/>
      </c>
      <c r="CM30" s="11"/>
      <c r="CN30" s="11"/>
      <c r="CO30" s="11"/>
      <c r="CP30" s="204"/>
      <c r="CQ30" s="11"/>
      <c r="CR30" s="204"/>
      <c r="CS30" s="11"/>
    </row>
    <row r="31" spans="1:97" ht="12.75" x14ac:dyDescent="0.2">
      <c r="A31" s="242">
        <f t="shared" si="23"/>
        <v>4</v>
      </c>
      <c r="B31" s="243">
        <f t="shared" si="57"/>
        <v>46141</v>
      </c>
      <c r="C31" s="600">
        <f t="shared" si="24"/>
        <v>18</v>
      </c>
      <c r="D31" s="308"/>
      <c r="E31" s="308"/>
      <c r="F31" s="308"/>
      <c r="G31" s="308"/>
      <c r="H31" s="547">
        <f>IF(AK31=6,Einstellungen!$E$11,IF(AK31=7,Einstellungen!$E$12,IF(AK31=1,Einstellungen!$E$13,IF(AK31=2,Einstellungen!$E$7,IF(AK31=3,Einstellungen!$E$8,IF(AK31=4,Einstellungen!$E$9,IF(AK31=5,Einstellungen!$E$10)))))))</f>
        <v>0</v>
      </c>
      <c r="I31" s="228">
        <f t="shared" si="0"/>
        <v>0</v>
      </c>
      <c r="J31" s="229">
        <f t="shared" si="1"/>
        <v>1</v>
      </c>
      <c r="K31" s="209"/>
      <c r="L31" s="328"/>
      <c r="M31" s="202"/>
      <c r="N31" s="381"/>
      <c r="O31" s="382"/>
      <c r="P31" s="382"/>
      <c r="Q31" s="382"/>
      <c r="R31" s="246" t="str">
        <f>IF(I$36=0,"",IF(Einstellungen!I$39=1,R30+AV31,CL31))</f>
        <v/>
      </c>
      <c r="S31" s="230">
        <f>SUM(AP$3:AP31)</f>
        <v>144</v>
      </c>
      <c r="T31" s="228">
        <f>SUM(I$3:I31)</f>
        <v>0</v>
      </c>
      <c r="U31" s="373" t="str">
        <f t="shared" si="2"/>
        <v/>
      </c>
      <c r="V31" s="612"/>
      <c r="W31" s="609"/>
      <c r="X31" s="609"/>
      <c r="Y31" s="15">
        <f t="shared" si="3"/>
        <v>46141</v>
      </c>
      <c r="Z31" s="2">
        <f t="shared" si="4"/>
        <v>0</v>
      </c>
      <c r="AA31" s="2">
        <f>IF(M31=Einstellungen!A$43,I31,IF(M31=Einstellungen!A$45,I31,0))</f>
        <v>0</v>
      </c>
      <c r="AB31" s="2">
        <f>IF(M31=Einstellungen!A$44,I31,IF(M31=Einstellungen!A$45,I31,0))</f>
        <v>0</v>
      </c>
      <c r="AC31" s="661">
        <f t="shared" si="62"/>
        <v>0</v>
      </c>
      <c r="AD31" s="2">
        <f>IF(AS31=1,IF(K31="gz",1,IF(K31="G/F",0.5,0)))</f>
        <v>0</v>
      </c>
      <c r="AE31" s="2">
        <f t="shared" si="25"/>
        <v>0</v>
      </c>
      <c r="AF31" s="2">
        <f t="shared" si="25"/>
        <v>0</v>
      </c>
      <c r="AG31" s="325">
        <f t="shared" si="7"/>
        <v>0</v>
      </c>
      <c r="AH31" s="325">
        <f t="shared" si="8"/>
        <v>0</v>
      </c>
      <c r="AI31" s="325">
        <f t="shared" si="26"/>
        <v>0</v>
      </c>
      <c r="AJ31" s="325">
        <f t="shared" si="9"/>
        <v>0</v>
      </c>
      <c r="AK31" s="2">
        <f t="shared" si="27"/>
        <v>4</v>
      </c>
      <c r="AL31" s="14">
        <f t="shared" si="28"/>
        <v>0</v>
      </c>
      <c r="AM31" s="11">
        <f t="shared" si="29"/>
        <v>0</v>
      </c>
      <c r="AN31" s="11">
        <f t="shared" si="30"/>
        <v>0</v>
      </c>
      <c r="AO31" s="11">
        <f t="shared" si="31"/>
        <v>8</v>
      </c>
      <c r="AP31" s="11">
        <f t="shared" si="63"/>
        <v>8</v>
      </c>
      <c r="AQ31" s="204">
        <f t="shared" si="32"/>
        <v>8</v>
      </c>
      <c r="AR31" s="2">
        <f t="shared" si="33"/>
        <v>1</v>
      </c>
      <c r="AS31" s="2">
        <f t="shared" si="34"/>
        <v>1</v>
      </c>
      <c r="AT31" s="11" t="str">
        <f t="shared" si="59"/>
        <v/>
      </c>
      <c r="AU31" s="11" t="str">
        <f t="shared" si="61"/>
        <v/>
      </c>
      <c r="AV31" s="11">
        <f t="shared" si="37"/>
        <v>-8</v>
      </c>
      <c r="AW31" s="11">
        <f>SUM($AV$3:AV31)</f>
        <v>-144</v>
      </c>
      <c r="AX31" s="390">
        <f t="shared" si="38"/>
        <v>0</v>
      </c>
      <c r="AY31" s="390">
        <f t="shared" si="60"/>
        <v>0</v>
      </c>
      <c r="AZ31" s="390">
        <f t="shared" si="60"/>
        <v>0</v>
      </c>
      <c r="BA31" s="390">
        <f t="shared" si="60"/>
        <v>0</v>
      </c>
      <c r="BB31" s="390">
        <f t="shared" si="60"/>
        <v>0</v>
      </c>
      <c r="BD31" s="368">
        <f t="shared" si="39"/>
        <v>0</v>
      </c>
      <c r="BE31" s="368">
        <f t="shared" si="39"/>
        <v>0</v>
      </c>
      <c r="BF31" s="368">
        <f t="shared" si="39"/>
        <v>0</v>
      </c>
      <c r="BG31" s="368">
        <f t="shared" si="39"/>
        <v>0</v>
      </c>
      <c r="BH31" s="372">
        <f t="shared" si="40"/>
        <v>18</v>
      </c>
      <c r="BI31" s="372">
        <f t="shared" si="12"/>
        <v>1.5</v>
      </c>
      <c r="BJ31" s="372">
        <f t="shared" si="41"/>
        <v>22</v>
      </c>
      <c r="BK31" s="372">
        <f t="shared" si="13"/>
        <v>2</v>
      </c>
      <c r="BL31" s="372">
        <f t="shared" si="42"/>
        <v>6</v>
      </c>
      <c r="BM31" s="372">
        <f t="shared" si="14"/>
        <v>2</v>
      </c>
      <c r="BN31" s="564">
        <f t="shared" si="15"/>
        <v>0</v>
      </c>
      <c r="BO31" s="565">
        <f t="shared" si="16"/>
        <v>0</v>
      </c>
      <c r="BP31" s="570">
        <f t="shared" si="17"/>
        <v>0</v>
      </c>
      <c r="BQ31" s="564">
        <f t="shared" si="18"/>
        <v>0</v>
      </c>
      <c r="BR31" s="565">
        <f t="shared" si="19"/>
        <v>0</v>
      </c>
      <c r="BS31" s="570">
        <f t="shared" si="20"/>
        <v>0</v>
      </c>
      <c r="BT31" s="568">
        <f t="shared" si="43"/>
        <v>0</v>
      </c>
      <c r="BU31" s="564">
        <f t="shared" si="44"/>
        <v>0</v>
      </c>
      <c r="BV31" s="582">
        <f t="shared" si="45"/>
        <v>0</v>
      </c>
      <c r="BW31" s="576">
        <f t="shared" si="46"/>
        <v>0</v>
      </c>
      <c r="BX31" s="577">
        <f t="shared" si="47"/>
        <v>0</v>
      </c>
      <c r="BY31" s="578">
        <f t="shared" si="21"/>
        <v>0</v>
      </c>
      <c r="BZ31" s="576">
        <f t="shared" si="64"/>
        <v>0</v>
      </c>
      <c r="CA31" s="577">
        <f t="shared" si="65"/>
        <v>0</v>
      </c>
      <c r="CB31" s="578">
        <f t="shared" si="22"/>
        <v>0</v>
      </c>
      <c r="CC31" s="579">
        <f t="shared" si="50"/>
        <v>0</v>
      </c>
      <c r="CD31" s="576">
        <f t="shared" si="51"/>
        <v>0</v>
      </c>
      <c r="CE31" s="560">
        <f t="shared" si="52"/>
        <v>-6</v>
      </c>
      <c r="CF31" s="560">
        <f t="shared" si="53"/>
        <v>-6</v>
      </c>
      <c r="CG31" s="560">
        <f t="shared" si="54"/>
        <v>0</v>
      </c>
      <c r="CH31" s="588">
        <f t="shared" si="55"/>
        <v>0</v>
      </c>
      <c r="CI31" s="11"/>
      <c r="CJ31" s="11"/>
      <c r="CK31" s="204"/>
      <c r="CL31" s="204" t="str">
        <f t="shared" si="56"/>
        <v/>
      </c>
      <c r="CM31" s="11"/>
      <c r="CN31" s="11"/>
      <c r="CO31" s="11"/>
      <c r="CP31" s="204"/>
      <c r="CQ31" s="11"/>
      <c r="CR31" s="204"/>
      <c r="CS31" s="11"/>
    </row>
    <row r="32" spans="1:97" ht="12.75" x14ac:dyDescent="0.2">
      <c r="A32" s="242">
        <f t="shared" si="23"/>
        <v>5</v>
      </c>
      <c r="B32" s="243">
        <f t="shared" si="57"/>
        <v>46142</v>
      </c>
      <c r="C32" s="601">
        <f t="shared" si="24"/>
        <v>18</v>
      </c>
      <c r="D32" s="789"/>
      <c r="E32" s="789"/>
      <c r="F32" s="789"/>
      <c r="G32" s="789"/>
      <c r="H32" s="547">
        <f>IF(AK32=6,Einstellungen!$E$11,IF(AK32=7,Einstellungen!$E$12,IF(AK32=1,Einstellungen!$E$13,IF(AK32=2,Einstellungen!$E$7,IF(AK32=3,Einstellungen!$E$8,IF(AK32=4,Einstellungen!$E$9,IF(AK32=5,Einstellungen!$E$10)))))))</f>
        <v>0</v>
      </c>
      <c r="I32" s="356">
        <f t="shared" si="0"/>
        <v>0</v>
      </c>
      <c r="J32" s="357">
        <f t="shared" si="1"/>
        <v>1</v>
      </c>
      <c r="K32" s="358"/>
      <c r="L32" s="359"/>
      <c r="M32" s="360"/>
      <c r="N32" s="381"/>
      <c r="O32" s="382"/>
      <c r="P32" s="382"/>
      <c r="Q32" s="382"/>
      <c r="R32" s="246" t="str">
        <f>IF(I$36=0,"",IF(Einstellungen!I$39=1,R31+AV32,CL32))</f>
        <v/>
      </c>
      <c r="S32" s="230">
        <f>SUM(AP$3:AP32)</f>
        <v>152</v>
      </c>
      <c r="T32" s="228">
        <f>SUM(I$3:I32)</f>
        <v>0</v>
      </c>
      <c r="U32" s="589" t="str">
        <f t="shared" si="2"/>
        <v/>
      </c>
      <c r="V32" s="612"/>
      <c r="W32" s="609"/>
      <c r="X32" s="609"/>
      <c r="Y32" s="15">
        <f t="shared" si="3"/>
        <v>46142</v>
      </c>
      <c r="Z32" s="2">
        <f t="shared" si="4"/>
        <v>0</v>
      </c>
      <c r="AA32" s="2">
        <f>IF(M32=Einstellungen!A$43,I32,IF(M32=Einstellungen!A$45,I32,0))</f>
        <v>0</v>
      </c>
      <c r="AB32" s="2">
        <f>IF(M32=Einstellungen!A$44,I32,IF(M32=Einstellungen!A$45,I32,0))</f>
        <v>0</v>
      </c>
      <c r="AC32" s="661">
        <f t="shared" si="62"/>
        <v>0</v>
      </c>
      <c r="AD32" s="2">
        <f t="shared" si="6"/>
        <v>0</v>
      </c>
      <c r="AE32" s="2">
        <f t="shared" si="25"/>
        <v>0</v>
      </c>
      <c r="AF32" s="2">
        <f t="shared" si="25"/>
        <v>0</v>
      </c>
      <c r="AG32" s="325">
        <f t="shared" si="7"/>
        <v>0</v>
      </c>
      <c r="AH32" s="325">
        <f t="shared" si="8"/>
        <v>0</v>
      </c>
      <c r="AI32" s="325">
        <f t="shared" si="26"/>
        <v>0</v>
      </c>
      <c r="AJ32" s="325">
        <f t="shared" si="9"/>
        <v>0</v>
      </c>
      <c r="AK32" s="2">
        <f t="shared" si="27"/>
        <v>5</v>
      </c>
      <c r="AL32" s="14">
        <f t="shared" si="28"/>
        <v>0</v>
      </c>
      <c r="AM32" s="11">
        <f t="shared" si="29"/>
        <v>0</v>
      </c>
      <c r="AN32" s="11">
        <f t="shared" si="30"/>
        <v>0</v>
      </c>
      <c r="AO32" s="11">
        <f t="shared" si="31"/>
        <v>8</v>
      </c>
      <c r="AP32" s="11">
        <f t="shared" si="63"/>
        <v>8</v>
      </c>
      <c r="AQ32" s="204">
        <f t="shared" si="32"/>
        <v>8</v>
      </c>
      <c r="AR32" s="2">
        <f t="shared" si="33"/>
        <v>1</v>
      </c>
      <c r="AS32" s="2">
        <f t="shared" si="34"/>
        <v>1</v>
      </c>
      <c r="AT32" s="11" t="str">
        <f t="shared" si="59"/>
        <v/>
      </c>
      <c r="AU32" s="11" t="str">
        <f t="shared" si="61"/>
        <v/>
      </c>
      <c r="AV32" s="11">
        <f t="shared" si="37"/>
        <v>-8</v>
      </c>
      <c r="AW32" s="11">
        <f>SUM($AV$3:AV32)</f>
        <v>-152</v>
      </c>
      <c r="AX32" s="390">
        <f t="shared" si="38"/>
        <v>0</v>
      </c>
      <c r="AY32" s="390">
        <f t="shared" si="60"/>
        <v>0</v>
      </c>
      <c r="AZ32" s="390">
        <f t="shared" si="60"/>
        <v>0</v>
      </c>
      <c r="BA32" s="390">
        <f t="shared" si="60"/>
        <v>0</v>
      </c>
      <c r="BB32" s="390">
        <f t="shared" si="60"/>
        <v>0</v>
      </c>
      <c r="BD32" s="368">
        <f t="shared" si="39"/>
        <v>0</v>
      </c>
      <c r="BE32" s="368">
        <f t="shared" si="39"/>
        <v>0</v>
      </c>
      <c r="BF32" s="368">
        <f t="shared" si="39"/>
        <v>0</v>
      </c>
      <c r="BG32" s="368">
        <f t="shared" si="39"/>
        <v>0</v>
      </c>
      <c r="BH32" s="372">
        <f t="shared" si="40"/>
        <v>18</v>
      </c>
      <c r="BI32" s="372">
        <f t="shared" si="12"/>
        <v>1.5</v>
      </c>
      <c r="BJ32" s="372">
        <f t="shared" si="41"/>
        <v>22</v>
      </c>
      <c r="BK32" s="372">
        <f t="shared" si="13"/>
        <v>2</v>
      </c>
      <c r="BL32" s="372">
        <f t="shared" si="42"/>
        <v>6</v>
      </c>
      <c r="BM32" s="372">
        <f t="shared" si="14"/>
        <v>2</v>
      </c>
      <c r="BN32" s="564">
        <f t="shared" si="15"/>
        <v>0</v>
      </c>
      <c r="BO32" s="565">
        <f t="shared" si="16"/>
        <v>0</v>
      </c>
      <c r="BP32" s="570">
        <f t="shared" si="17"/>
        <v>0</v>
      </c>
      <c r="BQ32" s="564">
        <f t="shared" si="18"/>
        <v>0</v>
      </c>
      <c r="BR32" s="565">
        <f t="shared" si="19"/>
        <v>0</v>
      </c>
      <c r="BS32" s="570">
        <f t="shared" si="20"/>
        <v>0</v>
      </c>
      <c r="BT32" s="568">
        <f t="shared" si="43"/>
        <v>0</v>
      </c>
      <c r="BU32" s="564">
        <f t="shared" si="44"/>
        <v>0</v>
      </c>
      <c r="BV32" s="582">
        <f t="shared" si="45"/>
        <v>0</v>
      </c>
      <c r="BW32" s="576">
        <f t="shared" si="46"/>
        <v>0</v>
      </c>
      <c r="BX32" s="577">
        <f t="shared" si="47"/>
        <v>0</v>
      </c>
      <c r="BY32" s="578">
        <f t="shared" si="21"/>
        <v>0</v>
      </c>
      <c r="BZ32" s="576">
        <f t="shared" si="64"/>
        <v>0</v>
      </c>
      <c r="CA32" s="577">
        <f t="shared" si="65"/>
        <v>0</v>
      </c>
      <c r="CB32" s="578">
        <f t="shared" si="22"/>
        <v>0</v>
      </c>
      <c r="CC32" s="579">
        <f t="shared" si="50"/>
        <v>0</v>
      </c>
      <c r="CD32" s="576">
        <f t="shared" si="51"/>
        <v>0</v>
      </c>
      <c r="CE32" s="560">
        <f t="shared" si="52"/>
        <v>-6</v>
      </c>
      <c r="CF32" s="560">
        <f t="shared" si="53"/>
        <v>-6</v>
      </c>
      <c r="CG32" s="560">
        <f t="shared" si="54"/>
        <v>0</v>
      </c>
      <c r="CH32" s="588">
        <f t="shared" si="55"/>
        <v>0</v>
      </c>
      <c r="CI32" s="11"/>
      <c r="CJ32" s="11"/>
      <c r="CK32" s="204"/>
      <c r="CL32" s="204" t="str">
        <f t="shared" si="56"/>
        <v/>
      </c>
      <c r="CM32" s="11"/>
      <c r="CN32" s="11"/>
      <c r="CO32" s="11"/>
      <c r="CP32" s="204"/>
      <c r="CQ32" s="11"/>
      <c r="CR32" s="204"/>
      <c r="CS32" s="11"/>
    </row>
    <row r="33" spans="1:97" ht="12.75" x14ac:dyDescent="0.2">
      <c r="A33" s="9"/>
      <c r="B33" s="10"/>
      <c r="C33" s="361"/>
      <c r="D33" s="430"/>
      <c r="E33" s="430"/>
      <c r="F33" s="430"/>
      <c r="G33" s="430"/>
      <c r="H33" s="430"/>
      <c r="I33" s="362"/>
      <c r="J33" s="363" t="b">
        <f t="shared" si="1"/>
        <v>0</v>
      </c>
      <c r="K33" s="431"/>
      <c r="L33" s="431"/>
      <c r="M33" s="431"/>
      <c r="N33" s="423"/>
      <c r="O33" s="203"/>
      <c r="P33" s="203"/>
      <c r="Q33" s="203"/>
      <c r="R33" s="63"/>
      <c r="S33" s="12"/>
      <c r="T33" s="11"/>
      <c r="U33" s="93" t="str">
        <f>IF(H$65="Ja",CL33+CP33+CR33,"")</f>
        <v/>
      </c>
      <c r="V33" s="433"/>
      <c r="W33" s="425"/>
      <c r="X33" s="425"/>
      <c r="Y33" s="272"/>
      <c r="Z33" s="2" t="b">
        <f t="shared" si="4"/>
        <v>0</v>
      </c>
      <c r="AA33" s="2">
        <f>IF(M33=Einstellungen!A$43,I33,IF(M33=Einstellungen!A$45,I33,0))</f>
        <v>0</v>
      </c>
      <c r="AB33" s="2">
        <f>IF(M33=Einstellungen!A$44,I33,IF(M33=Einstellungen!A$45,I33,0))</f>
        <v>0</v>
      </c>
      <c r="AC33" s="661">
        <f t="shared" si="62"/>
        <v>0</v>
      </c>
      <c r="AD33" s="2" t="b">
        <f t="shared" si="6"/>
        <v>0</v>
      </c>
      <c r="AE33" s="2">
        <f t="shared" si="25"/>
        <v>0</v>
      </c>
      <c r="AF33" s="2">
        <f t="shared" si="25"/>
        <v>0</v>
      </c>
      <c r="AG33" s="325" t="b">
        <f t="shared" si="7"/>
        <v>0</v>
      </c>
      <c r="AH33" s="325" t="b">
        <f t="shared" si="8"/>
        <v>0</v>
      </c>
      <c r="AI33" s="325" t="b">
        <f t="shared" si="26"/>
        <v>0</v>
      </c>
      <c r="AJ33" s="325" t="b">
        <f t="shared" si="9"/>
        <v>0</v>
      </c>
      <c r="AK33" s="2">
        <f t="shared" si="27"/>
        <v>0</v>
      </c>
      <c r="AL33" s="14">
        <f t="shared" si="28"/>
        <v>0</v>
      </c>
      <c r="AM33" s="11">
        <f t="shared" si="29"/>
        <v>0</v>
      </c>
      <c r="AN33" s="11">
        <f t="shared" si="30"/>
        <v>0</v>
      </c>
      <c r="AO33" s="11" t="b">
        <f t="shared" si="31"/>
        <v>0</v>
      </c>
      <c r="AP33" s="11" t="b">
        <f t="shared" si="63"/>
        <v>0</v>
      </c>
      <c r="AQ33" s="11" t="b">
        <f>IF(L33="J",$AO33,IF(L33="J/2",$AO33/2,IF(K33="U",0,IF(K33="U/2",$AO33/2,IF(K33="f",0,IF(K33="f/2",AO33/2,IF(K33="k",0,AO33)))))))</f>
        <v>0</v>
      </c>
      <c r="AR33" s="2" t="b">
        <f t="shared" si="33"/>
        <v>0</v>
      </c>
      <c r="AS33" s="2" t="b">
        <f t="shared" si="34"/>
        <v>0</v>
      </c>
      <c r="AT33" s="11" t="str">
        <f t="shared" si="59"/>
        <v/>
      </c>
      <c r="AU33" s="11" t="b">
        <f t="shared" si="61"/>
        <v>0</v>
      </c>
      <c r="AV33" s="11">
        <f t="shared" si="37"/>
        <v>0</v>
      </c>
      <c r="AW33" s="11">
        <f>SUM($AV$3:AV33)</f>
        <v>-152</v>
      </c>
      <c r="AX33" s="390">
        <f t="shared" si="38"/>
        <v>0</v>
      </c>
      <c r="AY33" s="390">
        <f t="shared" si="60"/>
        <v>0</v>
      </c>
      <c r="AZ33" s="390">
        <f t="shared" si="60"/>
        <v>0</v>
      </c>
      <c r="BA33" s="390">
        <f t="shared" si="60"/>
        <v>0</v>
      </c>
      <c r="BB33" s="390">
        <f t="shared" si="60"/>
        <v>0</v>
      </c>
      <c r="BD33" s="368">
        <f t="shared" si="39"/>
        <v>0</v>
      </c>
      <c r="BE33" s="368">
        <f t="shared" si="39"/>
        <v>0</v>
      </c>
      <c r="BF33" s="368">
        <f t="shared" si="39"/>
        <v>0</v>
      </c>
      <c r="BG33" s="368">
        <f t="shared" si="39"/>
        <v>0</v>
      </c>
      <c r="BH33" s="372" t="b">
        <f t="shared" si="40"/>
        <v>0</v>
      </c>
      <c r="BI33" s="372" t="b">
        <f t="shared" si="12"/>
        <v>0</v>
      </c>
      <c r="BJ33" s="372" t="b">
        <f t="shared" si="41"/>
        <v>0</v>
      </c>
      <c r="BK33" s="372" t="b">
        <f t="shared" si="13"/>
        <v>0</v>
      </c>
      <c r="BL33" s="372" t="b">
        <f t="shared" si="42"/>
        <v>0</v>
      </c>
      <c r="BM33" s="372" t="b">
        <f t="shared" si="14"/>
        <v>0</v>
      </c>
      <c r="BN33" s="564">
        <f t="shared" si="15"/>
        <v>0</v>
      </c>
      <c r="BO33" s="565">
        <f t="shared" si="16"/>
        <v>0</v>
      </c>
      <c r="BP33" s="570">
        <f t="shared" si="17"/>
        <v>0</v>
      </c>
      <c r="BQ33" s="564">
        <f t="shared" si="18"/>
        <v>0</v>
      </c>
      <c r="BR33" s="565">
        <f t="shared" si="19"/>
        <v>0</v>
      </c>
      <c r="BS33" s="570">
        <f t="shared" si="20"/>
        <v>0</v>
      </c>
      <c r="BT33" s="568">
        <f t="shared" si="43"/>
        <v>0</v>
      </c>
      <c r="BU33" s="564">
        <f t="shared" si="44"/>
        <v>0</v>
      </c>
      <c r="BV33" s="582">
        <f t="shared" si="45"/>
        <v>0</v>
      </c>
      <c r="BW33" s="576">
        <f t="shared" si="46"/>
        <v>0</v>
      </c>
      <c r="BX33" s="577">
        <f t="shared" si="47"/>
        <v>0</v>
      </c>
      <c r="BY33" s="578">
        <f t="shared" si="21"/>
        <v>0</v>
      </c>
      <c r="BZ33" s="576">
        <f t="shared" si="64"/>
        <v>0</v>
      </c>
      <c r="CA33" s="577">
        <f t="shared" si="65"/>
        <v>0</v>
      </c>
      <c r="CB33" s="578">
        <f t="shared" si="22"/>
        <v>0</v>
      </c>
      <c r="CC33" s="579">
        <f t="shared" si="50"/>
        <v>0</v>
      </c>
      <c r="CD33" s="576">
        <f t="shared" si="51"/>
        <v>0</v>
      </c>
      <c r="CE33" s="560">
        <f t="shared" si="52"/>
        <v>0</v>
      </c>
      <c r="CF33" s="560">
        <f t="shared" si="53"/>
        <v>0</v>
      </c>
      <c r="CG33" s="560">
        <f t="shared" si="54"/>
        <v>0</v>
      </c>
      <c r="CH33" s="588">
        <f t="shared" si="55"/>
        <v>0</v>
      </c>
      <c r="CI33" s="11"/>
      <c r="CJ33" s="11"/>
      <c r="CK33" s="204"/>
      <c r="CL33" s="204"/>
      <c r="CM33" s="11"/>
      <c r="CN33" s="11"/>
      <c r="CO33" s="11"/>
      <c r="CP33" s="204"/>
      <c r="CQ33" s="11"/>
      <c r="CR33" s="204"/>
      <c r="CS33" s="11"/>
    </row>
    <row r="34" spans="1:97" ht="12.75" customHeight="1" x14ac:dyDescent="0.2">
      <c r="A34" s="16"/>
      <c r="B34" s="10"/>
      <c r="C34" s="10"/>
      <c r="D34" s="14"/>
      <c r="E34" s="14"/>
      <c r="F34" s="14"/>
      <c r="G34" s="859" t="s">
        <v>26</v>
      </c>
      <c r="H34" s="860"/>
      <c r="I34" s="418">
        <f>IF(H65="ja",D76,0)</f>
        <v>0</v>
      </c>
      <c r="J34" s="212">
        <f>SUM(J3:J33)</f>
        <v>19</v>
      </c>
      <c r="K34" s="20"/>
      <c r="L34" s="7"/>
      <c r="M34" s="7"/>
      <c r="N34" s="65"/>
      <c r="O34" s="203" t="str">
        <f>IF(SUM(O3:O33)=0,"",SUM(O3:O33))</f>
        <v/>
      </c>
      <c r="P34" s="203" t="str">
        <f>IF(SUM(P3:P33)=0,"",SUM(P3:P33))</f>
        <v/>
      </c>
      <c r="Q34" s="203" t="str">
        <f>IF(SUM(Q3:Q33)=0,"",SUM(Q3:Q33))</f>
        <v/>
      </c>
      <c r="R34" s="18"/>
      <c r="S34" s="17"/>
      <c r="T34" s="18"/>
      <c r="U34" s="18"/>
      <c r="V34" s="66"/>
      <c r="W34" s="17">
        <f>SUM(W3:W33)</f>
        <v>0</v>
      </c>
      <c r="X34" s="18">
        <f>SUM(X3:X33)</f>
        <v>0</v>
      </c>
      <c r="Y34" s="7"/>
      <c r="Z34" s="19">
        <f t="shared" ref="Z34:AJ34" si="66">SUM(Z3:Z33)</f>
        <v>0</v>
      </c>
      <c r="AA34" s="11">
        <f t="shared" si="66"/>
        <v>0</v>
      </c>
      <c r="AB34" s="11">
        <f t="shared" si="66"/>
        <v>0</v>
      </c>
      <c r="AC34" s="661">
        <f>SUM(AC3:AC33)</f>
        <v>0</v>
      </c>
      <c r="AD34" s="2">
        <f>SUM(AD3:AD33)</f>
        <v>0</v>
      </c>
      <c r="AE34" s="2">
        <f>SUM(AE3:AE33)</f>
        <v>0</v>
      </c>
      <c r="AF34" s="2">
        <f>SUM(AF3:AF33)</f>
        <v>0</v>
      </c>
      <c r="AG34" s="7">
        <f t="shared" si="66"/>
        <v>0</v>
      </c>
      <c r="AH34" s="11">
        <f t="shared" si="66"/>
        <v>0</v>
      </c>
      <c r="AI34" s="7">
        <f t="shared" si="66"/>
        <v>3</v>
      </c>
      <c r="AJ34" s="7">
        <f t="shared" si="66"/>
        <v>0</v>
      </c>
      <c r="AK34" s="14"/>
      <c r="AM34" s="11"/>
      <c r="AO34" s="11"/>
      <c r="AP34" s="11"/>
      <c r="AQ34" s="11"/>
      <c r="AR34" s="2">
        <f>SUM(AR3:AR33)</f>
        <v>22</v>
      </c>
      <c r="AS34" s="2">
        <f>SUM(AS3:AS33)</f>
        <v>19</v>
      </c>
      <c r="AT34" s="7">
        <f>SUM(AT3:AT33)</f>
        <v>0</v>
      </c>
      <c r="AU34" s="11">
        <f>SUM(AU3:AU33)</f>
        <v>0</v>
      </c>
      <c r="AV34" s="11">
        <f t="shared" si="37"/>
        <v>0</v>
      </c>
      <c r="AW34" s="2"/>
      <c r="BD34" s="366"/>
      <c r="BE34" s="366"/>
      <c r="BF34" s="366"/>
      <c r="BG34" s="366"/>
      <c r="BH34" s="372" t="b">
        <f>IF($AK34=6,V$70,IF($AK34=7,V$71,IF($AK34=1,V$72,IF($AK34=2,V$66,IF($AK34=3,V$67,IF($AK34=4,V$68,IF($AK34=5,V$69)))))))</f>
        <v>0</v>
      </c>
      <c r="BI34" s="372"/>
      <c r="BJ34" s="372" t="b">
        <f>IF($AK34=6,W$70,IF($AK34=7,W$71,IF($AK34=1,W$72,IF($AK34=2,W$66,IF($AK34=3,W$67,IF($AK34=4,W$68,IF($AK34=5,W$69)))))))</f>
        <v>0</v>
      </c>
      <c r="BK34" s="372"/>
      <c r="BL34" s="372" t="b">
        <f>IF($AK34=6,X$70,IF($AK34=7,X$71,IF($AK34=1,X$72,IF($AK34=2,X$66,IF($AK34=3,X$67,IF($AK34=4,X$68,IF($AK34=5,X$69)))))))</f>
        <v>0</v>
      </c>
      <c r="BM34" s="372"/>
      <c r="BN34" s="564">
        <f t="shared" si="15"/>
        <v>0</v>
      </c>
      <c r="BO34" s="565">
        <f t="shared" si="16"/>
        <v>0</v>
      </c>
      <c r="BP34" s="570">
        <f t="shared" si="17"/>
        <v>0</v>
      </c>
      <c r="BQ34" s="564">
        <f t="shared" si="18"/>
        <v>0</v>
      </c>
      <c r="BR34" s="565">
        <f t="shared" si="19"/>
        <v>0</v>
      </c>
      <c r="BS34" s="570">
        <f t="shared" si="20"/>
        <v>0</v>
      </c>
      <c r="BT34" s="568">
        <f t="shared" si="43"/>
        <v>0</v>
      </c>
      <c r="BU34" s="564">
        <f t="shared" si="44"/>
        <v>0</v>
      </c>
      <c r="BV34" s="582">
        <f t="shared" si="45"/>
        <v>0</v>
      </c>
      <c r="BW34" s="576">
        <f>IF(BM34&lt;BQ34,0,BM34-BQ34)</f>
        <v>0</v>
      </c>
      <c r="BX34" s="577">
        <f>IF(BN34&lt;BQ34,0,BN34-BQ34)</f>
        <v>0</v>
      </c>
      <c r="BY34" s="578">
        <f t="shared" si="21"/>
        <v>0</v>
      </c>
      <c r="BZ34" s="576">
        <f t="shared" si="64"/>
        <v>0</v>
      </c>
      <c r="CA34" s="577">
        <f t="shared" si="65"/>
        <v>0</v>
      </c>
      <c r="CB34" s="578">
        <f t="shared" si="22"/>
        <v>0</v>
      </c>
      <c r="CC34" s="579">
        <f t="shared" si="50"/>
        <v>0</v>
      </c>
      <c r="CD34" s="576">
        <f t="shared" si="51"/>
        <v>0</v>
      </c>
      <c r="CE34" s="560">
        <f t="shared" si="52"/>
        <v>0</v>
      </c>
      <c r="CF34" s="560">
        <f t="shared" si="53"/>
        <v>0</v>
      </c>
      <c r="CG34" s="560">
        <f t="shared" si="54"/>
        <v>0</v>
      </c>
      <c r="CH34" s="588">
        <f t="shared" si="55"/>
        <v>0</v>
      </c>
      <c r="CI34" s="11"/>
      <c r="CJ34" s="11"/>
      <c r="CK34" s="204"/>
      <c r="CL34" s="204"/>
      <c r="CM34" s="11"/>
      <c r="CN34" s="11"/>
      <c r="CO34" s="11"/>
      <c r="CP34" s="204"/>
      <c r="CQ34" s="11"/>
      <c r="CR34" s="204"/>
    </row>
    <row r="35" spans="1:97" ht="13.5" thickBot="1" x14ac:dyDescent="0.25">
      <c r="A35" s="16"/>
      <c r="B35" s="21" t="str">
        <f>IF(AND(F35&lt;900,F35&gt;1),"Ü-Stunden gedeckelt auf:","")</f>
        <v>Ü-Stunden gedeckelt auf:</v>
      </c>
      <c r="C35" s="207"/>
      <c r="D35" s="7"/>
      <c r="E35" s="788">
        <f>IF(Einstellungen!I39=1,F35,"")</f>
        <v>35</v>
      </c>
      <c r="F35" s="759">
        <f>Einstellungen!F39</f>
        <v>35</v>
      </c>
      <c r="G35" s="10" t="str">
        <f>IF(AND(F35&lt;900,F35&gt;1),"Ü-Stunden mit Deckel in diesem Monat:","")</f>
        <v>Ü-Stunden mit Deckel in diesem Monat:</v>
      </c>
      <c r="J35" s="10"/>
      <c r="K35" s="11"/>
      <c r="O35" s="2"/>
      <c r="Q35" s="1"/>
      <c r="R35" s="787" t="str">
        <f>IF(Einstellungen!I39=1,I39,"")</f>
        <v/>
      </c>
      <c r="S35" s="12"/>
      <c r="T35" s="11"/>
      <c r="U35" s="11"/>
      <c r="V35" s="10"/>
      <c r="W35" s="2"/>
      <c r="X35" s="2"/>
      <c r="Y35" s="10"/>
      <c r="Z35" s="7"/>
      <c r="AA35" s="7"/>
      <c r="AB35" s="7"/>
      <c r="AC35" s="2"/>
      <c r="AG35" s="2"/>
      <c r="AH35" s="2"/>
      <c r="AI35" s="2"/>
      <c r="AM35" s="11"/>
      <c r="AO35" s="11"/>
      <c r="AP35" s="11"/>
      <c r="AV35" s="2"/>
      <c r="AW35" s="2"/>
      <c r="BD35" s="366"/>
      <c r="BE35" s="366"/>
      <c r="BF35" s="366"/>
      <c r="BG35" s="366"/>
      <c r="BN35" s="565"/>
      <c r="BO35" s="565"/>
      <c r="BP35" s="569"/>
      <c r="BQ35" s="565"/>
      <c r="BR35" s="565"/>
      <c r="BS35" s="569"/>
      <c r="BT35" s="565"/>
      <c r="BU35" s="564">
        <f t="shared" si="44"/>
        <v>0</v>
      </c>
      <c r="BV35" s="582">
        <f>SUM(BV3:BV34)</f>
        <v>0</v>
      </c>
      <c r="BW35" s="577"/>
      <c r="BX35" s="577"/>
      <c r="BY35" s="580"/>
      <c r="BZ35" s="577"/>
      <c r="CA35" s="577"/>
      <c r="CB35" s="580"/>
      <c r="CC35" s="577"/>
      <c r="CD35" s="577">
        <f>SUM(CD3:CD34)</f>
        <v>0</v>
      </c>
      <c r="CE35" s="560">
        <f t="shared" si="52"/>
        <v>0</v>
      </c>
      <c r="CF35" s="560">
        <f t="shared" si="53"/>
        <v>0</v>
      </c>
      <c r="CG35" s="560">
        <f t="shared" si="54"/>
        <v>0</v>
      </c>
      <c r="CH35" s="588">
        <f>SUM(CH3:CH34)</f>
        <v>0</v>
      </c>
      <c r="CI35" s="11">
        <f>IF(BE35&gt;18,BE35-18,0)</f>
        <v>0</v>
      </c>
      <c r="CJ35" s="11">
        <f>IF(BF35&gt;18,BG35-BF35,IF(BG35&lt;18,0,IF(BF35=0,0,BG35-18)))</f>
        <v>0</v>
      </c>
      <c r="CK35" s="11"/>
      <c r="CL35" s="11"/>
      <c r="CM35" s="11"/>
      <c r="CN35" s="11"/>
      <c r="CP35" s="11"/>
      <c r="CQ35" s="11"/>
      <c r="CR35" s="11"/>
    </row>
    <row r="36" spans="1:97" ht="12.75" x14ac:dyDescent="0.2">
      <c r="A36" s="22" t="s">
        <v>27</v>
      </c>
      <c r="B36" s="210">
        <f>AS34</f>
        <v>19</v>
      </c>
      <c r="C36" s="210"/>
      <c r="D36" s="23" t="s">
        <v>28</v>
      </c>
      <c r="E36" s="383"/>
      <c r="F36" s="383"/>
      <c r="G36" s="383"/>
      <c r="H36" s="23" t="s">
        <v>29</v>
      </c>
      <c r="I36" s="24">
        <f>SUM(I3:I33)+I34</f>
        <v>0</v>
      </c>
      <c r="J36" s="24"/>
      <c r="K36" s="25"/>
      <c r="L36" s="882" t="str">
        <f>IF(Einstellungen!B40="ja","Ü-Stunden incl","")</f>
        <v>Ü-Stunden incl</v>
      </c>
      <c r="M36" s="883"/>
      <c r="N36" s="883"/>
      <c r="O36" s="883"/>
      <c r="P36" s="883"/>
      <c r="Q36" s="883"/>
      <c r="R36" s="884"/>
      <c r="S36" s="861" t="s">
        <v>30</v>
      </c>
      <c r="T36" s="862"/>
      <c r="U36" s="642" t="s">
        <v>190</v>
      </c>
      <c r="W36" s="21"/>
      <c r="X36" s="2"/>
      <c r="Z36" s="2"/>
      <c r="AA36" s="7"/>
      <c r="AB36" s="7"/>
      <c r="AC36" s="2"/>
      <c r="AG36" s="2"/>
      <c r="AH36" s="2"/>
      <c r="AI36" s="2"/>
      <c r="AM36" s="11">
        <f t="shared" ref="AM36:AM41" si="67">AL36*24</f>
        <v>0</v>
      </c>
      <c r="AO36" s="11"/>
      <c r="AP36" s="11"/>
      <c r="AV36" s="2"/>
      <c r="AW36" s="2"/>
    </row>
    <row r="37" spans="1:97" ht="12.75" x14ac:dyDescent="0.2">
      <c r="A37" s="28" t="str">
        <f>IF(Einstellungen!F31="s","Urlaubsstd.",IF(Einstellungen!F31="t","Urlaubstage"))</f>
        <v>Urlaubstage</v>
      </c>
      <c r="B37" s="197">
        <f>IF(Einstellungen!F31="s",AH34,IF(Einstellungen!F31="t",AG34))</f>
        <v>0</v>
      </c>
      <c r="C37" s="197"/>
      <c r="D37" s="29" t="s">
        <v>31</v>
      </c>
      <c r="E37" s="30" t="s">
        <v>32</v>
      </c>
      <c r="F37" s="31" t="s">
        <v>4</v>
      </c>
      <c r="G37" s="2" t="s">
        <v>33</v>
      </c>
      <c r="H37" s="32" t="s">
        <v>32</v>
      </c>
      <c r="I37" s="33">
        <f>S32</f>
        <v>152</v>
      </c>
      <c r="J37" s="33"/>
      <c r="K37" s="34"/>
      <c r="L37" s="627"/>
      <c r="M37" s="385"/>
      <c r="O37" s="2"/>
      <c r="Q37" s="27"/>
      <c r="R37" s="75"/>
      <c r="S37" s="247" t="s">
        <v>34</v>
      </c>
      <c r="T37" s="619">
        <f>IF(Einstellungen!K$32=1,0,Einstellungen!F18)</f>
        <v>8</v>
      </c>
      <c r="U37" s="643">
        <f>IF(T37="","",Einstellungen!G18)</f>
        <v>1</v>
      </c>
      <c r="V37" s="2" t="str">
        <f>IF(I$36=0,"",IF(CL3&gt;E$39,Febr!I39+AW3,CL3))</f>
        <v/>
      </c>
      <c r="W37" s="21"/>
      <c r="X37" s="2"/>
      <c r="Z37" s="2"/>
      <c r="AA37" s="7"/>
      <c r="AB37" s="7"/>
      <c r="AC37" s="2"/>
      <c r="AG37" s="2"/>
      <c r="AH37" s="2"/>
      <c r="AI37" s="2"/>
      <c r="AM37" s="11">
        <f t="shared" si="67"/>
        <v>0</v>
      </c>
      <c r="AV37" s="2"/>
      <c r="AW37" s="2"/>
    </row>
    <row r="38" spans="1:97" ht="12.75" customHeight="1" x14ac:dyDescent="0.2">
      <c r="A38" s="28" t="s">
        <v>35</v>
      </c>
      <c r="B38" s="197">
        <f>AI34</f>
        <v>3</v>
      </c>
      <c r="C38" s="197"/>
      <c r="D38" s="238">
        <f>IF(Einstellungen!$E$30="0",Juni!A583,Mai!A591)</f>
        <v>46117</v>
      </c>
      <c r="E38" s="237">
        <f>IF(Einstellungen!$E$30="0",Juni!D583,Mai!D591)</f>
        <v>32</v>
      </c>
      <c r="F38" s="237">
        <f>IF(Einstellungen!$E$30="0",Juni!B583,Mai!B591)</f>
        <v>0</v>
      </c>
      <c r="G38" s="239">
        <f>F38-E38</f>
        <v>-32</v>
      </c>
      <c r="H38" s="76" t="s">
        <v>33</v>
      </c>
      <c r="I38" s="38">
        <f>I36-I37</f>
        <v>-152</v>
      </c>
      <c r="J38" s="38"/>
      <c r="K38" s="39"/>
      <c r="L38" s="868">
        <f>IF(Einstellungen!B$40="ja",V38,"")</f>
        <v>-32</v>
      </c>
      <c r="M38" s="869"/>
      <c r="N38" s="633"/>
      <c r="O38" s="633"/>
      <c r="P38" s="633"/>
      <c r="Q38" s="634"/>
      <c r="R38" s="635"/>
      <c r="S38" s="223" t="s">
        <v>36</v>
      </c>
      <c r="T38" s="618">
        <f>IF(Einstellungen!K$32=1,0,Einstellungen!F19)</f>
        <v>8</v>
      </c>
      <c r="U38" s="643">
        <f>IF(T38="","",Einstellungen!G19)</f>
        <v>1</v>
      </c>
      <c r="V38" s="57">
        <f>IF(G38&lt;Einstellungen!E$40,G38,G38-Einstellungen!E$40)</f>
        <v>-32</v>
      </c>
      <c r="W38" s="21"/>
      <c r="X38" s="2"/>
      <c r="Z38" s="2"/>
      <c r="AA38" s="7"/>
      <c r="AB38" s="7"/>
      <c r="AC38" s="2"/>
      <c r="AG38" s="2"/>
      <c r="AH38" s="2"/>
      <c r="AI38" s="2"/>
      <c r="AM38" s="11">
        <f t="shared" si="67"/>
        <v>0</v>
      </c>
      <c r="AV38" s="2"/>
      <c r="AW38" s="2"/>
    </row>
    <row r="39" spans="1:97" ht="12.75" customHeight="1" x14ac:dyDescent="0.2">
      <c r="A39" s="28" t="s">
        <v>37</v>
      </c>
      <c r="B39" s="197">
        <f>AJ34</f>
        <v>0</v>
      </c>
      <c r="C39" s="197"/>
      <c r="D39" s="238">
        <f>IF(Einstellungen!$E$30="0",Juni!A584,Mai!A592)</f>
        <v>46124</v>
      </c>
      <c r="E39" s="237">
        <f>IF(Einstellungen!$E$30="0",Juni!D584,Mai!D592)</f>
        <v>32</v>
      </c>
      <c r="F39" s="237">
        <f>IF(Einstellungen!$E$30="0",Juni!B584,Mai!B592)</f>
        <v>0</v>
      </c>
      <c r="G39" s="239">
        <f>F39-E39</f>
        <v>-32</v>
      </c>
      <c r="H39" s="54" t="s">
        <v>38</v>
      </c>
      <c r="I39" s="40" t="str">
        <f>IF(R32="","",IF(R23&gt;E35,E35,R32))</f>
        <v/>
      </c>
      <c r="J39" s="286"/>
      <c r="K39" s="386"/>
      <c r="L39" s="868">
        <f>IF(Einstellungen!B$40="ja",V39,"")</f>
        <v>-32</v>
      </c>
      <c r="M39" s="869"/>
      <c r="N39" s="633"/>
      <c r="O39" s="633"/>
      <c r="P39" s="633"/>
      <c r="Q39" s="634"/>
      <c r="R39" s="635"/>
      <c r="S39" s="223" t="s">
        <v>39</v>
      </c>
      <c r="T39" s="618">
        <f>IF(Einstellungen!K$32=1,0,Einstellungen!F20)</f>
        <v>8</v>
      </c>
      <c r="U39" s="643">
        <f>IF(T39="","",Einstellungen!G20)</f>
        <v>1</v>
      </c>
      <c r="V39" s="57">
        <f>IF(G39&lt;Einstellungen!E$40,G39,G39-Einstellungen!E$40)</f>
        <v>-32</v>
      </c>
      <c r="W39" s="21"/>
      <c r="X39" s="2"/>
      <c r="Z39" s="2"/>
      <c r="AA39" s="7"/>
      <c r="AB39" s="7"/>
      <c r="AC39" s="2"/>
      <c r="AG39" s="2"/>
      <c r="AH39" s="2"/>
      <c r="AI39" s="2"/>
      <c r="AM39" s="11">
        <f t="shared" si="67"/>
        <v>0</v>
      </c>
      <c r="AV39" s="2"/>
      <c r="AW39" s="2"/>
    </row>
    <row r="40" spans="1:97" ht="12.75" customHeight="1" x14ac:dyDescent="0.2">
      <c r="A40" s="856" t="s">
        <v>40</v>
      </c>
      <c r="B40" s="205">
        <f>B36-AG34-B39</f>
        <v>19</v>
      </c>
      <c r="C40" s="205"/>
      <c r="D40" s="238">
        <f>IF(Einstellungen!$E$30="0",Juni!A585,Mai!A593)</f>
        <v>46131</v>
      </c>
      <c r="E40" s="237">
        <f>IF(Einstellungen!$E$30="0",Juni!D585,Mai!D593)</f>
        <v>40</v>
      </c>
      <c r="F40" s="237">
        <f>IF(Einstellungen!$E$30="0",Juni!B585,Mai!B593)</f>
        <v>0</v>
      </c>
      <c r="G40" s="239">
        <f>F40-E40</f>
        <v>-40</v>
      </c>
      <c r="H40" s="426">
        <f>AC34</f>
        <v>0</v>
      </c>
      <c r="I40" s="11" t="s">
        <v>41</v>
      </c>
      <c r="J40" s="872" t="s">
        <v>225</v>
      </c>
      <c r="K40" s="873"/>
      <c r="L40" s="868">
        <f>IF(Einstellungen!B$40="ja",V40,"")</f>
        <v>-40</v>
      </c>
      <c r="M40" s="869"/>
      <c r="N40" s="633"/>
      <c r="O40" s="633"/>
      <c r="P40" s="633"/>
      <c r="Q40" s="634"/>
      <c r="R40" s="635"/>
      <c r="S40" s="223" t="s">
        <v>42</v>
      </c>
      <c r="T40" s="618">
        <f>IF(Einstellungen!K$32=1,0,Einstellungen!F21)</f>
        <v>8</v>
      </c>
      <c r="U40" s="643">
        <f>IF(T40="","",Einstellungen!G21)</f>
        <v>1</v>
      </c>
      <c r="V40" s="57">
        <f>IF(G40&lt;Einstellungen!E$40,G40,G40-Einstellungen!E$40)</f>
        <v>-40</v>
      </c>
      <c r="W40" s="21"/>
      <c r="X40" s="2"/>
      <c r="Z40" s="2"/>
      <c r="AA40" s="7"/>
      <c r="AB40" s="7"/>
      <c r="AC40" s="2"/>
      <c r="AG40" s="2"/>
      <c r="AH40" s="2"/>
      <c r="AI40" s="2"/>
      <c r="AM40" s="11">
        <f t="shared" si="67"/>
        <v>0</v>
      </c>
      <c r="AV40" s="2"/>
      <c r="AW40" s="2"/>
    </row>
    <row r="41" spans="1:97" ht="12.75" customHeight="1" x14ac:dyDescent="0.2">
      <c r="A41" s="857"/>
      <c r="D41" s="238">
        <f>IF(Einstellungen!$E$30="0",Juni!A586,Mai!A594)</f>
        <v>46138</v>
      </c>
      <c r="E41" s="237">
        <f>IF(Einstellungen!$E$30="0",Juni!D586,Mai!D594)</f>
        <v>32</v>
      </c>
      <c r="F41" s="237">
        <f>IF(Einstellungen!$E$30="0",Juni!B586,Mai!B594)</f>
        <v>0</v>
      </c>
      <c r="G41" s="239">
        <f>F41-E41</f>
        <v>-32</v>
      </c>
      <c r="H41" s="426">
        <f>AA34</f>
        <v>0</v>
      </c>
      <c r="I41" s="11" t="s">
        <v>41</v>
      </c>
      <c r="J41" s="874" t="str">
        <f>Einstellungen!A43</f>
        <v>HO</v>
      </c>
      <c r="K41" s="875"/>
      <c r="L41" s="868">
        <f>IF(Einstellungen!B$40="ja",V41,"")</f>
        <v>-32</v>
      </c>
      <c r="M41" s="869"/>
      <c r="N41" s="633"/>
      <c r="O41" s="633"/>
      <c r="P41" s="633"/>
      <c r="Q41" s="634"/>
      <c r="R41" s="635"/>
      <c r="S41" s="223" t="s">
        <v>43</v>
      </c>
      <c r="T41" s="618">
        <f>IF(Einstellungen!K$32=1,0,Einstellungen!F22)</f>
        <v>8</v>
      </c>
      <c r="U41" s="643">
        <f>IF(T41="","",Einstellungen!G22)</f>
        <v>1</v>
      </c>
      <c r="V41" s="57">
        <f>IF(G41&lt;Einstellungen!E$40,G41,G41-Einstellungen!E$40)</f>
        <v>-32</v>
      </c>
      <c r="W41" s="21"/>
      <c r="X41" s="2"/>
      <c r="Z41" s="2"/>
      <c r="AA41" s="7"/>
      <c r="AB41" s="7"/>
      <c r="AC41" s="2"/>
      <c r="AG41" s="2"/>
      <c r="AH41" s="2"/>
      <c r="AI41" s="2"/>
      <c r="AM41" s="11">
        <f t="shared" si="67"/>
        <v>0</v>
      </c>
      <c r="AV41" s="2"/>
      <c r="AW41" s="2"/>
    </row>
    <row r="42" spans="1:97" ht="12.75" customHeight="1" x14ac:dyDescent="0.2">
      <c r="A42" s="41" t="s">
        <v>44</v>
      </c>
      <c r="B42" s="42">
        <f>IF(Einstellungen!B16=1,Einstellungen!$E$3,"unterschiedl.")</f>
        <v>5</v>
      </c>
      <c r="C42" s="42"/>
      <c r="D42" s="238" t="str">
        <f>IF(Einstellungen!$E$30="0",Juni!A587,Mai!A595)</f>
        <v/>
      </c>
      <c r="E42" s="237">
        <f>IF(Einstellungen!$E$30="0",Juni!D587,Mai!D595)</f>
        <v>0</v>
      </c>
      <c r="F42" s="237">
        <f>IF(Einstellungen!$E$30="0",Juni!B587,Mai!B595)</f>
        <v>0</v>
      </c>
      <c r="G42" s="239">
        <f>F42-E42</f>
        <v>0</v>
      </c>
      <c r="H42" s="426">
        <f>AB34</f>
        <v>0</v>
      </c>
      <c r="I42" s="11" t="s">
        <v>41</v>
      </c>
      <c r="J42" s="874" t="str">
        <f>Einstellungen!A44</f>
        <v>y</v>
      </c>
      <c r="K42" s="875"/>
      <c r="L42" s="868">
        <f>IF(Einstellungen!B$40="ja",V42,"")</f>
        <v>0</v>
      </c>
      <c r="M42" s="869"/>
      <c r="N42" s="633"/>
      <c r="O42" s="633"/>
      <c r="P42" s="633"/>
      <c r="Q42" s="634"/>
      <c r="R42" s="635"/>
      <c r="S42" s="223" t="s">
        <v>45</v>
      </c>
      <c r="T42" s="618">
        <f>IF(Einstellungen!K$32=1,0,Einstellungen!F23)</f>
        <v>0</v>
      </c>
      <c r="U42" s="643" t="str">
        <f>IF(T42="","",Einstellungen!G23)</f>
        <v/>
      </c>
      <c r="V42" s="57">
        <f>IF(G42&lt;Einstellungen!E$40,G42,G42-Einstellungen!E$40)</f>
        <v>0</v>
      </c>
      <c r="W42" s="21"/>
      <c r="X42" s="2"/>
      <c r="Z42" s="2"/>
      <c r="AA42" s="7"/>
      <c r="AB42" s="7"/>
      <c r="AC42" s="2"/>
      <c r="AG42" s="2"/>
      <c r="AH42" s="2"/>
      <c r="AI42" s="2"/>
      <c r="AV42" s="2"/>
      <c r="AW42" s="2"/>
    </row>
    <row r="43" spans="1:97" ht="12.75" customHeight="1" thickBot="1" x14ac:dyDescent="0.25">
      <c r="A43" s="43" t="s">
        <v>46</v>
      </c>
      <c r="B43" s="44">
        <f>Einstellungen!G25</f>
        <v>5</v>
      </c>
      <c r="C43" s="44"/>
      <c r="D43" s="45"/>
      <c r="E43" s="46">
        <f>SUM(E38:E42)</f>
        <v>136</v>
      </c>
      <c r="F43" s="47">
        <f>SUM(F38:F42)</f>
        <v>0</v>
      </c>
      <c r="G43" s="48">
        <f>SUM(G38:G42)</f>
        <v>-136</v>
      </c>
      <c r="H43" s="427"/>
      <c r="I43" s="387"/>
      <c r="J43" s="876"/>
      <c r="K43" s="877"/>
      <c r="L43" s="628"/>
      <c r="M43" s="629"/>
      <c r="N43" s="630"/>
      <c r="O43" s="630"/>
      <c r="P43" s="630"/>
      <c r="Q43" s="631"/>
      <c r="R43" s="632"/>
      <c r="S43" s="248" t="s">
        <v>47</v>
      </c>
      <c r="T43" s="620">
        <f>IF(Einstellungen!K$32=1,0,Einstellungen!F24)</f>
        <v>0</v>
      </c>
      <c r="U43" s="644" t="str">
        <f>IF(T43="","",Einstellungen!G24)</f>
        <v/>
      </c>
      <c r="W43" s="21"/>
      <c r="X43" s="2"/>
      <c r="Z43" s="2"/>
      <c r="AA43" s="7"/>
      <c r="AB43" s="7"/>
      <c r="AC43" s="2"/>
      <c r="AG43" s="2"/>
      <c r="AH43" s="2"/>
      <c r="AI43" s="2"/>
      <c r="AV43" s="2"/>
      <c r="AW43" s="2"/>
    </row>
    <row r="44" spans="1:97" ht="12.75" x14ac:dyDescent="0.2">
      <c r="A44" s="16"/>
      <c r="B44" s="10"/>
      <c r="C44" s="10"/>
      <c r="D44" s="14"/>
      <c r="E44" s="14"/>
      <c r="F44" s="7"/>
      <c r="G44" s="7"/>
      <c r="H44" s="7"/>
      <c r="I44" s="14"/>
      <c r="J44" s="208"/>
      <c r="K44" s="14"/>
      <c r="L44" s="10"/>
      <c r="M44" s="10"/>
      <c r="N44" s="10"/>
      <c r="O44" s="2"/>
      <c r="Q44" s="27"/>
      <c r="S44" s="392"/>
      <c r="T44" s="27"/>
      <c r="U44" s="391">
        <f>SUM(U37:U43)</f>
        <v>5</v>
      </c>
      <c r="W44" s="21"/>
      <c r="X44" s="2"/>
      <c r="Z44" s="7"/>
      <c r="AA44" s="7"/>
      <c r="AB44" s="7"/>
      <c r="AC44" s="2"/>
      <c r="AG44" s="2"/>
      <c r="AH44" s="2"/>
      <c r="AI44" s="2"/>
      <c r="AV44" s="2"/>
      <c r="AW44" s="2"/>
    </row>
    <row r="45" spans="1:97" ht="12.75" x14ac:dyDescent="0.2">
      <c r="A45" s="50"/>
      <c r="B45" s="51" t="s">
        <v>32</v>
      </c>
      <c r="C45" s="51"/>
      <c r="D45" s="51" t="s">
        <v>4</v>
      </c>
      <c r="E45" s="51" t="s">
        <v>33</v>
      </c>
      <c r="F45" s="51" t="s">
        <v>48</v>
      </c>
      <c r="G45" s="52" t="s">
        <v>6</v>
      </c>
      <c r="H45" s="52" t="s">
        <v>7</v>
      </c>
      <c r="I45" s="52" t="s">
        <v>8</v>
      </c>
      <c r="J45" s="340" t="s">
        <v>16</v>
      </c>
      <c r="K45" s="331" t="s">
        <v>225</v>
      </c>
      <c r="L45" s="330" t="str">
        <f>Einstellungen!A43</f>
        <v>HO</v>
      </c>
      <c r="M45" s="330" t="str">
        <f>Einstellungen!A44</f>
        <v>y</v>
      </c>
      <c r="N45" s="865" t="str">
        <f>J42</f>
        <v>y</v>
      </c>
      <c r="O45" s="865"/>
      <c r="P45" s="865">
        <f>J43</f>
        <v>0</v>
      </c>
      <c r="Q45" s="865"/>
      <c r="R45" s="590" t="s">
        <v>38</v>
      </c>
      <c r="S45" s="12"/>
      <c r="T45" s="11"/>
      <c r="U45" s="11"/>
      <c r="W45" s="2"/>
      <c r="X45" s="2"/>
      <c r="Z45" s="2"/>
      <c r="AA45" s="2"/>
      <c r="AB45" s="2"/>
      <c r="AC45" s="2"/>
      <c r="AG45" s="2"/>
      <c r="AH45" s="2"/>
      <c r="AI45" s="2"/>
      <c r="AV45" s="2"/>
      <c r="AW45" s="2"/>
    </row>
    <row r="46" spans="1:97" ht="12.75" x14ac:dyDescent="0.2">
      <c r="A46" s="53" t="s">
        <v>49</v>
      </c>
      <c r="B46" s="251"/>
      <c r="C46" s="251"/>
      <c r="D46" s="251"/>
      <c r="E46" s="253">
        <f>Einstellungen!E26</f>
        <v>0</v>
      </c>
      <c r="F46" s="88"/>
      <c r="G46" s="88"/>
      <c r="H46" s="88"/>
      <c r="I46" s="268"/>
      <c r="J46" s="329"/>
      <c r="K46" s="329"/>
      <c r="L46" s="329"/>
      <c r="M46" s="329"/>
      <c r="N46" s="893"/>
      <c r="O46" s="893"/>
      <c r="P46" s="894"/>
      <c r="Q46" s="895"/>
      <c r="R46" s="11"/>
      <c r="S46" s="12"/>
      <c r="T46" s="11"/>
      <c r="U46" s="11"/>
      <c r="W46" s="55"/>
      <c r="X46" s="55"/>
      <c r="Y46" s="55"/>
      <c r="Z46" s="2"/>
      <c r="AA46" s="2"/>
      <c r="AB46" s="2"/>
      <c r="AC46" s="2"/>
      <c r="AG46" s="2"/>
      <c r="AH46" s="2"/>
      <c r="AI46" s="2"/>
      <c r="AV46" s="2"/>
      <c r="AW46" s="2"/>
    </row>
    <row r="47" spans="1:97" ht="12.75" x14ac:dyDescent="0.2">
      <c r="A47" s="254">
        <f>Zusammen!A4</f>
        <v>46023</v>
      </c>
      <c r="B47" s="317">
        <f>Zusammen!B4</f>
        <v>168</v>
      </c>
      <c r="C47" s="315"/>
      <c r="D47" s="255">
        <f>Zusammen!C4</f>
        <v>0</v>
      </c>
      <c r="E47" s="255">
        <f>Zusammen!D4</f>
        <v>-168</v>
      </c>
      <c r="F47" s="264">
        <f>Zusammen!E4</f>
        <v>21</v>
      </c>
      <c r="G47" s="335">
        <f>Zusammen!F4</f>
        <v>0</v>
      </c>
      <c r="H47" s="335">
        <f>Zusammen!G4</f>
        <v>1</v>
      </c>
      <c r="I47" s="335">
        <f>Zusammen!H4</f>
        <v>0</v>
      </c>
      <c r="J47" s="336">
        <f>Zusammen!I4</f>
        <v>0</v>
      </c>
      <c r="K47" s="333">
        <f>Zusammen!L4</f>
        <v>0</v>
      </c>
      <c r="L47" s="333">
        <f>Zusammen!J4</f>
        <v>0</v>
      </c>
      <c r="M47" s="333">
        <f>Zusammen!K4</f>
        <v>0</v>
      </c>
      <c r="N47" s="854">
        <f>Zusammen!K4</f>
        <v>0</v>
      </c>
      <c r="O47" s="871"/>
      <c r="P47" s="854">
        <f>Zusammen!L4</f>
        <v>0</v>
      </c>
      <c r="Q47" s="855"/>
      <c r="R47" s="595">
        <f>Zusammen!M4</f>
        <v>0</v>
      </c>
      <c r="S47" s="12"/>
      <c r="T47" s="11"/>
      <c r="U47" s="11"/>
      <c r="W47" s="55"/>
      <c r="X47" s="55"/>
      <c r="Y47" s="55"/>
      <c r="Z47" s="2"/>
      <c r="AA47" s="2"/>
      <c r="AB47" s="2"/>
      <c r="AC47" s="2"/>
      <c r="AG47" s="2"/>
      <c r="AH47" s="2"/>
      <c r="AI47" s="2"/>
      <c r="AV47" s="2"/>
      <c r="AW47" s="2"/>
    </row>
    <row r="48" spans="1:97" ht="12.75" x14ac:dyDescent="0.2">
      <c r="A48" s="254">
        <f>Zusammen!A5</f>
        <v>46054</v>
      </c>
      <c r="B48" s="317">
        <f>Zusammen!B5</f>
        <v>160</v>
      </c>
      <c r="C48" s="315"/>
      <c r="D48" s="255">
        <f>Zusammen!C5</f>
        <v>0</v>
      </c>
      <c r="E48" s="255">
        <f>Zusammen!D5</f>
        <v>-160</v>
      </c>
      <c r="F48" s="264">
        <f>Zusammen!E5</f>
        <v>20</v>
      </c>
      <c r="G48" s="335">
        <f>Zusammen!F5</f>
        <v>0</v>
      </c>
      <c r="H48" s="335">
        <f>Zusammen!G5</f>
        <v>0</v>
      </c>
      <c r="I48" s="335">
        <f>Zusammen!H5</f>
        <v>0</v>
      </c>
      <c r="J48" s="336">
        <f>Zusammen!I5</f>
        <v>0</v>
      </c>
      <c r="K48" s="616">
        <f>Zusammen!L5</f>
        <v>0</v>
      </c>
      <c r="L48" s="333">
        <f>Zusammen!J5</f>
        <v>0</v>
      </c>
      <c r="M48" s="333">
        <f>Zusammen!K5</f>
        <v>0</v>
      </c>
      <c r="N48" s="886">
        <f>Zusammen!K5</f>
        <v>0</v>
      </c>
      <c r="O48" s="887"/>
      <c r="P48" s="886">
        <f>Zusammen!L5</f>
        <v>0</v>
      </c>
      <c r="Q48" s="888"/>
      <c r="R48" s="595">
        <f>Zusammen!M5</f>
        <v>0</v>
      </c>
      <c r="S48" s="12"/>
      <c r="T48" s="11"/>
      <c r="U48" s="11"/>
      <c r="W48" s="55"/>
      <c r="X48" s="55"/>
      <c r="Y48" s="55"/>
      <c r="Z48" s="2"/>
      <c r="AA48" s="2"/>
      <c r="AB48" s="2"/>
      <c r="AC48" s="2"/>
      <c r="AG48" s="2"/>
      <c r="AH48" s="2"/>
      <c r="AI48" s="2"/>
      <c r="AV48" s="2"/>
      <c r="AW48" s="2"/>
    </row>
    <row r="49" spans="1:49" ht="12.75" x14ac:dyDescent="0.2">
      <c r="A49" s="254">
        <f>Zusammen!A6</f>
        <v>46082</v>
      </c>
      <c r="B49" s="317">
        <f>Zusammen!B6</f>
        <v>176</v>
      </c>
      <c r="C49" s="315"/>
      <c r="D49" s="255">
        <f>Zusammen!C6</f>
        <v>0</v>
      </c>
      <c r="E49" s="255">
        <f>Zusammen!D6</f>
        <v>-176</v>
      </c>
      <c r="F49" s="264">
        <f>Zusammen!E6</f>
        <v>22</v>
      </c>
      <c r="G49" s="335">
        <f>Zusammen!F6</f>
        <v>0</v>
      </c>
      <c r="H49" s="335">
        <f>Zusammen!G6</f>
        <v>0</v>
      </c>
      <c r="I49" s="335">
        <f>Zusammen!H6</f>
        <v>0</v>
      </c>
      <c r="J49" s="336">
        <f>Zusammen!I6</f>
        <v>0</v>
      </c>
      <c r="K49" s="616">
        <f>Zusammen!L6</f>
        <v>0</v>
      </c>
      <c r="L49" s="333">
        <f>Zusammen!J6</f>
        <v>0</v>
      </c>
      <c r="M49" s="333">
        <f>Zusammen!K6</f>
        <v>0</v>
      </c>
      <c r="N49" s="854">
        <f>Zusammen!K6</f>
        <v>0</v>
      </c>
      <c r="O49" s="871"/>
      <c r="P49" s="854">
        <f>Zusammen!L6</f>
        <v>0</v>
      </c>
      <c r="Q49" s="855"/>
      <c r="R49" s="595">
        <f>Zusammen!M6</f>
        <v>0</v>
      </c>
      <c r="S49" s="12"/>
      <c r="T49" s="11"/>
      <c r="U49" s="11"/>
      <c r="V49" s="54"/>
      <c r="W49" s="55"/>
      <c r="X49" s="55"/>
      <c r="Y49" s="55"/>
      <c r="Z49" s="2"/>
      <c r="AA49" s="2"/>
      <c r="AB49" s="2"/>
      <c r="AC49" s="2"/>
      <c r="AG49" s="2"/>
      <c r="AH49" s="2"/>
      <c r="AI49" s="2"/>
      <c r="AV49" s="2"/>
      <c r="AW49" s="2"/>
    </row>
    <row r="50" spans="1:49" ht="12.75" x14ac:dyDescent="0.2">
      <c r="A50" s="254">
        <f>Zusammen!A7</f>
        <v>46113</v>
      </c>
      <c r="B50" s="317">
        <f>Zusammen!B7</f>
        <v>152</v>
      </c>
      <c r="C50" s="315"/>
      <c r="D50" s="255">
        <f>Zusammen!C7</f>
        <v>0</v>
      </c>
      <c r="E50" s="255">
        <f>Zusammen!D7</f>
        <v>-152</v>
      </c>
      <c r="F50" s="264">
        <f>Zusammen!E7</f>
        <v>19</v>
      </c>
      <c r="G50" s="335">
        <f>Zusammen!F7</f>
        <v>0</v>
      </c>
      <c r="H50" s="335">
        <f>Zusammen!G7</f>
        <v>3</v>
      </c>
      <c r="I50" s="335">
        <f>Zusammen!H7</f>
        <v>0</v>
      </c>
      <c r="J50" s="336">
        <f>Zusammen!I7</f>
        <v>0</v>
      </c>
      <c r="K50" s="616">
        <f>Zusammen!L7</f>
        <v>0</v>
      </c>
      <c r="L50" s="333">
        <f>Zusammen!J7</f>
        <v>0</v>
      </c>
      <c r="M50" s="333">
        <f>Zusammen!K7</f>
        <v>0</v>
      </c>
      <c r="N50" s="886">
        <f>Zusammen!K7</f>
        <v>0</v>
      </c>
      <c r="O50" s="887"/>
      <c r="P50" s="886">
        <f>Zusammen!L7</f>
        <v>0</v>
      </c>
      <c r="Q50" s="888"/>
      <c r="R50" s="595">
        <f>Zusammen!M7</f>
        <v>0</v>
      </c>
      <c r="S50" s="12"/>
      <c r="T50" s="11"/>
      <c r="U50" s="11"/>
      <c r="V50" s="54"/>
      <c r="W50" s="55"/>
      <c r="X50" s="55"/>
      <c r="Y50" s="55"/>
      <c r="Z50" s="2"/>
      <c r="AA50" s="2"/>
      <c r="AB50" s="2"/>
      <c r="AC50" s="2"/>
      <c r="AG50" s="2"/>
      <c r="AH50" s="2"/>
      <c r="AI50" s="2"/>
      <c r="AV50" s="2"/>
      <c r="AW50" s="2"/>
    </row>
    <row r="51" spans="1:49" ht="12.75" x14ac:dyDescent="0.2">
      <c r="A51" s="257" t="s">
        <v>50</v>
      </c>
      <c r="B51" s="318">
        <f>SUM(B47:B50)</f>
        <v>656</v>
      </c>
      <c r="C51" s="645"/>
      <c r="D51" s="258">
        <f>SUM(D47:D50)</f>
        <v>0</v>
      </c>
      <c r="E51" s="258">
        <f>SUM(E46:E50)</f>
        <v>-656</v>
      </c>
      <c r="F51" s="266">
        <f t="shared" ref="F51:N51" si="68">SUM(F47:F50)</f>
        <v>82</v>
      </c>
      <c r="G51" s="352">
        <f t="shared" si="68"/>
        <v>0</v>
      </c>
      <c r="H51" s="352">
        <f t="shared" si="68"/>
        <v>4</v>
      </c>
      <c r="I51" s="352">
        <f t="shared" si="68"/>
        <v>0</v>
      </c>
      <c r="J51" s="352">
        <f t="shared" si="68"/>
        <v>0</v>
      </c>
      <c r="K51" s="266">
        <f t="shared" si="68"/>
        <v>0</v>
      </c>
      <c r="L51" s="266">
        <f t="shared" si="68"/>
        <v>0</v>
      </c>
      <c r="M51" s="266">
        <f t="shared" si="68"/>
        <v>0</v>
      </c>
      <c r="N51" s="852">
        <f t="shared" si="68"/>
        <v>0</v>
      </c>
      <c r="O51" s="852"/>
      <c r="P51" s="852">
        <f>SUM(P47:P50)</f>
        <v>0</v>
      </c>
      <c r="Q51" s="853"/>
      <c r="R51" s="594">
        <f>SUM(R47:R50)</f>
        <v>0</v>
      </c>
      <c r="S51" s="12"/>
      <c r="T51" s="11"/>
      <c r="V51" s="54"/>
      <c r="W51" s="2"/>
      <c r="X51" s="2"/>
      <c r="Z51" s="2"/>
      <c r="AA51" s="2"/>
      <c r="AB51" s="2"/>
      <c r="AC51" s="2"/>
      <c r="AG51" s="2"/>
      <c r="AH51" s="2"/>
      <c r="AI51" s="2"/>
      <c r="AV51" s="2"/>
      <c r="AW51" s="2"/>
    </row>
    <row r="52" spans="1:49" ht="12.75" x14ac:dyDescent="0.2">
      <c r="A52" s="754" t="str">
        <f>IF(E38&gt;0,"Zusammen bei gedeckelten Ü-Stunden:","")</f>
        <v>Zusammen bei gedeckelten Ü-Stunden:</v>
      </c>
      <c r="E52" s="67">
        <f>IF(E51&gt;E35,E35,E51)</f>
        <v>-656</v>
      </c>
      <c r="O52" s="2"/>
      <c r="Q52" s="2"/>
      <c r="R52" s="11"/>
      <c r="S52" s="12"/>
      <c r="T52" s="11"/>
      <c r="V52" s="54"/>
      <c r="W52" s="2"/>
      <c r="X52" s="2"/>
      <c r="Z52" s="2"/>
      <c r="AA52" s="2"/>
      <c r="AB52" s="2"/>
      <c r="AC52" s="2"/>
      <c r="AG52" s="2"/>
      <c r="AH52" s="2"/>
      <c r="AI52" s="2"/>
    </row>
    <row r="53" spans="1:49" ht="12.75" x14ac:dyDescent="0.2">
      <c r="A53" s="2" t="s">
        <v>51</v>
      </c>
      <c r="B53" s="2">
        <f>IF(Einstellungen!$F$31="s",Einstellungen!$G$32-G$51,IF(Einstellungen!$F$31="t",Einstellungen!E$32-G$51))</f>
        <v>0</v>
      </c>
      <c r="D53" s="2" t="str">
        <f>IF(Einstellungen!$F$31="s","Stunden Urlaub verfügbar.",IF(Einstellungen!$F$31="t","Tage Urlaub verfügbar"))</f>
        <v>Tage Urlaub verfügbar</v>
      </c>
      <c r="O53" s="2"/>
      <c r="Q53" s="2"/>
      <c r="R53" s="11"/>
      <c r="S53" s="12"/>
      <c r="T53" s="11"/>
      <c r="V53" s="54"/>
      <c r="W53" s="2"/>
      <c r="X53" s="2"/>
      <c r="Z53" s="2"/>
      <c r="AA53" s="2"/>
      <c r="AB53" s="2"/>
      <c r="AC53" s="2"/>
      <c r="AG53" s="2"/>
      <c r="AH53" s="2"/>
      <c r="AI53" s="2"/>
    </row>
    <row r="54" spans="1:49" ht="12.75" x14ac:dyDescent="0.2">
      <c r="O54" s="2"/>
      <c r="Q54" s="2"/>
      <c r="R54" s="11"/>
      <c r="S54" s="12"/>
      <c r="T54" s="11"/>
      <c r="V54" s="54"/>
      <c r="W54" s="2"/>
      <c r="X54" s="2"/>
      <c r="Z54" s="2"/>
      <c r="AA54" s="2"/>
      <c r="AB54" s="2"/>
      <c r="AC54" s="2"/>
      <c r="AG54" s="2"/>
      <c r="AH54" s="2"/>
      <c r="AI54" s="2"/>
    </row>
    <row r="55" spans="1:49" ht="12.75" x14ac:dyDescent="0.2">
      <c r="O55" s="2"/>
      <c r="Q55" s="2"/>
      <c r="R55" s="11"/>
      <c r="S55" s="12"/>
      <c r="T55" s="11"/>
      <c r="V55" s="54"/>
      <c r="W55" s="2"/>
      <c r="X55" s="2"/>
      <c r="Z55" s="2"/>
      <c r="AA55" s="2"/>
      <c r="AB55" s="2"/>
      <c r="AC55" s="2"/>
      <c r="AG55" s="2"/>
      <c r="AH55" s="2"/>
      <c r="AI55" s="2"/>
    </row>
    <row r="56" spans="1:49" ht="12.75" x14ac:dyDescent="0.2">
      <c r="O56" s="2"/>
      <c r="Q56" s="2"/>
      <c r="R56" s="11"/>
      <c r="S56" s="12"/>
      <c r="T56" s="11"/>
      <c r="V56" s="54"/>
      <c r="W56" s="2"/>
      <c r="X56" s="2"/>
      <c r="Z56" s="2"/>
      <c r="AA56" s="2"/>
      <c r="AB56" s="2"/>
      <c r="AC56" s="2"/>
      <c r="AG56" s="2"/>
      <c r="AH56" s="2"/>
      <c r="AI56" s="2"/>
    </row>
    <row r="57" spans="1:49" ht="12.75" x14ac:dyDescent="0.2">
      <c r="O57" s="2"/>
      <c r="Q57" s="2"/>
      <c r="R57" s="11"/>
      <c r="S57" s="12"/>
      <c r="T57" s="11"/>
      <c r="V57" s="54"/>
      <c r="W57" s="2"/>
      <c r="X57" s="2"/>
      <c r="Z57" s="2"/>
      <c r="AA57" s="2"/>
      <c r="AB57" s="2"/>
      <c r="AC57" s="2"/>
      <c r="AG57" s="2"/>
      <c r="AH57" s="2"/>
      <c r="AI57" s="2"/>
    </row>
    <row r="58" spans="1:49" ht="12.75" x14ac:dyDescent="0.2">
      <c r="O58" s="2"/>
      <c r="Q58" s="2"/>
      <c r="R58" s="11"/>
      <c r="S58" s="12"/>
      <c r="T58" s="11"/>
      <c r="V58" s="54"/>
      <c r="W58" s="2"/>
      <c r="X58" s="2"/>
      <c r="Z58" s="2"/>
      <c r="AA58" s="2"/>
      <c r="AB58" s="2"/>
      <c r="AC58" s="2"/>
      <c r="AG58" s="2"/>
      <c r="AH58" s="2"/>
      <c r="AI58" s="2"/>
    </row>
    <row r="59" spans="1:49" ht="12.75" x14ac:dyDescent="0.2">
      <c r="O59" s="2"/>
      <c r="Q59" s="2"/>
      <c r="R59" s="11"/>
      <c r="S59" s="12"/>
      <c r="T59" s="11"/>
      <c r="V59" s="54"/>
      <c r="W59" s="2"/>
      <c r="X59" s="2"/>
      <c r="Z59" s="2"/>
      <c r="AA59" s="2"/>
      <c r="AB59" s="2"/>
      <c r="AC59" s="2"/>
      <c r="AG59" s="2"/>
      <c r="AH59" s="2"/>
      <c r="AI59" s="2"/>
    </row>
    <row r="60" spans="1:49" ht="12.75" x14ac:dyDescent="0.2">
      <c r="O60" s="2"/>
      <c r="Q60" s="2"/>
      <c r="R60" s="11"/>
      <c r="S60" s="12"/>
      <c r="T60" s="11"/>
      <c r="V60" s="54"/>
      <c r="W60" s="2"/>
      <c r="X60" s="2"/>
      <c r="Z60" s="2"/>
      <c r="AA60" s="2"/>
      <c r="AB60" s="2"/>
      <c r="AC60" s="2"/>
      <c r="AG60" s="2"/>
      <c r="AH60" s="2"/>
      <c r="AI60" s="2"/>
    </row>
    <row r="61" spans="1:49" ht="12.75" x14ac:dyDescent="0.2">
      <c r="O61" s="2"/>
      <c r="Q61" s="2"/>
      <c r="R61" s="11"/>
      <c r="S61" s="12"/>
      <c r="T61" s="11"/>
      <c r="V61" s="54"/>
      <c r="W61" s="2"/>
      <c r="X61" s="2"/>
      <c r="Z61" s="2"/>
      <c r="AA61" s="2"/>
      <c r="AB61" s="2"/>
      <c r="AC61" s="2"/>
      <c r="AG61" s="2"/>
      <c r="AH61" s="2"/>
      <c r="AI61" s="2"/>
    </row>
    <row r="62" spans="1:49" ht="12.75" x14ac:dyDescent="0.2">
      <c r="O62" s="2"/>
      <c r="Q62" s="2"/>
      <c r="R62" s="11"/>
      <c r="S62" s="12"/>
      <c r="T62" s="11"/>
      <c r="V62" s="54"/>
      <c r="W62" s="2"/>
      <c r="X62" s="2"/>
      <c r="Z62" s="2"/>
      <c r="AA62" s="2"/>
      <c r="AB62" s="2"/>
      <c r="AC62" s="2"/>
      <c r="AG62" s="2"/>
      <c r="AH62" s="2"/>
      <c r="AI62" s="2"/>
    </row>
    <row r="63" spans="1:49" ht="12.75" x14ac:dyDescent="0.2">
      <c r="O63" s="2"/>
      <c r="Q63" s="27"/>
      <c r="R63" s="11"/>
      <c r="S63" s="12"/>
      <c r="T63" s="11"/>
      <c r="V63" s="54"/>
      <c r="W63" s="2"/>
      <c r="X63" s="2"/>
      <c r="Z63" s="2"/>
      <c r="AA63" s="2"/>
      <c r="AB63" s="2"/>
      <c r="AC63" s="2"/>
      <c r="AG63" s="2"/>
      <c r="AH63" s="2"/>
      <c r="AI63" s="2"/>
    </row>
    <row r="64" spans="1:49" ht="12.75" thickBot="1" x14ac:dyDescent="0.25"/>
    <row r="65" spans="1:24" ht="13.5" thickBot="1" x14ac:dyDescent="0.25">
      <c r="A65" s="393" t="s">
        <v>234</v>
      </c>
      <c r="B65" s="105"/>
      <c r="C65" s="105"/>
      <c r="D65" s="105"/>
      <c r="E65" s="105"/>
      <c r="F65" s="105"/>
      <c r="G65" s="386"/>
      <c r="H65" s="417" t="str">
        <f>Einstellungen!G47</f>
        <v>nein</v>
      </c>
      <c r="I65" s="105"/>
      <c r="J65" s="105"/>
      <c r="K65" s="105"/>
      <c r="O65" s="2"/>
      <c r="Q65" s="1"/>
      <c r="W65" s="21"/>
      <c r="X65" s="2"/>
    </row>
    <row r="66" spans="1:24" ht="12.75" x14ac:dyDescent="0.2">
      <c r="B66" s="394"/>
      <c r="C66" s="394"/>
      <c r="D66" s="395" t="s">
        <v>226</v>
      </c>
      <c r="E66" s="394"/>
      <c r="F66" s="2" t="s">
        <v>227</v>
      </c>
      <c r="H66" s="2" t="s">
        <v>228</v>
      </c>
      <c r="J66" s="88"/>
      <c r="O66" s="2"/>
      <c r="Q66" s="1"/>
      <c r="W66" s="21"/>
      <c r="X66" s="2"/>
    </row>
    <row r="67" spans="1:24" ht="12.75" x14ac:dyDescent="0.2">
      <c r="C67" s="105"/>
      <c r="D67" s="396" t="s">
        <v>231</v>
      </c>
      <c r="E67" s="396" t="s">
        <v>237</v>
      </c>
      <c r="F67" s="396" t="s">
        <v>231</v>
      </c>
      <c r="G67" s="396" t="s">
        <v>237</v>
      </c>
      <c r="H67" s="396" t="s">
        <v>233</v>
      </c>
      <c r="I67" s="396" t="s">
        <v>237</v>
      </c>
      <c r="J67" s="88"/>
      <c r="O67" s="2"/>
      <c r="Q67" s="1"/>
      <c r="W67" s="21"/>
      <c r="X67" s="2"/>
    </row>
    <row r="68" spans="1:24" ht="12.75" x14ac:dyDescent="0.2">
      <c r="A68" s="851" t="s">
        <v>34</v>
      </c>
      <c r="B68" s="851"/>
      <c r="C68" s="105"/>
      <c r="D68" s="415">
        <f>Einstellungen!E49</f>
        <v>1800</v>
      </c>
      <c r="E68" s="416">
        <f>Einstellungen!F49</f>
        <v>1.5</v>
      </c>
      <c r="F68" s="415">
        <f>Einstellungen!G49</f>
        <v>2200</v>
      </c>
      <c r="G68" s="416">
        <f>Einstellungen!H49</f>
        <v>2</v>
      </c>
      <c r="H68" s="415">
        <f>Einstellungen!I49</f>
        <v>600</v>
      </c>
      <c r="I68" s="416">
        <f>Einstellungen!J49</f>
        <v>2</v>
      </c>
      <c r="J68" s="88"/>
      <c r="O68" s="2"/>
      <c r="Q68" s="1"/>
      <c r="R68" s="397">
        <f t="shared" ref="R68:R74" si="69">(INT(H68/100)+(H68-100*INT(H68/100))/60)/24</f>
        <v>0.25</v>
      </c>
      <c r="S68" s="397">
        <f>(INT(D68/100)+(D68-100*INT(D68/100))/60)/24</f>
        <v>0.75</v>
      </c>
      <c r="T68" s="397">
        <f>(INT(F68/100)+(F68-100*INT(F68/100))/60)/24</f>
        <v>0.91666666666666663</v>
      </c>
      <c r="U68" s="397"/>
      <c r="V68" s="84">
        <f>S68*24</f>
        <v>18</v>
      </c>
      <c r="W68" s="84">
        <f t="shared" ref="W68:W74" si="70">T68*24</f>
        <v>22</v>
      </c>
      <c r="X68" s="84">
        <f t="shared" ref="X68:X74" si="71">R68*24</f>
        <v>6</v>
      </c>
    </row>
    <row r="69" spans="1:24" ht="12.75" x14ac:dyDescent="0.2">
      <c r="A69" s="851" t="s">
        <v>36</v>
      </c>
      <c r="B69" s="851"/>
      <c r="C69" s="105"/>
      <c r="D69" s="415">
        <f>Einstellungen!E50</f>
        <v>1800</v>
      </c>
      <c r="E69" s="416">
        <f>Einstellungen!F50</f>
        <v>1.5</v>
      </c>
      <c r="F69" s="415">
        <f>Einstellungen!G50</f>
        <v>2200</v>
      </c>
      <c r="G69" s="416">
        <f>Einstellungen!H50</f>
        <v>2</v>
      </c>
      <c r="H69" s="415">
        <f>Einstellungen!I50</f>
        <v>600</v>
      </c>
      <c r="I69" s="416">
        <f>Einstellungen!J50</f>
        <v>2</v>
      </c>
      <c r="J69" s="88"/>
      <c r="O69" s="2"/>
      <c r="Q69" s="1"/>
      <c r="R69" s="397">
        <f t="shared" si="69"/>
        <v>0.25</v>
      </c>
      <c r="S69" s="397">
        <f t="shared" ref="S69:S74" si="72">(INT(D69/100)+(D69-100*INT(D69/100))/60)/24</f>
        <v>0.75</v>
      </c>
      <c r="T69" s="397">
        <f t="shared" ref="T69:T74" si="73">(INT(F69/100)+(F69-100*INT(F69/100))/60)/24</f>
        <v>0.91666666666666663</v>
      </c>
      <c r="U69" s="397"/>
      <c r="V69" s="84">
        <f t="shared" ref="V69:V74" si="74">S69*24</f>
        <v>18</v>
      </c>
      <c r="W69" s="84">
        <f t="shared" si="70"/>
        <v>22</v>
      </c>
      <c r="X69" s="84">
        <f t="shared" si="71"/>
        <v>6</v>
      </c>
    </row>
    <row r="70" spans="1:24" ht="12.75" x14ac:dyDescent="0.2">
      <c r="A70" s="851" t="s">
        <v>39</v>
      </c>
      <c r="B70" s="851"/>
      <c r="C70" s="105"/>
      <c r="D70" s="415">
        <f>Einstellungen!E51</f>
        <v>1800</v>
      </c>
      <c r="E70" s="416">
        <f>Einstellungen!F51</f>
        <v>1.5</v>
      </c>
      <c r="F70" s="415">
        <f>Einstellungen!G51</f>
        <v>2200</v>
      </c>
      <c r="G70" s="416">
        <f>Einstellungen!H51</f>
        <v>2</v>
      </c>
      <c r="H70" s="415">
        <f>Einstellungen!I51</f>
        <v>600</v>
      </c>
      <c r="I70" s="416">
        <f>Einstellungen!J51</f>
        <v>2</v>
      </c>
      <c r="J70" s="88"/>
      <c r="O70" s="2"/>
      <c r="Q70" s="1"/>
      <c r="R70" s="397">
        <f t="shared" si="69"/>
        <v>0.25</v>
      </c>
      <c r="S70" s="397">
        <f t="shared" si="72"/>
        <v>0.75</v>
      </c>
      <c r="T70" s="397">
        <f t="shared" si="73"/>
        <v>0.91666666666666663</v>
      </c>
      <c r="U70" s="397"/>
      <c r="V70" s="84">
        <f t="shared" si="74"/>
        <v>18</v>
      </c>
      <c r="W70" s="84">
        <f t="shared" si="70"/>
        <v>22</v>
      </c>
      <c r="X70" s="84">
        <f t="shared" si="71"/>
        <v>6</v>
      </c>
    </row>
    <row r="71" spans="1:24" ht="12.75" x14ac:dyDescent="0.2">
      <c r="A71" s="851" t="s">
        <v>42</v>
      </c>
      <c r="B71" s="851"/>
      <c r="C71" s="105"/>
      <c r="D71" s="415">
        <f>Einstellungen!E52</f>
        <v>1800</v>
      </c>
      <c r="E71" s="416">
        <f>Einstellungen!F52</f>
        <v>1.5</v>
      </c>
      <c r="F71" s="415">
        <f>Einstellungen!G52</f>
        <v>2200</v>
      </c>
      <c r="G71" s="416">
        <f>Einstellungen!H52</f>
        <v>2</v>
      </c>
      <c r="H71" s="415">
        <f>Einstellungen!I52</f>
        <v>600</v>
      </c>
      <c r="I71" s="416">
        <f>Einstellungen!J52</f>
        <v>2</v>
      </c>
      <c r="J71" s="88"/>
      <c r="O71" s="2"/>
      <c r="Q71" s="1"/>
      <c r="R71" s="397">
        <f t="shared" si="69"/>
        <v>0.25</v>
      </c>
      <c r="S71" s="397">
        <f t="shared" si="72"/>
        <v>0.75</v>
      </c>
      <c r="T71" s="397">
        <f t="shared" si="73"/>
        <v>0.91666666666666663</v>
      </c>
      <c r="U71" s="397"/>
      <c r="V71" s="84">
        <f t="shared" si="74"/>
        <v>18</v>
      </c>
      <c r="W71" s="84">
        <f t="shared" si="70"/>
        <v>22</v>
      </c>
      <c r="X71" s="84">
        <f t="shared" si="71"/>
        <v>6</v>
      </c>
    </row>
    <row r="72" spans="1:24" ht="12.75" x14ac:dyDescent="0.2">
      <c r="A72" s="851" t="s">
        <v>43</v>
      </c>
      <c r="B72" s="851"/>
      <c r="C72" s="105"/>
      <c r="D72" s="415">
        <f>Einstellungen!E53</f>
        <v>1800</v>
      </c>
      <c r="E72" s="416">
        <f>Einstellungen!F53</f>
        <v>1.5</v>
      </c>
      <c r="F72" s="415">
        <f>Einstellungen!G53</f>
        <v>2200</v>
      </c>
      <c r="G72" s="416">
        <f>Einstellungen!H53</f>
        <v>2</v>
      </c>
      <c r="H72" s="415">
        <f>Einstellungen!I53</f>
        <v>600</v>
      </c>
      <c r="I72" s="416">
        <f>Einstellungen!J53</f>
        <v>2</v>
      </c>
      <c r="J72" s="88"/>
      <c r="O72" s="2"/>
      <c r="Q72" s="1"/>
      <c r="R72" s="397">
        <f t="shared" si="69"/>
        <v>0.25</v>
      </c>
      <c r="S72" s="397">
        <f t="shared" si="72"/>
        <v>0.75</v>
      </c>
      <c r="T72" s="397">
        <f t="shared" si="73"/>
        <v>0.91666666666666663</v>
      </c>
      <c r="U72" s="397"/>
      <c r="V72" s="84">
        <f t="shared" si="74"/>
        <v>18</v>
      </c>
      <c r="W72" s="84">
        <f t="shared" si="70"/>
        <v>22</v>
      </c>
      <c r="X72" s="84">
        <f t="shared" si="71"/>
        <v>6</v>
      </c>
    </row>
    <row r="73" spans="1:24" ht="12.75" x14ac:dyDescent="0.2">
      <c r="A73" s="851" t="s">
        <v>45</v>
      </c>
      <c r="B73" s="851"/>
      <c r="C73" s="105"/>
      <c r="D73" s="415">
        <f>Einstellungen!E54</f>
        <v>1800</v>
      </c>
      <c r="E73" s="416">
        <f>Einstellungen!F54</f>
        <v>1.5</v>
      </c>
      <c r="F73" s="415">
        <f>Einstellungen!G54</f>
        <v>2200</v>
      </c>
      <c r="G73" s="416">
        <f>Einstellungen!H54</f>
        <v>2</v>
      </c>
      <c r="H73" s="415">
        <f>Einstellungen!I54</f>
        <v>600</v>
      </c>
      <c r="I73" s="416">
        <f>Einstellungen!J54</f>
        <v>2</v>
      </c>
      <c r="J73" s="88"/>
      <c r="O73" s="2"/>
      <c r="Q73" s="1"/>
      <c r="R73" s="397">
        <f t="shared" si="69"/>
        <v>0.25</v>
      </c>
      <c r="S73" s="397">
        <f t="shared" si="72"/>
        <v>0.75</v>
      </c>
      <c r="T73" s="397">
        <f t="shared" si="73"/>
        <v>0.91666666666666663</v>
      </c>
      <c r="U73" s="397"/>
      <c r="V73" s="84">
        <f t="shared" si="74"/>
        <v>18</v>
      </c>
      <c r="W73" s="84">
        <f t="shared" si="70"/>
        <v>22</v>
      </c>
      <c r="X73" s="84">
        <f t="shared" si="71"/>
        <v>6</v>
      </c>
    </row>
    <row r="74" spans="1:24" ht="12.75" x14ac:dyDescent="0.2">
      <c r="A74" s="858" t="s">
        <v>229</v>
      </c>
      <c r="B74" s="851"/>
      <c r="C74" s="105"/>
      <c r="D74" s="415">
        <f>Einstellungen!E55</f>
        <v>800</v>
      </c>
      <c r="E74" s="416">
        <f>Einstellungen!F55</f>
        <v>2</v>
      </c>
      <c r="F74" s="415">
        <f>Einstellungen!G55</f>
        <v>2200</v>
      </c>
      <c r="G74" s="416">
        <f>Einstellungen!H55</f>
        <v>3</v>
      </c>
      <c r="H74" s="415">
        <f>Einstellungen!I55</f>
        <v>600</v>
      </c>
      <c r="I74" s="416">
        <f>Einstellungen!J55</f>
        <v>3</v>
      </c>
      <c r="J74" s="88"/>
      <c r="O74" s="2"/>
      <c r="Q74" s="1"/>
      <c r="R74" s="397">
        <f t="shared" si="69"/>
        <v>0.25</v>
      </c>
      <c r="S74" s="397">
        <f t="shared" si="72"/>
        <v>0.33333333333333331</v>
      </c>
      <c r="T74" s="397">
        <f t="shared" si="73"/>
        <v>0.91666666666666663</v>
      </c>
      <c r="U74" s="397"/>
      <c r="V74" s="84">
        <f t="shared" si="74"/>
        <v>8</v>
      </c>
      <c r="W74" s="84">
        <f t="shared" si="70"/>
        <v>22</v>
      </c>
      <c r="X74" s="84">
        <f t="shared" si="71"/>
        <v>6</v>
      </c>
    </row>
    <row r="75" spans="1:24" ht="12.75" thickBot="1" x14ac:dyDescent="0.25">
      <c r="J75" s="88"/>
      <c r="O75" s="2"/>
      <c r="Q75" s="1"/>
      <c r="W75" s="21"/>
      <c r="X75" s="2"/>
    </row>
    <row r="76" spans="1:24" ht="12.75" thickBot="1" x14ac:dyDescent="0.25">
      <c r="A76" s="2" t="s">
        <v>236</v>
      </c>
      <c r="B76" s="398"/>
      <c r="C76" s="314"/>
      <c r="D76" s="399">
        <f>D78+F78+H78</f>
        <v>0</v>
      </c>
      <c r="E76" s="314"/>
      <c r="F76" s="314"/>
      <c r="G76" s="314"/>
      <c r="H76" s="314"/>
      <c r="I76" s="314"/>
      <c r="J76" s="88"/>
      <c r="O76" s="2"/>
      <c r="Q76" s="1"/>
      <c r="W76" s="21"/>
      <c r="X76" s="2"/>
    </row>
    <row r="77" spans="1:24" ht="12.75" x14ac:dyDescent="0.2">
      <c r="D77" s="2" t="s">
        <v>226</v>
      </c>
      <c r="F77" s="2" t="s">
        <v>227</v>
      </c>
      <c r="H77" s="400" t="s">
        <v>228</v>
      </c>
      <c r="I77" s="12"/>
      <c r="J77" s="88"/>
      <c r="O77" s="2"/>
      <c r="Q77" s="1"/>
      <c r="W77" s="21"/>
      <c r="X77" s="2"/>
    </row>
    <row r="78" spans="1:24" ht="12.75" x14ac:dyDescent="0.2">
      <c r="D78" s="583">
        <f>$BV$35</f>
        <v>0</v>
      </c>
      <c r="E78" s="584" t="str">
        <f>"+"</f>
        <v>+</v>
      </c>
      <c r="F78" s="583">
        <f>$CD$35</f>
        <v>0</v>
      </c>
      <c r="G78" s="584" t="str">
        <f>"+"</f>
        <v>+</v>
      </c>
      <c r="H78" s="583">
        <f>$CH$35</f>
        <v>0</v>
      </c>
      <c r="I78" s="401"/>
      <c r="J78" s="88"/>
      <c r="O78" s="2"/>
      <c r="Q78" s="1"/>
      <c r="W78" s="21"/>
      <c r="X78" s="2"/>
    </row>
    <row r="79" spans="1:24" ht="12.75" thickBot="1" x14ac:dyDescent="0.25">
      <c r="J79" s="88"/>
      <c r="O79" s="2"/>
      <c r="Q79" s="1"/>
      <c r="W79" s="21"/>
      <c r="X79" s="2"/>
    </row>
    <row r="80" spans="1:24" ht="12.75" x14ac:dyDescent="0.2">
      <c r="B80" s="402" t="s">
        <v>192</v>
      </c>
      <c r="C80" s="403"/>
      <c r="D80" s="403"/>
      <c r="E80" s="404"/>
      <c r="F80" s="404"/>
      <c r="G80" s="405"/>
      <c r="J80" s="88"/>
      <c r="O80" s="2"/>
      <c r="Q80" s="1"/>
      <c r="W80" s="21"/>
      <c r="X80" s="2"/>
    </row>
    <row r="81" spans="2:24" ht="12.75" x14ac:dyDescent="0.2">
      <c r="B81" s="406" t="s">
        <v>82</v>
      </c>
      <c r="C81" s="215"/>
      <c r="D81" s="215"/>
      <c r="E81" s="215"/>
      <c r="F81" s="215"/>
      <c r="G81" s="216"/>
      <c r="J81" s="88"/>
      <c r="O81" s="2"/>
      <c r="Q81" s="1"/>
      <c r="W81" s="21"/>
      <c r="X81" s="2"/>
    </row>
    <row r="82" spans="2:24" ht="12.75" x14ac:dyDescent="0.2">
      <c r="B82" s="407" t="s">
        <v>41</v>
      </c>
      <c r="C82" s="215"/>
      <c r="D82" s="215" t="s">
        <v>88</v>
      </c>
      <c r="E82" s="215"/>
      <c r="F82" s="215"/>
      <c r="G82" s="216"/>
      <c r="J82" s="88"/>
      <c r="O82" s="2"/>
      <c r="Q82" s="1"/>
      <c r="W82" s="21"/>
      <c r="X82" s="2"/>
    </row>
    <row r="83" spans="2:24" ht="12.75" x14ac:dyDescent="0.2">
      <c r="B83" s="217">
        <v>38</v>
      </c>
      <c r="C83" s="410" t="s">
        <v>85</v>
      </c>
      <c r="D83" s="220">
        <v>30</v>
      </c>
      <c r="E83" s="215"/>
      <c r="F83" s="215"/>
      <c r="G83" s="216"/>
      <c r="J83" s="88"/>
      <c r="O83" s="2"/>
      <c r="Q83" s="1"/>
      <c r="W83" s="21"/>
      <c r="X83" s="2"/>
    </row>
    <row r="84" spans="2:24" ht="12.75" x14ac:dyDescent="0.2">
      <c r="B84" s="407"/>
      <c r="C84" s="222"/>
      <c r="D84" s="374"/>
      <c r="E84" s="215"/>
      <c r="F84" s="215"/>
      <c r="G84" s="216"/>
      <c r="J84" s="88"/>
      <c r="O84" s="2"/>
      <c r="Q84" s="1"/>
      <c r="W84" s="21"/>
      <c r="X84" s="2"/>
    </row>
    <row r="85" spans="2:24" ht="12.75" x14ac:dyDescent="0.2">
      <c r="B85" s="407"/>
      <c r="C85" s="215"/>
      <c r="D85" s="215"/>
      <c r="E85" s="840" t="s">
        <v>83</v>
      </c>
      <c r="F85" s="841"/>
      <c r="G85" s="842"/>
      <c r="J85" s="88"/>
      <c r="O85" s="2"/>
      <c r="Q85" s="1"/>
      <c r="W85" s="21"/>
      <c r="X85" s="2"/>
    </row>
    <row r="86" spans="2:24" ht="12.75" x14ac:dyDescent="0.2">
      <c r="B86" s="407"/>
      <c r="C86" s="215"/>
      <c r="D86" s="215"/>
      <c r="E86" s="411">
        <f>D83/60+B83</f>
        <v>38.5</v>
      </c>
      <c r="F86" s="107"/>
      <c r="G86" s="412"/>
      <c r="J86" s="88"/>
      <c r="O86" s="2"/>
      <c r="Q86" s="1"/>
      <c r="W86" s="21"/>
      <c r="X86" s="2"/>
    </row>
    <row r="87" spans="2:24" ht="12.75" x14ac:dyDescent="0.2">
      <c r="B87" s="407"/>
      <c r="C87" s="215"/>
      <c r="D87" s="215"/>
      <c r="E87" s="215"/>
      <c r="F87" s="215"/>
      <c r="G87" s="216"/>
      <c r="J87" s="88"/>
      <c r="O87" s="2"/>
      <c r="Q87" s="1"/>
      <c r="W87" s="21"/>
      <c r="X87" s="2"/>
    </row>
    <row r="88" spans="2:24" ht="12.75" x14ac:dyDescent="0.2">
      <c r="B88" s="406" t="s">
        <v>84</v>
      </c>
      <c r="C88" s="215"/>
      <c r="D88" s="215"/>
      <c r="E88" s="215"/>
      <c r="F88" s="215"/>
      <c r="G88" s="216"/>
      <c r="J88" s="88"/>
      <c r="O88" s="2"/>
      <c r="Q88" s="1"/>
      <c r="W88" s="21"/>
      <c r="X88" s="2"/>
    </row>
    <row r="89" spans="2:24" ht="12.75" x14ac:dyDescent="0.2">
      <c r="B89" s="407" t="s">
        <v>41</v>
      </c>
      <c r="C89" s="215"/>
      <c r="D89" s="215" t="s">
        <v>88</v>
      </c>
      <c r="E89" s="215"/>
      <c r="F89" s="215"/>
      <c r="G89" s="216"/>
      <c r="J89" s="88"/>
      <c r="O89" s="2"/>
      <c r="Q89" s="1"/>
      <c r="W89" s="21"/>
      <c r="X89" s="2"/>
    </row>
    <row r="90" spans="2:24" ht="12.75" x14ac:dyDescent="0.2">
      <c r="B90" s="219">
        <v>19</v>
      </c>
      <c r="C90" s="410" t="s">
        <v>86</v>
      </c>
      <c r="D90" s="220">
        <v>25</v>
      </c>
      <c r="E90" s="215"/>
      <c r="F90" s="215"/>
      <c r="G90" s="216"/>
      <c r="J90" s="88"/>
      <c r="O90" s="2"/>
      <c r="Q90" s="1"/>
      <c r="W90" s="21"/>
      <c r="X90" s="2"/>
    </row>
    <row r="91" spans="2:24" ht="12.75" x14ac:dyDescent="0.2">
      <c r="B91" s="407"/>
      <c r="C91" s="215"/>
      <c r="D91" s="215"/>
      <c r="E91" s="215"/>
      <c r="F91" s="215"/>
      <c r="G91" s="216"/>
      <c r="J91" s="88"/>
      <c r="O91" s="2"/>
      <c r="Q91" s="1"/>
      <c r="W91" s="21"/>
      <c r="X91" s="2"/>
    </row>
    <row r="92" spans="2:24" ht="12.75" x14ac:dyDescent="0.2">
      <c r="B92" s="407"/>
      <c r="C92" s="215"/>
      <c r="D92" s="215"/>
      <c r="E92" s="215" t="s">
        <v>87</v>
      </c>
      <c r="F92" s="215"/>
      <c r="G92" s="216"/>
      <c r="J92" s="88"/>
      <c r="O92" s="2"/>
      <c r="Q92" s="1"/>
      <c r="W92" s="21"/>
      <c r="X92" s="2"/>
    </row>
    <row r="93" spans="2:24" ht="13.5" thickBot="1" x14ac:dyDescent="0.25">
      <c r="B93" s="408"/>
      <c r="C93" s="409"/>
      <c r="D93" s="409"/>
      <c r="E93" s="413">
        <f>B90</f>
        <v>19</v>
      </c>
      <c r="F93" s="413" t="s">
        <v>85</v>
      </c>
      <c r="G93" s="414">
        <f>60*(D90/100)</f>
        <v>15</v>
      </c>
      <c r="J93" s="88"/>
      <c r="O93" s="2"/>
      <c r="Q93" s="1"/>
      <c r="W93" s="21"/>
      <c r="X93" s="2"/>
    </row>
    <row r="94" spans="2:24" x14ac:dyDescent="0.2">
      <c r="J94" s="88"/>
      <c r="O94" s="2"/>
      <c r="Q94" s="1"/>
      <c r="W94" s="21"/>
      <c r="X94" s="2"/>
    </row>
  </sheetData>
  <sheetProtection algorithmName="SHA-512" hashValue="4AZZCoZFC9Q05XerqzIcyNh5MZOOZveIBQOXw4feU1+UQHip7o0aKZo1hIv7nRtjCw7sQgYWTGPFtE9SDNrwPA==" saltValue="f7DUpdz1F5imLzSezUMCFw==" spinCount="100000" sheet="1" formatCells="0" formatColumns="0"/>
  <mergeCells count="37">
    <mergeCell ref="E85:G85"/>
    <mergeCell ref="J42:K42"/>
    <mergeCell ref="J43:K43"/>
    <mergeCell ref="A72:B72"/>
    <mergeCell ref="A73:B73"/>
    <mergeCell ref="A74:B74"/>
    <mergeCell ref="A68:B68"/>
    <mergeCell ref="A69:B69"/>
    <mergeCell ref="A70:B70"/>
    <mergeCell ref="A71:B71"/>
    <mergeCell ref="N51:O51"/>
    <mergeCell ref="P51:Q51"/>
    <mergeCell ref="N48:O48"/>
    <mergeCell ref="P48:Q48"/>
    <mergeCell ref="N49:O49"/>
    <mergeCell ref="P49:Q49"/>
    <mergeCell ref="L42:M42"/>
    <mergeCell ref="S36:T36"/>
    <mergeCell ref="N46:O46"/>
    <mergeCell ref="P46:Q46"/>
    <mergeCell ref="N50:O50"/>
    <mergeCell ref="P50:Q50"/>
    <mergeCell ref="N47:O47"/>
    <mergeCell ref="P47:Q47"/>
    <mergeCell ref="N45:O45"/>
    <mergeCell ref="P45:Q45"/>
    <mergeCell ref="A1:B1"/>
    <mergeCell ref="L36:R36"/>
    <mergeCell ref="L38:M38"/>
    <mergeCell ref="L39:M39"/>
    <mergeCell ref="F1:G1"/>
    <mergeCell ref="G34:H34"/>
    <mergeCell ref="A40:A41"/>
    <mergeCell ref="J40:K40"/>
    <mergeCell ref="J41:K41"/>
    <mergeCell ref="L40:M40"/>
    <mergeCell ref="L41:M41"/>
  </mergeCells>
  <phoneticPr fontId="0" type="noConversion"/>
  <conditionalFormatting sqref="E35">
    <cfRule type="cellIs" dxfId="155" priority="2" operator="lessThan">
      <formula>1</formula>
    </cfRule>
  </conditionalFormatting>
  <conditionalFormatting sqref="H3:H32">
    <cfRule type="cellIs" dxfId="154" priority="11" stopIfTrue="1" operator="equal">
      <formula>0</formula>
    </cfRule>
  </conditionalFormatting>
  <conditionalFormatting sqref="I3:I32 U3:U33 CS3:CS33 CI3:CR34 B37:C39 F46:Q51 R47:R51">
    <cfRule type="cellIs" dxfId="153" priority="49" stopIfTrue="1" operator="equal">
      <formula>0</formula>
    </cfRule>
  </conditionalFormatting>
  <conditionalFormatting sqref="K3:K33">
    <cfRule type="cellIs" dxfId="152" priority="13" stopIfTrue="1" operator="between">
      <formula>"u"</formula>
      <formula>"u/2"</formula>
    </cfRule>
    <cfRule type="cellIs" dxfId="151" priority="14" stopIfTrue="1" operator="between">
      <formula>"f"</formula>
      <formula>"f/2"</formula>
    </cfRule>
    <cfRule type="cellIs" dxfId="150" priority="15" stopIfTrue="1" operator="equal">
      <formula>"k"</formula>
    </cfRule>
  </conditionalFormatting>
  <conditionalFormatting sqref="M3:M33">
    <cfRule type="cellIs" dxfId="149" priority="16" stopIfTrue="1" operator="equal">
      <formula>"'EinstellungenA43!"</formula>
    </cfRule>
  </conditionalFormatting>
  <conditionalFormatting sqref="R3:R33 G38:G43 I39 E51">
    <cfRule type="cellIs" dxfId="148" priority="46" stopIfTrue="1" operator="greaterThan">
      <formula>0</formula>
    </cfRule>
    <cfRule type="cellIs" dxfId="147" priority="47" stopIfTrue="1" operator="lessThan">
      <formula>0</formula>
    </cfRule>
    <cfRule type="cellIs" dxfId="146" priority="48" stopIfTrue="1" operator="equal">
      <formula>0</formula>
    </cfRule>
  </conditionalFormatting>
  <conditionalFormatting sqref="R35">
    <cfRule type="cellIs" dxfId="145" priority="1" operator="greaterThan">
      <formula>0</formula>
    </cfRule>
  </conditionalFormatting>
  <conditionalFormatting sqref="BD3:BG33">
    <cfRule type="cellIs" dxfId="144" priority="50" stopIfTrue="1" operator="equal">
      <formula>0</formula>
    </cfRule>
  </conditionalFormatting>
  <conditionalFormatting sqref="BN3:CD34">
    <cfRule type="cellIs" dxfId="143" priority="55" stopIfTrue="1" operator="equal">
      <formula>0</formula>
    </cfRule>
  </conditionalFormatting>
  <conditionalFormatting sqref="BU35:BV35">
    <cfRule type="cellIs" dxfId="142" priority="20" stopIfTrue="1" operator="equal">
      <formula>0</formula>
    </cfRule>
  </conditionalFormatting>
  <conditionalFormatting sqref="CE3:CH35">
    <cfRule type="cellIs" dxfId="141" priority="21" stopIfTrue="1" operator="equal">
      <formula>0</formula>
    </cfRule>
  </conditionalFormatting>
  <conditionalFormatting sqref="CI35:CJ35 CM35:CN35 CQ35">
    <cfRule type="cellIs" dxfId="140" priority="19" stopIfTrue="1" operator="equal">
      <formula>0</formula>
    </cfRule>
  </conditionalFormatting>
  <pageMargins left="0.59055118110236227" right="0.19685039370078741" top="0.59055118110236227" bottom="0.39370078740157483" header="0.51181102362204722" footer="0.51181102362204722"/>
  <pageSetup paperSize="9" orientation="portrait" horizontalDpi="300" verticalDpi="300" r:id="rId1"/>
  <headerFooter alignWithMargins="0">
    <oddFooter>&amp;LOrt, Datum&amp;CUnterschrift Mitarbeiter*in&amp;RUnterschrift Leitung</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S957"/>
  <sheetViews>
    <sheetView showOutlineSymbols="0" workbookViewId="0">
      <pane ySplit="2" topLeftCell="A3" activePane="bottomLeft" state="frozen"/>
      <selection pane="bottomLeft" activeCell="D3" sqref="D3"/>
    </sheetView>
  </sheetViews>
  <sheetFormatPr baseColWidth="10" defaultColWidth="11.42578125" defaultRowHeight="12.75" x14ac:dyDescent="0.2"/>
  <cols>
    <col min="1" max="1" width="11.7109375" style="2" customWidth="1"/>
    <col min="2" max="2" width="9.85546875" style="2" customWidth="1"/>
    <col min="3" max="3" width="3.7109375" style="2" customWidth="1"/>
    <col min="4" max="8" width="8.28515625" style="2" customWidth="1"/>
    <col min="9" max="9" width="7.7109375" style="2" customWidth="1"/>
    <col min="10" max="13" width="3.42578125" style="2" customWidth="1"/>
    <col min="14" max="16" width="2.28515625" style="2" hidden="1" customWidth="1"/>
    <col min="17" max="17" width="2.28515625" style="27" hidden="1" customWidth="1"/>
    <col min="18" max="18" width="7.7109375" style="11" customWidth="1"/>
    <col min="19" max="19" width="9.7109375" style="12" customWidth="1"/>
    <col min="20" max="20" width="9.7109375" style="11" customWidth="1"/>
    <col min="21" max="21" width="8" style="2" customWidth="1"/>
    <col min="22" max="22" width="36.5703125" style="54" customWidth="1"/>
    <col min="23" max="24" width="8.7109375" style="2" customWidth="1"/>
    <col min="25" max="25" width="5.85546875" style="2" customWidth="1"/>
    <col min="26" max="26" width="8.5703125" style="2" hidden="1" customWidth="1"/>
    <col min="27" max="28" width="4.5703125" style="2" hidden="1" customWidth="1"/>
    <col min="29" max="29" width="8" style="2" hidden="1" customWidth="1"/>
    <col min="30" max="30" width="8.5703125" style="2" hidden="1" customWidth="1"/>
    <col min="31" max="31" width="5.140625" style="2" hidden="1" customWidth="1"/>
    <col min="32" max="32" width="4.7109375" style="2" hidden="1" customWidth="1"/>
    <col min="33" max="36" width="8.5703125" style="2" hidden="1" customWidth="1"/>
    <col min="37" max="37" width="10.28515625" style="2" hidden="1" customWidth="1"/>
    <col min="38" max="38" width="5.28515625" style="2" hidden="1" customWidth="1"/>
    <col min="39" max="39" width="10.42578125" style="2" hidden="1" customWidth="1"/>
    <col min="40" max="40" width="10.28515625" style="2" hidden="1" customWidth="1"/>
    <col min="41" max="41" width="10.42578125" style="2" hidden="1" customWidth="1"/>
    <col min="42" max="42" width="19" style="2" hidden="1" customWidth="1"/>
    <col min="43" max="43" width="13.140625" style="2" hidden="1" customWidth="1"/>
    <col min="44" max="44" width="19" style="2" hidden="1" customWidth="1"/>
    <col min="45" max="45" width="20.28515625" style="2" hidden="1" customWidth="1"/>
    <col min="46" max="46" width="10.28515625" style="2" hidden="1" customWidth="1"/>
    <col min="47" max="47" width="13.42578125" style="2" hidden="1" customWidth="1"/>
    <col min="48" max="49" width="13.140625" style="57" hidden="1" customWidth="1"/>
    <col min="50" max="50" width="5.28515625" style="2" hidden="1" customWidth="1"/>
    <col min="51" max="51" width="5.42578125" style="2" hidden="1" customWidth="1"/>
    <col min="52" max="52" width="5.28515625" style="2" hidden="1" customWidth="1"/>
    <col min="53" max="53" width="4.5703125" style="2" hidden="1" customWidth="1"/>
    <col min="54" max="54" width="7.7109375" style="2" hidden="1" customWidth="1"/>
    <col min="55" max="55" width="11.42578125" style="2" hidden="1" customWidth="1"/>
    <col min="56" max="56" width="4.5703125" style="2" hidden="1" customWidth="1"/>
    <col min="57" max="57" width="5.42578125" style="2" hidden="1" customWidth="1"/>
    <col min="58" max="59" width="4.5703125" style="2" hidden="1" customWidth="1"/>
    <col min="60" max="60" width="8.5703125" style="2" hidden="1" customWidth="1"/>
    <col min="61" max="61" width="8.140625" style="2" hidden="1" customWidth="1"/>
    <col min="62" max="62" width="8.5703125" style="2" hidden="1" customWidth="1"/>
    <col min="63" max="63" width="8.140625" style="2" hidden="1" customWidth="1"/>
    <col min="64" max="64" width="8.5703125" style="2" hidden="1" customWidth="1"/>
    <col min="65" max="65" width="5.85546875" style="2" hidden="1" customWidth="1"/>
    <col min="66" max="82" width="6.7109375" style="2" hidden="1" customWidth="1"/>
    <col min="83" max="83" width="8.5703125" style="2" hidden="1" customWidth="1"/>
    <col min="84" max="84" width="6.85546875" style="2" hidden="1" customWidth="1"/>
    <col min="85" max="85" width="7" style="2" hidden="1" customWidth="1"/>
    <col min="86" max="86" width="11.42578125" style="2" hidden="1" customWidth="1"/>
    <col min="87" max="89" width="0" style="2" hidden="1" customWidth="1"/>
    <col min="90" max="90" width="11.42578125" style="2" hidden="1" customWidth="1"/>
    <col min="91" max="16384" width="11.42578125" style="2"/>
  </cols>
  <sheetData>
    <row r="1" spans="1:97" x14ac:dyDescent="0.2">
      <c r="A1" s="889">
        <f>B3</f>
        <v>46143</v>
      </c>
      <c r="B1" s="890"/>
      <c r="C1" s="377"/>
      <c r="D1" s="377"/>
      <c r="E1" s="306"/>
      <c r="F1" s="866" t="s">
        <v>0</v>
      </c>
      <c r="G1" s="866"/>
      <c r="H1" s="378"/>
      <c r="I1" s="379" t="str">
        <f>IF(Einstellungen!A71="Arbeitszeit",Einstellungen!A59,"nicht registrierte Version")</f>
        <v>nicht registrierte Version</v>
      </c>
      <c r="J1" s="378"/>
      <c r="K1" s="377"/>
      <c r="L1" s="377"/>
      <c r="M1" s="377"/>
      <c r="N1" s="213"/>
      <c r="O1" s="377"/>
      <c r="P1" s="377"/>
      <c r="Q1" s="428"/>
      <c r="R1" s="543"/>
      <c r="S1" s="85"/>
      <c r="T1" s="67"/>
      <c r="U1" s="1"/>
      <c r="V1" s="1"/>
      <c r="W1" s="1"/>
      <c r="X1" s="1"/>
      <c r="Y1" s="1"/>
      <c r="AE1" s="2" t="s">
        <v>216</v>
      </c>
      <c r="AF1" s="2" t="s">
        <v>217</v>
      </c>
      <c r="AG1" s="3"/>
      <c r="AH1" s="3"/>
      <c r="AI1" s="3"/>
      <c r="AV1" s="2"/>
      <c r="AW1" s="2"/>
      <c r="AX1" s="377" t="s">
        <v>205</v>
      </c>
      <c r="AY1" s="306" t="s">
        <v>206</v>
      </c>
      <c r="AZ1" s="306" t="s">
        <v>207</v>
      </c>
      <c r="BA1" s="306" t="s">
        <v>208</v>
      </c>
      <c r="BB1" s="378" t="s">
        <v>209</v>
      </c>
      <c r="BN1" s="561" t="s">
        <v>243</v>
      </c>
      <c r="BO1" s="561" t="s">
        <v>244</v>
      </c>
      <c r="BP1" s="566"/>
      <c r="BQ1" s="563" t="s">
        <v>246</v>
      </c>
      <c r="BR1" s="561" t="s">
        <v>247</v>
      </c>
      <c r="BS1" s="566"/>
      <c r="BT1" s="562"/>
      <c r="BU1" s="581"/>
      <c r="BV1" s="562"/>
      <c r="BW1" s="571" t="s">
        <v>243</v>
      </c>
      <c r="BX1" s="571" t="s">
        <v>244</v>
      </c>
      <c r="BY1" s="572"/>
      <c r="BZ1" s="573" t="s">
        <v>246</v>
      </c>
      <c r="CA1" s="571" t="s">
        <v>247</v>
      </c>
      <c r="CB1" s="572"/>
      <c r="CC1" s="574"/>
      <c r="CD1" s="574"/>
      <c r="CE1" s="571" t="s">
        <v>243</v>
      </c>
      <c r="CF1" s="571" t="s">
        <v>244</v>
      </c>
      <c r="CG1" s="572"/>
      <c r="CH1" s="586"/>
    </row>
    <row r="2" spans="1:97" x14ac:dyDescent="0.2">
      <c r="A2" s="269"/>
      <c r="B2" s="206"/>
      <c r="C2" s="51" t="s">
        <v>211</v>
      </c>
      <c r="D2" s="244" t="s">
        <v>1</v>
      </c>
      <c r="E2" s="244" t="s">
        <v>2</v>
      </c>
      <c r="F2" s="245" t="s">
        <v>1</v>
      </c>
      <c r="G2" s="245" t="s">
        <v>2</v>
      </c>
      <c r="H2" s="245" t="s">
        <v>3</v>
      </c>
      <c r="I2" s="224" t="s">
        <v>4</v>
      </c>
      <c r="J2" s="225" t="s">
        <v>5</v>
      </c>
      <c r="K2" s="226" t="s">
        <v>213</v>
      </c>
      <c r="L2" s="337" t="s">
        <v>16</v>
      </c>
      <c r="M2" s="338" t="s">
        <v>223</v>
      </c>
      <c r="N2" s="227" t="e">
        <f>Einstellungen!#REF!</f>
        <v>#REF!</v>
      </c>
      <c r="O2" s="380" t="str">
        <f>Einstellungen!A43</f>
        <v>HO</v>
      </c>
      <c r="P2" s="380" t="str">
        <f>Einstellungen!A44</f>
        <v>y</v>
      </c>
      <c r="Q2" s="380" t="str">
        <f>Einstellungen!A45</f>
        <v>b</v>
      </c>
      <c r="R2" s="541" t="s">
        <v>11</v>
      </c>
      <c r="S2" s="270" t="s">
        <v>9</v>
      </c>
      <c r="T2" s="271" t="s">
        <v>10</v>
      </c>
      <c r="U2" s="236" t="s">
        <v>238</v>
      </c>
      <c r="V2" s="551" t="s">
        <v>12</v>
      </c>
      <c r="W2" s="550" t="s">
        <v>13</v>
      </c>
      <c r="X2" s="550" t="s">
        <v>14</v>
      </c>
      <c r="Y2" s="6" t="s">
        <v>15</v>
      </c>
      <c r="Z2" s="1" t="s">
        <v>16</v>
      </c>
      <c r="AA2" s="1" t="s">
        <v>17</v>
      </c>
      <c r="AB2" s="1" t="s">
        <v>18</v>
      </c>
      <c r="AC2" s="1" t="s">
        <v>221</v>
      </c>
      <c r="AD2" s="388" t="s">
        <v>222</v>
      </c>
      <c r="AE2" s="389" t="s">
        <v>104</v>
      </c>
      <c r="AF2" s="389" t="s">
        <v>18</v>
      </c>
      <c r="AG2" s="7" t="s">
        <v>6</v>
      </c>
      <c r="AH2" s="301" t="s">
        <v>200</v>
      </c>
      <c r="AI2" s="7" t="s">
        <v>7</v>
      </c>
      <c r="AJ2" s="2" t="s">
        <v>8</v>
      </c>
      <c r="AK2" s="2" t="s">
        <v>19</v>
      </c>
      <c r="AL2" s="2" t="s">
        <v>176</v>
      </c>
      <c r="AM2" s="2" t="s">
        <v>20</v>
      </c>
      <c r="AN2" s="8" t="s">
        <v>177</v>
      </c>
      <c r="AO2" s="2" t="s">
        <v>21</v>
      </c>
      <c r="AP2" s="2" t="s">
        <v>258</v>
      </c>
      <c r="AQ2" s="2" t="s">
        <v>180</v>
      </c>
      <c r="AR2" s="2" t="s">
        <v>22</v>
      </c>
      <c r="AS2" s="2" t="s">
        <v>23</v>
      </c>
      <c r="AT2" s="2" t="s">
        <v>179</v>
      </c>
      <c r="AU2" s="2" t="s">
        <v>24</v>
      </c>
      <c r="AV2" s="2" t="s">
        <v>25</v>
      </c>
      <c r="AW2" s="2" t="s">
        <v>181</v>
      </c>
      <c r="AX2" s="60" t="s">
        <v>1</v>
      </c>
      <c r="AY2" s="60" t="s">
        <v>2</v>
      </c>
      <c r="AZ2" s="61" t="s">
        <v>1</v>
      </c>
      <c r="BA2" s="61" t="s">
        <v>2</v>
      </c>
      <c r="BB2" s="61" t="s">
        <v>3</v>
      </c>
      <c r="BD2" s="367"/>
      <c r="BE2" s="367"/>
      <c r="BF2" s="367"/>
      <c r="BG2" s="367"/>
      <c r="BH2" s="2" t="s">
        <v>226</v>
      </c>
      <c r="BI2" s="2" t="s">
        <v>235</v>
      </c>
      <c r="BJ2" s="2" t="s">
        <v>227</v>
      </c>
      <c r="BK2" s="2" t="s">
        <v>235</v>
      </c>
      <c r="BL2" s="2" t="s">
        <v>228</v>
      </c>
      <c r="BM2" s="2" t="s">
        <v>235</v>
      </c>
      <c r="BN2" s="562" t="s">
        <v>226</v>
      </c>
      <c r="BO2" s="562" t="s">
        <v>226</v>
      </c>
      <c r="BP2" s="567" t="s">
        <v>245</v>
      </c>
      <c r="BQ2" s="562" t="s">
        <v>226</v>
      </c>
      <c r="BR2" s="562" t="s">
        <v>226</v>
      </c>
      <c r="BS2" s="567" t="s">
        <v>245</v>
      </c>
      <c r="BT2" s="566" t="s">
        <v>248</v>
      </c>
      <c r="BU2" s="562"/>
      <c r="BV2" s="562" t="s">
        <v>237</v>
      </c>
      <c r="BW2" s="574" t="s">
        <v>227</v>
      </c>
      <c r="BX2" s="574" t="s">
        <v>227</v>
      </c>
      <c r="BY2" s="575" t="s">
        <v>245</v>
      </c>
      <c r="BZ2" s="574" t="s">
        <v>227</v>
      </c>
      <c r="CA2" s="574" t="s">
        <v>227</v>
      </c>
      <c r="CB2" s="575" t="s">
        <v>245</v>
      </c>
      <c r="CC2" s="572" t="s">
        <v>248</v>
      </c>
      <c r="CD2" s="574" t="s">
        <v>237</v>
      </c>
      <c r="CE2" s="571" t="s">
        <v>228</v>
      </c>
      <c r="CF2" s="571" t="s">
        <v>228</v>
      </c>
      <c r="CG2" s="575" t="s">
        <v>245</v>
      </c>
      <c r="CH2" s="587" t="s">
        <v>237</v>
      </c>
      <c r="CI2" s="1"/>
    </row>
    <row r="3" spans="1:97" x14ac:dyDescent="0.2">
      <c r="A3" s="242">
        <f>WEEKDAY(B3)</f>
        <v>6</v>
      </c>
      <c r="B3" s="243">
        <f>April!B32+1</f>
        <v>46143</v>
      </c>
      <c r="C3" s="600">
        <f>TRUNC((B3-DATE(YEAR(B3-MOD(B3-2,7)+3),1,MOD(B3-2,7)-9))/7)</f>
        <v>18</v>
      </c>
      <c r="D3" s="307"/>
      <c r="E3" s="307"/>
      <c r="F3" s="308"/>
      <c r="G3" s="308"/>
      <c r="H3" s="547">
        <f>IF(AK3=6,Einstellungen!$E$11,IF(AK3=7,Einstellungen!$E$12,IF(AK3=1,Einstellungen!$E$13,IF(AK3=2,Einstellungen!$E$7,IF(AK3=3,Einstellungen!$E$8,IF(AK3=4,Einstellungen!$E$9,IF(AK3=5,Einstellungen!$E$10)))))))</f>
        <v>0</v>
      </c>
      <c r="I3" s="228">
        <f t="shared" ref="I3:I33" si="0">IF(L3="J",$AO3,IF(L3="J/2",$AO3/2+AN3,AN3))</f>
        <v>0</v>
      </c>
      <c r="J3" s="229" t="str">
        <f t="shared" ref="J3:J33" si="1">IF(SUM(K3:M3)&gt;1,1,AS3)</f>
        <v/>
      </c>
      <c r="K3" s="313" t="s">
        <v>208</v>
      </c>
      <c r="L3" s="328"/>
      <c r="M3" s="332"/>
      <c r="N3" s="381"/>
      <c r="O3" s="382"/>
      <c r="P3" s="382"/>
      <c r="Q3" s="382"/>
      <c r="R3" s="246" t="str">
        <f>IF(I$36=0,"",IF(CL3&gt;E$35,April!I39+AW3,CL3))</f>
        <v/>
      </c>
      <c r="S3" s="230">
        <f>SUM(AP$3:AP3)</f>
        <v>0</v>
      </c>
      <c r="T3" s="228">
        <f>SUM(I$3:I3)</f>
        <v>0</v>
      </c>
      <c r="U3" s="373" t="str">
        <f>IF(H$65="Ja",BV3+CD3+CH3,"")</f>
        <v/>
      </c>
      <c r="V3" s="791" t="s">
        <v>257</v>
      </c>
      <c r="W3" s="607"/>
      <c r="X3" s="607"/>
      <c r="Y3" s="13">
        <f t="shared" ref="Y3:Y33" si="2">B3</f>
        <v>46143</v>
      </c>
      <c r="Z3" s="2" t="b">
        <f t="shared" ref="Z3:Z33" si="3">IF(AS3=1,IF(L3="J",1,IF(L3="J/2",0.5,0)))</f>
        <v>0</v>
      </c>
      <c r="AA3" s="2">
        <f>IF(M3=Einstellungen!A$43,I3,IF(M3=Einstellungen!A$45,I3,0))</f>
        <v>0</v>
      </c>
      <c r="AB3" s="2">
        <f>IF(M3=Einstellungen!A$44,I3,IF(M3=Einstellungen!A$45,I3,0))</f>
        <v>0</v>
      </c>
      <c r="AC3" s="661">
        <f t="shared" ref="AC3:AC21" si="4">IF(K3="gz",AO3,IF(K3="G/F",AO3/2,0))</f>
        <v>0</v>
      </c>
      <c r="AD3" s="2" t="b">
        <f t="shared" ref="AD3:AD33" si="5">IF(AS3=1,IF(K3="gz",1,0))</f>
        <v>0</v>
      </c>
      <c r="AE3" s="2">
        <f>IF(AA3&gt;0,1,0)</f>
        <v>0</v>
      </c>
      <c r="AF3" s="2">
        <f>IF(AB3&gt;0,1,0)</f>
        <v>0</v>
      </c>
      <c r="AG3" s="325" t="b">
        <f t="shared" ref="AG3:AG33" si="6">IF(AS3=1,IF(K3="U",1,IF(K3="U/2",0.5,IF(K3="U/F",0.5,0))))</f>
        <v>0</v>
      </c>
      <c r="AH3" s="325" t="b">
        <f t="shared" ref="AH3:AH33" si="7">IF(AS3=1,IF(K3="U",AO3,IF(K3="U/2",AO3/2,IF(K3="U/F",AO3/2,0))))</f>
        <v>0</v>
      </c>
      <c r="AI3" s="325">
        <f>IF(AR3=1,IF(K3="f",1,IF(K3="f/2",0.5,IF(K3="U/F",0.5,0))))</f>
        <v>1</v>
      </c>
      <c r="AJ3" s="325">
        <f>IF(AR3=1,IF(K3="k",1,IF(K3="k/2",0.5,0)))</f>
        <v>0</v>
      </c>
      <c r="AK3" s="2">
        <f>A3</f>
        <v>6</v>
      </c>
      <c r="AL3" s="14">
        <f>IF($AY3=$AX3,0,IF($AY3&lt;$AX3,0,IF($BA3&lt;$AZ3,0,($AY3-$AX3)+($BA3-$AZ3))))</f>
        <v>0</v>
      </c>
      <c r="AM3" s="11">
        <f>AL3*24</f>
        <v>0</v>
      </c>
      <c r="AN3" s="11">
        <f>IF(AM3=0,0,$AM3-($BB3*24))</f>
        <v>0</v>
      </c>
      <c r="AO3" s="11">
        <f>IF(AK3=6,$T$41,IF(AK3=7,$T$42,IF(AK3=1,$T$43,IF(AK3=2,$T$37,IF(AK3=3,$T$38,IF(AK3=4,$T$39,IF(AK3=5,$T$40)))))))</f>
        <v>8</v>
      </c>
      <c r="AP3" s="11">
        <f>IF(K3="U/F",0,AQ3)</f>
        <v>0</v>
      </c>
      <c r="AQ3" s="204">
        <f>IF(L3="J",$AO3,IF(K3="U",0,IF(K3="U/2",$AO3/2,IF(K3="f",0,IF(K3="f/2",AO3/2,IF(K3="k",0,IF(K3="k/2",AO3/2,AO3)))))))</f>
        <v>0</v>
      </c>
      <c r="AR3" s="2">
        <f>IF(AK3=6,$U$41,IF(AK3=7,$U$42,IF(AK3=1,$U$43,IF(AK3=2,$U$37,IF(AK3=3,$U$38,IF(AK3=4,$U$39,IF(AK3=5,$U$40,IF(AK3=5,$U$40))))))))</f>
        <v>1</v>
      </c>
      <c r="AS3" s="2" t="str">
        <f>IF(K3="f","",IF(K3="f/2",0.5,AR3))</f>
        <v/>
      </c>
      <c r="AT3" s="11" t="str">
        <f>IF(L3="j",1,IF(L3="J/2",0.5,""))</f>
        <v/>
      </c>
      <c r="AU3" s="11" t="str">
        <f>IF(AR3=1,"",IF(AT3=0.5,0.5,""))</f>
        <v/>
      </c>
      <c r="AV3" s="11">
        <f>IF(AT3=1,0,IF(AT3=0.5,(AN3-AP3)/2,AN3-AP3))</f>
        <v>0</v>
      </c>
      <c r="AW3" s="11">
        <f>SUM($AV$3:AV3)</f>
        <v>0</v>
      </c>
      <c r="AX3" s="390">
        <f>(INT(D3/100)+(D3-100*INT(D3/100))/60)/24</f>
        <v>0</v>
      </c>
      <c r="AY3" s="390">
        <f t="shared" ref="AY3:BB18" si="8">(INT(E3/100)+(E3-100*INT(E3/100))/60)/24</f>
        <v>0</v>
      </c>
      <c r="AZ3" s="390">
        <f t="shared" si="8"/>
        <v>0</v>
      </c>
      <c r="BA3" s="390">
        <f t="shared" si="8"/>
        <v>0</v>
      </c>
      <c r="BB3" s="390">
        <f t="shared" si="8"/>
        <v>0</v>
      </c>
      <c r="BD3" s="368">
        <f>AX3*24</f>
        <v>0</v>
      </c>
      <c r="BE3" s="368">
        <f>AY3*24</f>
        <v>0</v>
      </c>
      <c r="BF3" s="368">
        <f>AZ3*24</f>
        <v>0</v>
      </c>
      <c r="BG3" s="368">
        <f>BA3*24</f>
        <v>0</v>
      </c>
      <c r="BH3" s="372">
        <f>IF($AK3=6,V$72,IF($AK3=7,V$73,IF($AK3=1,V$74,IF($AK3=2,V$68,IF($AK3=3,V$69,IF($AK3=4,V$70,IF($AK3=5,V$71)))))))</f>
        <v>18</v>
      </c>
      <c r="BI3" s="372">
        <f t="shared" ref="BI3:BI33" si="9">IF($AK3=6,E$72,IF($AK3=7,E$73,IF($AK3=1,E$74,IF($AK3=2,E$68,IF($AK3=3,E$69,IF($AK3=4,E$70,IF($AK3=5,E$71)))))))</f>
        <v>1.5</v>
      </c>
      <c r="BJ3" s="372">
        <f>IF($AK3=6,W$72,IF($AK3=7,W$73,IF($AK3=1,W$74,IF($AK3=2,W$68,IF($AK3=3,W$69,IF($AK3=4,W$70,IF($AK3=5,W$71)))))))</f>
        <v>22</v>
      </c>
      <c r="BK3" s="372">
        <f t="shared" ref="BK3:BK33" si="10">IF($AK3=6,G$72,IF($AK3=7,G$73,IF($AK3=1,G$74,IF($AK3=2,G$68,IF($AK3=3,G$69,IF($AK3=4,G$70,IF($AK3=5,G$71)))))))</f>
        <v>2</v>
      </c>
      <c r="BL3" s="372">
        <f>IF($AK3=6,X$72,IF($AK3=7,X$73,IF($AK3=1,X$74,IF($AK3=2,X$68,IF($AK3=3,X$69,IF($AK3=4,X$70,IF($AK3=5,X$71)))))))</f>
        <v>6</v>
      </c>
      <c r="BM3" s="372">
        <f t="shared" ref="BM3:BM33" si="11">IF($AK3=6,I$72,IF($AK3=7,I$73,IF($AK3=1,I$74,IF($AK3=2,I$68,IF($AK3=3,I$69,IF($AK3=4,I$70,IF($AK3=5,I$71)))))))</f>
        <v>2</v>
      </c>
      <c r="BN3" s="564">
        <f t="shared" ref="BN3:BN10" si="12">IF(BD3&lt;BH3,0,BD3-BH3)</f>
        <v>0</v>
      </c>
      <c r="BO3" s="565">
        <f t="shared" ref="BO3:BO10" si="13">IF(BE3&lt;BH3,0,BE3-BH3)</f>
        <v>0</v>
      </c>
      <c r="BP3" s="570">
        <f t="shared" ref="BP3:BP10" si="14">BO3-BN3</f>
        <v>0</v>
      </c>
      <c r="BQ3" s="564">
        <f t="shared" ref="BQ3:BQ10" si="15">IF(BF3&lt;BH3,0,BF3-BH3)</f>
        <v>0</v>
      </c>
      <c r="BR3" s="565">
        <f t="shared" ref="BR3:BR10" si="16">IF(BG3&lt;BH3,0,BG3-BH3)</f>
        <v>0</v>
      </c>
      <c r="BS3" s="570">
        <f t="shared" ref="BS3:BS10" si="17">BR3-BQ3</f>
        <v>0</v>
      </c>
      <c r="BT3" s="568">
        <f>BS3+BP3</f>
        <v>0</v>
      </c>
      <c r="BU3" s="564">
        <f>IF(CC3=0,BT3,BT3-CC3)</f>
        <v>0</v>
      </c>
      <c r="BV3" s="582">
        <f>BU3*(BI3-1)</f>
        <v>0</v>
      </c>
      <c r="BW3" s="576">
        <f>IF(BD3&lt;BJ3,0,BD3-BJ3)</f>
        <v>0</v>
      </c>
      <c r="BX3" s="577">
        <f>IF(BE3&lt;BJ3,0,BE3-BJ3)</f>
        <v>0</v>
      </c>
      <c r="BY3" s="578">
        <f t="shared" ref="BY3:BY8" si="18">BX3-BW3</f>
        <v>0</v>
      </c>
      <c r="BZ3" s="576">
        <f>IF(BF3&lt;BJ3,0,BF3-BJ3)</f>
        <v>0</v>
      </c>
      <c r="CA3" s="577">
        <f>IF(BG3&lt;BJ3,0,BG3-BJ3)</f>
        <v>0</v>
      </c>
      <c r="CB3" s="578">
        <f t="shared" ref="CB3:CB8" si="19">CA3-BZ3</f>
        <v>0</v>
      </c>
      <c r="CC3" s="579">
        <f>CB3+BY3</f>
        <v>0</v>
      </c>
      <c r="CD3" s="576">
        <f>CC3*(BK3-1)</f>
        <v>0</v>
      </c>
      <c r="CE3" s="560">
        <f>IF(BD3&gt;BL3,0,BD3-BL3)</f>
        <v>-6</v>
      </c>
      <c r="CF3" s="560">
        <f>IF(BE3&gt;BL3,0,BE3-BL3)</f>
        <v>-6</v>
      </c>
      <c r="CG3" s="560">
        <f>IF(CF3-CE3&lt;0,0,CF3-CE3)</f>
        <v>0</v>
      </c>
      <c r="CH3" s="588">
        <f>CG3*(BM3-1)</f>
        <v>0</v>
      </c>
      <c r="CI3" s="11"/>
      <c r="CJ3" s="11"/>
      <c r="CK3" s="204"/>
      <c r="CL3" s="204" t="str">
        <f>IF(I$36=0,"",SUM(E$46:E$50)+AW3)</f>
        <v/>
      </c>
      <c r="CM3" s="11"/>
      <c r="CN3" s="11"/>
      <c r="CO3" s="11"/>
      <c r="CP3" s="204"/>
      <c r="CQ3" s="11"/>
      <c r="CR3" s="204"/>
      <c r="CS3" s="11"/>
    </row>
    <row r="4" spans="1:97" x14ac:dyDescent="0.2">
      <c r="A4" s="242">
        <f t="shared" ref="A4:A33" si="20">WEEKDAY(B4)</f>
        <v>7</v>
      </c>
      <c r="B4" s="243">
        <f>B3+1</f>
        <v>46144</v>
      </c>
      <c r="C4" s="600">
        <f t="shared" ref="C4:C33" si="21">TRUNC((B4-DATE(YEAR(B4-MOD(B4-2,7)+3),1,MOD(B4-2,7)-9))/7)</f>
        <v>18</v>
      </c>
      <c r="D4" s="307"/>
      <c r="E4" s="307"/>
      <c r="F4" s="308"/>
      <c r="G4" s="308"/>
      <c r="H4" s="547">
        <f>IF(AK4=6,Einstellungen!$E$11,IF(AK4=7,Einstellungen!$E$12,IF(AK4=1,Einstellungen!$E$13,IF(AK4=2,Einstellungen!$E$7,IF(AK4=3,Einstellungen!$E$8,IF(AK4=4,Einstellungen!$E$9,IF(AK4=5,Einstellungen!$E$10)))))))</f>
        <v>0</v>
      </c>
      <c r="I4" s="228">
        <f t="shared" si="0"/>
        <v>0</v>
      </c>
      <c r="J4" s="229" t="str">
        <f t="shared" si="1"/>
        <v/>
      </c>
      <c r="K4" s="313"/>
      <c r="L4" s="328"/>
      <c r="M4" s="202"/>
      <c r="N4" s="381"/>
      <c r="O4" s="382"/>
      <c r="P4" s="382"/>
      <c r="Q4" s="382"/>
      <c r="R4" s="246" t="str">
        <f>IF(I$36=0,"",IF(Einstellungen!I$39=1,R3+AV4,CL4))</f>
        <v/>
      </c>
      <c r="S4" s="230">
        <f>SUM(AP$3:AP4)</f>
        <v>0</v>
      </c>
      <c r="T4" s="228">
        <f>SUM(I$3:I4)</f>
        <v>0</v>
      </c>
      <c r="U4" s="373" t="str">
        <f t="shared" ref="U4:U33" si="22">IF(H$65="Ja",BV4+CD4+CH4,"")</f>
        <v/>
      </c>
      <c r="V4" s="689"/>
      <c r="W4" s="609"/>
      <c r="X4" s="609"/>
      <c r="Y4" s="15">
        <f t="shared" si="2"/>
        <v>46144</v>
      </c>
      <c r="Z4" s="2" t="b">
        <f t="shared" si="3"/>
        <v>0</v>
      </c>
      <c r="AA4" s="2">
        <f>IF(M4=Einstellungen!A$43,I4,IF(M4=Einstellungen!A$45,I4,0))</f>
        <v>0</v>
      </c>
      <c r="AB4" s="2">
        <f>IF(M4=Einstellungen!A$44,I4,IF(M4=Einstellungen!A$45,I4,0))</f>
        <v>0</v>
      </c>
      <c r="AC4" s="661">
        <f t="shared" si="4"/>
        <v>0</v>
      </c>
      <c r="AD4" s="2" t="b">
        <f t="shared" si="5"/>
        <v>0</v>
      </c>
      <c r="AE4" s="2">
        <f t="shared" ref="AE4:AF33" si="23">IF(AA4&gt;0,1,0)</f>
        <v>0</v>
      </c>
      <c r="AF4" s="2">
        <f t="shared" si="23"/>
        <v>0</v>
      </c>
      <c r="AG4" s="325" t="b">
        <f t="shared" si="6"/>
        <v>0</v>
      </c>
      <c r="AH4" s="325" t="b">
        <f t="shared" si="7"/>
        <v>0</v>
      </c>
      <c r="AI4" s="325" t="b">
        <f t="shared" ref="AI4:AI33" si="24">IF(AR4=1,IF(K4="f",1,IF(K4="f/2",0.5,IF(K4="U/F",0.5,0))))</f>
        <v>0</v>
      </c>
      <c r="AJ4" s="325" t="b">
        <f t="shared" ref="AJ4:AJ33" si="25">IF(AR4=1,IF(K4="k",1,IF(K4="k/2",0.5,0)))</f>
        <v>0</v>
      </c>
      <c r="AK4" s="2">
        <f t="shared" ref="AK4:AK33" si="26">A4</f>
        <v>7</v>
      </c>
      <c r="AL4" s="14">
        <f t="shared" ref="AL4:AL33" si="27">IF($AY4=$AX4,0,IF($AY4&lt;$AX4,0,IF($BA4&lt;$AZ4,0,($AY4-$AX4)+($BA4-$AZ4))))</f>
        <v>0</v>
      </c>
      <c r="AM4" s="11">
        <f t="shared" ref="AM4:AM33" si="28">AL4*24</f>
        <v>0</v>
      </c>
      <c r="AN4" s="11">
        <f t="shared" ref="AN4:AN33" si="29">IF(AM4=0,0,$AM4-($BB4*24))</f>
        <v>0</v>
      </c>
      <c r="AO4" s="11">
        <f t="shared" ref="AO4:AO33" si="30">IF(AK4=6,$T$41,IF(AK4=7,$T$42,IF(AK4=1,$T$43,IF(AK4=2,$T$37,IF(AK4=3,$T$38,IF(AK4=4,$T$39,IF(AK4=5,$T$40)))))))</f>
        <v>0</v>
      </c>
      <c r="AP4" s="11">
        <f t="shared" ref="AP4:AP33" si="31">IF(K4="U/F",0,AQ4)</f>
        <v>0</v>
      </c>
      <c r="AQ4" s="204">
        <f t="shared" ref="AQ4:AQ33" si="32">IF(L4="J",$AO4,IF(K4="U",0,IF(K4="U/2",$AO4/2,IF(K4="f",0,IF(K4="f/2",AO4/2,IF(K4="k",0,IF(K4="k/2",AO4/2,AO4)))))))</f>
        <v>0</v>
      </c>
      <c r="AR4" s="2" t="str">
        <f t="shared" ref="AR4:AR33" si="33">IF(AK4=6,$U$41,IF(AK4=7,$U$42,IF(AK4=1,$U$43,IF(AK4=2,$U$37,IF(AK4=3,$U$38,IF(AK4=4,$U$39,IF(AK4=5,$U$40)))))))</f>
        <v/>
      </c>
      <c r="AS4" s="2" t="str">
        <f t="shared" ref="AS4:AS33" si="34">IF(K4="f","",IF(K4="f/2",0.5,AR4))</f>
        <v/>
      </c>
      <c r="AT4" s="11" t="str">
        <f t="shared" ref="AT4:AT14" si="35">IF(L4="j",1,IF(L4="J/2",0.5,""))</f>
        <v/>
      </c>
      <c r="AU4" s="11" t="str">
        <f t="shared" ref="AU4:AU19" si="36">IF(AR4=1,"",IF(AT4=0.5,0.5,""))</f>
        <v/>
      </c>
      <c r="AV4" s="11">
        <f t="shared" ref="AV4:AV34" si="37">IF(AT4=1,0,IF(AT4=0.5,(AN4-AP4)/2,AN4-AP4))</f>
        <v>0</v>
      </c>
      <c r="AW4" s="11">
        <f>SUM($AV$3:AV4)</f>
        <v>0</v>
      </c>
      <c r="AX4" s="390">
        <f t="shared" ref="AX4:BB33" si="38">(INT(D4/100)+(D4-100*INT(D4/100))/60)/24</f>
        <v>0</v>
      </c>
      <c r="AY4" s="390">
        <f t="shared" si="8"/>
        <v>0</v>
      </c>
      <c r="AZ4" s="390">
        <f t="shared" si="8"/>
        <v>0</v>
      </c>
      <c r="BA4" s="390">
        <f t="shared" si="8"/>
        <v>0</v>
      </c>
      <c r="BB4" s="390">
        <f t="shared" si="8"/>
        <v>0</v>
      </c>
      <c r="BD4" s="368">
        <f t="shared" ref="BD4:BG33" si="39">AX4*24</f>
        <v>0</v>
      </c>
      <c r="BE4" s="368">
        <f t="shared" si="39"/>
        <v>0</v>
      </c>
      <c r="BF4" s="368">
        <f t="shared" si="39"/>
        <v>0</v>
      </c>
      <c r="BG4" s="368">
        <f t="shared" si="39"/>
        <v>0</v>
      </c>
      <c r="BH4" s="372">
        <f t="shared" ref="BH4:BH33" si="40">IF($AK4=6,V$72,IF($AK4=7,V$73,IF($AK4=1,V$74,IF($AK4=2,V$68,IF($AK4=3,V$69,IF($AK4=4,V$70,IF($AK4=5,V$71)))))))</f>
        <v>18</v>
      </c>
      <c r="BI4" s="372">
        <f t="shared" si="9"/>
        <v>1.5</v>
      </c>
      <c r="BJ4" s="372">
        <f t="shared" ref="BJ4:BJ33" si="41">IF($AK4=6,W$72,IF($AK4=7,W$73,IF($AK4=1,W$74,IF($AK4=2,W$68,IF($AK4=3,W$69,IF($AK4=4,W$70,IF($AK4=5,W$71)))))))</f>
        <v>22</v>
      </c>
      <c r="BK4" s="372">
        <f t="shared" si="10"/>
        <v>2</v>
      </c>
      <c r="BL4" s="372">
        <f t="shared" ref="BL4:BL33" si="42">IF($AK4=6,X$72,IF($AK4=7,X$73,IF($AK4=1,X$74,IF($AK4=2,X$68,IF($AK4=3,X$69,IF($AK4=4,X$70,IF($AK4=5,X$71)))))))</f>
        <v>6</v>
      </c>
      <c r="BM4" s="372">
        <f t="shared" si="11"/>
        <v>2</v>
      </c>
      <c r="BN4" s="564">
        <f t="shared" si="12"/>
        <v>0</v>
      </c>
      <c r="BO4" s="565">
        <f t="shared" si="13"/>
        <v>0</v>
      </c>
      <c r="BP4" s="570">
        <f t="shared" si="14"/>
        <v>0</v>
      </c>
      <c r="BQ4" s="564">
        <f t="shared" si="15"/>
        <v>0</v>
      </c>
      <c r="BR4" s="565">
        <f t="shared" si="16"/>
        <v>0</v>
      </c>
      <c r="BS4" s="570">
        <f t="shared" si="17"/>
        <v>0</v>
      </c>
      <c r="BT4" s="568">
        <f t="shared" ref="BT4:BT34" si="43">BS4+BP4</f>
        <v>0</v>
      </c>
      <c r="BU4" s="564">
        <f t="shared" ref="BU4:BU35" si="44">IF(CC4=0,BT4,BT4-CC4)</f>
        <v>0</v>
      </c>
      <c r="BV4" s="582">
        <f t="shared" ref="BV4:BV34" si="45">BU4*(BI4-1)</f>
        <v>0</v>
      </c>
      <c r="BW4" s="576">
        <f t="shared" ref="BW4:BW33" si="46">IF(BD4&lt;BJ4,0,BD4-BJ4)</f>
        <v>0</v>
      </c>
      <c r="BX4" s="577">
        <f t="shared" ref="BX4:BX33" si="47">IF(BE4&lt;BJ4,0,BE4-BJ4)</f>
        <v>0</v>
      </c>
      <c r="BY4" s="578">
        <f t="shared" si="18"/>
        <v>0</v>
      </c>
      <c r="BZ4" s="576">
        <f t="shared" ref="BZ4:BZ26" si="48">IF(BF4&lt;BJ4,0,BF4-BJ4)</f>
        <v>0</v>
      </c>
      <c r="CA4" s="577">
        <f t="shared" ref="CA4:CA26" si="49">IF(BG4&lt;BJ4,0,BG4-BJ4)</f>
        <v>0</v>
      </c>
      <c r="CB4" s="578">
        <f t="shared" si="19"/>
        <v>0</v>
      </c>
      <c r="CC4" s="579">
        <f t="shared" ref="CC4:CC34" si="50">CB4+BY4</f>
        <v>0</v>
      </c>
      <c r="CD4" s="576">
        <f t="shared" ref="CD4:CD34" si="51">CC4*(BK4-1)</f>
        <v>0</v>
      </c>
      <c r="CE4" s="560">
        <f t="shared" ref="CE4:CE35" si="52">IF(BD4&gt;BL4,0,BD4-BL4)</f>
        <v>-6</v>
      </c>
      <c r="CF4" s="560">
        <f t="shared" ref="CF4:CF35" si="53">IF(BE4&gt;BL4,0,BE4-BL4)</f>
        <v>-6</v>
      </c>
      <c r="CG4" s="560">
        <f t="shared" ref="CG4:CG35" si="54">IF(CF4-CE4&lt;0,0,CF4-CE4)</f>
        <v>0</v>
      </c>
      <c r="CH4" s="588">
        <f t="shared" ref="CH4:CH34" si="55">CG4*(BM4-1)</f>
        <v>0</v>
      </c>
      <c r="CI4" s="11"/>
      <c r="CJ4" s="11"/>
      <c r="CK4" s="204"/>
      <c r="CL4" s="204" t="str">
        <f t="shared" ref="CL4:CL33" si="56">IF(I$36=0,"",SUM(E$46:E$50)+AW4)</f>
        <v/>
      </c>
      <c r="CM4" s="11"/>
      <c r="CN4" s="11"/>
      <c r="CO4" s="11"/>
      <c r="CP4" s="204"/>
      <c r="CQ4" s="11"/>
      <c r="CR4" s="204"/>
      <c r="CS4" s="11"/>
    </row>
    <row r="5" spans="1:97" x14ac:dyDescent="0.2">
      <c r="A5" s="242">
        <f t="shared" si="20"/>
        <v>1</v>
      </c>
      <c r="B5" s="243">
        <f t="shared" ref="B5:B33" si="57">B4+1</f>
        <v>46145</v>
      </c>
      <c r="C5" s="600">
        <f t="shared" si="21"/>
        <v>18</v>
      </c>
      <c r="D5" s="307"/>
      <c r="E5" s="307"/>
      <c r="F5" s="308"/>
      <c r="G5" s="308"/>
      <c r="H5" s="547">
        <f>IF(AK5=6,Einstellungen!$E$11,IF(AK5=7,Einstellungen!$E$12,IF(AK5=1,Einstellungen!$E$13,IF(AK5=2,Einstellungen!$E$7,IF(AK5=3,Einstellungen!$E$8,IF(AK5=4,Einstellungen!$E$9,IF(AK5=5,Einstellungen!$E$10)))))))</f>
        <v>0</v>
      </c>
      <c r="I5" s="228">
        <f t="shared" si="0"/>
        <v>0</v>
      </c>
      <c r="J5" s="229" t="str">
        <f t="shared" si="1"/>
        <v/>
      </c>
      <c r="K5" s="313"/>
      <c r="L5" s="328"/>
      <c r="M5" s="202"/>
      <c r="N5" s="381"/>
      <c r="O5" s="382"/>
      <c r="P5" s="382"/>
      <c r="Q5" s="382"/>
      <c r="R5" s="246" t="str">
        <f>IF(I$36=0,"",IF(Einstellungen!I$39=1,R4+AV5,CL5))</f>
        <v/>
      </c>
      <c r="S5" s="230">
        <f>SUM(AP$3:AP5)</f>
        <v>0</v>
      </c>
      <c r="T5" s="228">
        <f>SUM(I$3:I5)</f>
        <v>0</v>
      </c>
      <c r="U5" s="373" t="str">
        <f t="shared" si="22"/>
        <v/>
      </c>
      <c r="V5" s="689"/>
      <c r="W5" s="609"/>
      <c r="X5" s="609"/>
      <c r="Y5" s="15">
        <f t="shared" si="2"/>
        <v>46145</v>
      </c>
      <c r="Z5" s="2" t="b">
        <f t="shared" si="3"/>
        <v>0</v>
      </c>
      <c r="AA5" s="2">
        <f>IF(M5=Einstellungen!A$43,I5,IF(M5=Einstellungen!A$45,I5,0))</f>
        <v>0</v>
      </c>
      <c r="AB5" s="2">
        <f>IF(M5=Einstellungen!A$44,I5,IF(M5=Einstellungen!A$45,I5,0))</f>
        <v>0</v>
      </c>
      <c r="AC5" s="661">
        <f t="shared" si="4"/>
        <v>0</v>
      </c>
      <c r="AD5" s="2" t="b">
        <f t="shared" si="5"/>
        <v>0</v>
      </c>
      <c r="AE5" s="2">
        <f t="shared" si="23"/>
        <v>0</v>
      </c>
      <c r="AF5" s="2">
        <f t="shared" si="23"/>
        <v>0</v>
      </c>
      <c r="AG5" s="325" t="b">
        <f t="shared" si="6"/>
        <v>0</v>
      </c>
      <c r="AH5" s="325" t="b">
        <f t="shared" si="7"/>
        <v>0</v>
      </c>
      <c r="AI5" s="325" t="b">
        <f t="shared" si="24"/>
        <v>0</v>
      </c>
      <c r="AJ5" s="325" t="b">
        <f t="shared" si="25"/>
        <v>0</v>
      </c>
      <c r="AK5" s="2">
        <f t="shared" si="26"/>
        <v>1</v>
      </c>
      <c r="AL5" s="14">
        <f t="shared" si="27"/>
        <v>0</v>
      </c>
      <c r="AM5" s="11">
        <f t="shared" si="28"/>
        <v>0</v>
      </c>
      <c r="AN5" s="11">
        <f t="shared" si="29"/>
        <v>0</v>
      </c>
      <c r="AO5" s="11">
        <f t="shared" si="30"/>
        <v>0</v>
      </c>
      <c r="AP5" s="11">
        <f t="shared" si="31"/>
        <v>0</v>
      </c>
      <c r="AQ5" s="204">
        <f t="shared" si="32"/>
        <v>0</v>
      </c>
      <c r="AR5" s="2" t="str">
        <f t="shared" si="33"/>
        <v/>
      </c>
      <c r="AS5" s="2" t="str">
        <f t="shared" si="34"/>
        <v/>
      </c>
      <c r="AT5" s="11" t="str">
        <f t="shared" si="35"/>
        <v/>
      </c>
      <c r="AU5" s="11" t="str">
        <f t="shared" si="36"/>
        <v/>
      </c>
      <c r="AV5" s="11">
        <f t="shared" si="37"/>
        <v>0</v>
      </c>
      <c r="AW5" s="11">
        <f>SUM($AV$3:AV5)</f>
        <v>0</v>
      </c>
      <c r="AX5" s="390">
        <f t="shared" si="38"/>
        <v>0</v>
      </c>
      <c r="AY5" s="390">
        <f t="shared" si="8"/>
        <v>0</v>
      </c>
      <c r="AZ5" s="390">
        <f t="shared" si="8"/>
        <v>0</v>
      </c>
      <c r="BA5" s="390">
        <f t="shared" si="8"/>
        <v>0</v>
      </c>
      <c r="BB5" s="390">
        <f t="shared" si="8"/>
        <v>0</v>
      </c>
      <c r="BD5" s="368">
        <f t="shared" si="39"/>
        <v>0</v>
      </c>
      <c r="BE5" s="368">
        <f t="shared" si="39"/>
        <v>0</v>
      </c>
      <c r="BF5" s="368">
        <f t="shared" si="39"/>
        <v>0</v>
      </c>
      <c r="BG5" s="368">
        <f t="shared" si="39"/>
        <v>0</v>
      </c>
      <c r="BH5" s="372">
        <f t="shared" si="40"/>
        <v>8</v>
      </c>
      <c r="BI5" s="372">
        <f t="shared" si="9"/>
        <v>2</v>
      </c>
      <c r="BJ5" s="372">
        <f t="shared" si="41"/>
        <v>22</v>
      </c>
      <c r="BK5" s="372">
        <f t="shared" si="10"/>
        <v>3</v>
      </c>
      <c r="BL5" s="372">
        <f t="shared" si="42"/>
        <v>6</v>
      </c>
      <c r="BM5" s="372">
        <f t="shared" si="11"/>
        <v>3</v>
      </c>
      <c r="BN5" s="564">
        <f t="shared" si="12"/>
        <v>0</v>
      </c>
      <c r="BO5" s="565">
        <f t="shared" si="13"/>
        <v>0</v>
      </c>
      <c r="BP5" s="570">
        <f t="shared" si="14"/>
        <v>0</v>
      </c>
      <c r="BQ5" s="564">
        <f t="shared" si="15"/>
        <v>0</v>
      </c>
      <c r="BR5" s="565">
        <f t="shared" si="16"/>
        <v>0</v>
      </c>
      <c r="BS5" s="570">
        <f t="shared" si="17"/>
        <v>0</v>
      </c>
      <c r="BT5" s="568">
        <f t="shared" si="43"/>
        <v>0</v>
      </c>
      <c r="BU5" s="564">
        <f t="shared" si="44"/>
        <v>0</v>
      </c>
      <c r="BV5" s="582">
        <f t="shared" si="45"/>
        <v>0</v>
      </c>
      <c r="BW5" s="576">
        <f t="shared" si="46"/>
        <v>0</v>
      </c>
      <c r="BX5" s="577">
        <f t="shared" si="47"/>
        <v>0</v>
      </c>
      <c r="BY5" s="578">
        <f t="shared" si="18"/>
        <v>0</v>
      </c>
      <c r="BZ5" s="576">
        <f t="shared" si="48"/>
        <v>0</v>
      </c>
      <c r="CA5" s="577">
        <f t="shared" si="49"/>
        <v>0</v>
      </c>
      <c r="CB5" s="578">
        <f t="shared" si="19"/>
        <v>0</v>
      </c>
      <c r="CC5" s="579">
        <f t="shared" si="50"/>
        <v>0</v>
      </c>
      <c r="CD5" s="576">
        <f t="shared" si="51"/>
        <v>0</v>
      </c>
      <c r="CE5" s="560">
        <f t="shared" si="52"/>
        <v>-6</v>
      </c>
      <c r="CF5" s="560">
        <f t="shared" si="53"/>
        <v>-6</v>
      </c>
      <c r="CG5" s="560">
        <f t="shared" si="54"/>
        <v>0</v>
      </c>
      <c r="CH5" s="588">
        <f t="shared" si="55"/>
        <v>0</v>
      </c>
      <c r="CI5" s="11"/>
      <c r="CJ5" s="11"/>
      <c r="CK5" s="204"/>
      <c r="CL5" s="204" t="str">
        <f t="shared" si="56"/>
        <v/>
      </c>
      <c r="CM5" s="11"/>
      <c r="CN5" s="11"/>
      <c r="CO5" s="11"/>
      <c r="CP5" s="204"/>
      <c r="CQ5" s="11"/>
      <c r="CR5" s="204"/>
      <c r="CS5" s="11"/>
    </row>
    <row r="6" spans="1:97" x14ac:dyDescent="0.2">
      <c r="A6" s="242">
        <f t="shared" si="20"/>
        <v>2</v>
      </c>
      <c r="B6" s="243">
        <f t="shared" si="57"/>
        <v>46146</v>
      </c>
      <c r="C6" s="600">
        <f t="shared" si="21"/>
        <v>19</v>
      </c>
      <c r="D6" s="307"/>
      <c r="E6" s="307"/>
      <c r="F6" s="308"/>
      <c r="G6" s="308"/>
      <c r="H6" s="547">
        <f>IF(AK6=6,Einstellungen!$E$11,IF(AK6=7,Einstellungen!$E$12,IF(AK6=1,Einstellungen!$E$13,IF(AK6=2,Einstellungen!$E$7,IF(AK6=3,Einstellungen!$E$8,IF(AK6=4,Einstellungen!$E$9,IF(AK6=5,Einstellungen!$E$10)))))))</f>
        <v>0</v>
      </c>
      <c r="I6" s="228">
        <f t="shared" si="0"/>
        <v>0</v>
      </c>
      <c r="J6" s="229">
        <f t="shared" si="1"/>
        <v>1</v>
      </c>
      <c r="K6" s="313"/>
      <c r="L6" s="328"/>
      <c r="M6" s="202"/>
      <c r="N6" s="381"/>
      <c r="O6" s="382"/>
      <c r="P6" s="382"/>
      <c r="Q6" s="382"/>
      <c r="R6" s="246" t="str">
        <f>IF(I$36=0,"",IF(Einstellungen!I$39=1,R5+AV6,CL6))</f>
        <v/>
      </c>
      <c r="S6" s="230">
        <f>SUM(AP$3:AP6)</f>
        <v>8</v>
      </c>
      <c r="T6" s="228">
        <f>SUM(I$3:I6)</f>
        <v>0</v>
      </c>
      <c r="U6" s="373" t="str">
        <f t="shared" si="22"/>
        <v/>
      </c>
      <c r="V6" s="689"/>
      <c r="W6" s="609"/>
      <c r="X6" s="609"/>
      <c r="Y6" s="15">
        <f t="shared" si="2"/>
        <v>46146</v>
      </c>
      <c r="Z6" s="2">
        <f t="shared" si="3"/>
        <v>0</v>
      </c>
      <c r="AA6" s="2">
        <f>IF(M6=Einstellungen!A$43,I6,IF(M6=Einstellungen!A$45,I6,0))</f>
        <v>0</v>
      </c>
      <c r="AB6" s="2">
        <f>IF(M6=Einstellungen!A$44,I6,IF(M6=Einstellungen!A$45,I6,0))</f>
        <v>0</v>
      </c>
      <c r="AC6" s="661">
        <f t="shared" si="4"/>
        <v>0</v>
      </c>
      <c r="AD6" s="2">
        <f t="shared" si="5"/>
        <v>0</v>
      </c>
      <c r="AE6" s="2">
        <f t="shared" si="23"/>
        <v>0</v>
      </c>
      <c r="AF6" s="2">
        <f t="shared" si="23"/>
        <v>0</v>
      </c>
      <c r="AG6" s="325">
        <f t="shared" si="6"/>
        <v>0</v>
      </c>
      <c r="AH6" s="325">
        <f t="shared" si="7"/>
        <v>0</v>
      </c>
      <c r="AI6" s="325">
        <f t="shared" si="24"/>
        <v>0</v>
      </c>
      <c r="AJ6" s="325">
        <f t="shared" si="25"/>
        <v>0</v>
      </c>
      <c r="AK6" s="2">
        <f t="shared" si="26"/>
        <v>2</v>
      </c>
      <c r="AL6" s="14">
        <f t="shared" si="27"/>
        <v>0</v>
      </c>
      <c r="AM6" s="11">
        <f t="shared" si="28"/>
        <v>0</v>
      </c>
      <c r="AN6" s="11">
        <f t="shared" si="29"/>
        <v>0</v>
      </c>
      <c r="AO6" s="11">
        <f t="shared" si="30"/>
        <v>8</v>
      </c>
      <c r="AP6" s="11">
        <f t="shared" si="31"/>
        <v>8</v>
      </c>
      <c r="AQ6" s="204">
        <f t="shared" si="32"/>
        <v>8</v>
      </c>
      <c r="AR6" s="2">
        <f t="shared" si="33"/>
        <v>1</v>
      </c>
      <c r="AS6" s="2">
        <f t="shared" si="34"/>
        <v>1</v>
      </c>
      <c r="AT6" s="11" t="str">
        <f t="shared" si="35"/>
        <v/>
      </c>
      <c r="AU6" s="11" t="str">
        <f t="shared" si="36"/>
        <v/>
      </c>
      <c r="AV6" s="11">
        <f t="shared" si="37"/>
        <v>-8</v>
      </c>
      <c r="AW6" s="11">
        <f>SUM($AV$3:AV6)</f>
        <v>-8</v>
      </c>
      <c r="AX6" s="390">
        <f t="shared" si="38"/>
        <v>0</v>
      </c>
      <c r="AY6" s="390">
        <f t="shared" si="8"/>
        <v>0</v>
      </c>
      <c r="AZ6" s="390">
        <f t="shared" si="8"/>
        <v>0</v>
      </c>
      <c r="BA6" s="390">
        <f t="shared" si="8"/>
        <v>0</v>
      </c>
      <c r="BB6" s="390">
        <f t="shared" si="8"/>
        <v>0</v>
      </c>
      <c r="BD6" s="368">
        <f t="shared" si="39"/>
        <v>0</v>
      </c>
      <c r="BE6" s="368">
        <f t="shared" si="39"/>
        <v>0</v>
      </c>
      <c r="BF6" s="368">
        <f t="shared" si="39"/>
        <v>0</v>
      </c>
      <c r="BG6" s="368">
        <f t="shared" si="39"/>
        <v>0</v>
      </c>
      <c r="BH6" s="372">
        <f t="shared" si="40"/>
        <v>18</v>
      </c>
      <c r="BI6" s="372">
        <f t="shared" si="9"/>
        <v>1.5</v>
      </c>
      <c r="BJ6" s="372">
        <f t="shared" si="41"/>
        <v>22</v>
      </c>
      <c r="BK6" s="372">
        <f t="shared" si="10"/>
        <v>2</v>
      </c>
      <c r="BL6" s="372">
        <f t="shared" si="42"/>
        <v>6</v>
      </c>
      <c r="BM6" s="372">
        <f t="shared" si="11"/>
        <v>2</v>
      </c>
      <c r="BN6" s="564">
        <f t="shared" si="12"/>
        <v>0</v>
      </c>
      <c r="BO6" s="565">
        <f t="shared" si="13"/>
        <v>0</v>
      </c>
      <c r="BP6" s="570">
        <f t="shared" si="14"/>
        <v>0</v>
      </c>
      <c r="BQ6" s="564">
        <f t="shared" si="15"/>
        <v>0</v>
      </c>
      <c r="BR6" s="565">
        <f t="shared" si="16"/>
        <v>0</v>
      </c>
      <c r="BS6" s="570">
        <f t="shared" si="17"/>
        <v>0</v>
      </c>
      <c r="BT6" s="568">
        <f t="shared" si="43"/>
        <v>0</v>
      </c>
      <c r="BU6" s="564">
        <f t="shared" si="44"/>
        <v>0</v>
      </c>
      <c r="BV6" s="582">
        <f t="shared" si="45"/>
        <v>0</v>
      </c>
      <c r="BW6" s="576">
        <f t="shared" si="46"/>
        <v>0</v>
      </c>
      <c r="BX6" s="577">
        <f t="shared" si="47"/>
        <v>0</v>
      </c>
      <c r="BY6" s="578">
        <f t="shared" si="18"/>
        <v>0</v>
      </c>
      <c r="BZ6" s="576">
        <f t="shared" si="48"/>
        <v>0</v>
      </c>
      <c r="CA6" s="577">
        <f t="shared" si="49"/>
        <v>0</v>
      </c>
      <c r="CB6" s="578">
        <f t="shared" si="19"/>
        <v>0</v>
      </c>
      <c r="CC6" s="579">
        <f t="shared" si="50"/>
        <v>0</v>
      </c>
      <c r="CD6" s="576">
        <f t="shared" si="51"/>
        <v>0</v>
      </c>
      <c r="CE6" s="560">
        <f t="shared" si="52"/>
        <v>-6</v>
      </c>
      <c r="CF6" s="560">
        <f t="shared" si="53"/>
        <v>-6</v>
      </c>
      <c r="CG6" s="560">
        <f t="shared" si="54"/>
        <v>0</v>
      </c>
      <c r="CH6" s="588">
        <f t="shared" si="55"/>
        <v>0</v>
      </c>
      <c r="CI6" s="11"/>
      <c r="CJ6" s="11"/>
      <c r="CK6" s="204"/>
      <c r="CL6" s="204" t="str">
        <f t="shared" si="56"/>
        <v/>
      </c>
      <c r="CM6" s="11"/>
      <c r="CN6" s="11"/>
      <c r="CO6" s="11"/>
      <c r="CP6" s="204"/>
      <c r="CQ6" s="11"/>
      <c r="CR6" s="204"/>
      <c r="CS6" s="11"/>
    </row>
    <row r="7" spans="1:97" x14ac:dyDescent="0.2">
      <c r="A7" s="242">
        <f t="shared" si="20"/>
        <v>3</v>
      </c>
      <c r="B7" s="243">
        <f t="shared" si="57"/>
        <v>46147</v>
      </c>
      <c r="C7" s="600">
        <f t="shared" si="21"/>
        <v>19</v>
      </c>
      <c r="D7" s="307"/>
      <c r="E7" s="307"/>
      <c r="F7" s="308"/>
      <c r="G7" s="308"/>
      <c r="H7" s="547">
        <f>IF(AK7=6,Einstellungen!$E$11,IF(AK7=7,Einstellungen!$E$12,IF(AK7=1,Einstellungen!$E$13,IF(AK7=2,Einstellungen!$E$7,IF(AK7=3,Einstellungen!$E$8,IF(AK7=4,Einstellungen!$E$9,IF(AK7=5,Einstellungen!$E$10)))))))</f>
        <v>0</v>
      </c>
      <c r="I7" s="228">
        <f t="shared" si="0"/>
        <v>0</v>
      </c>
      <c r="J7" s="229">
        <f t="shared" si="1"/>
        <v>1</v>
      </c>
      <c r="K7" s="313"/>
      <c r="L7" s="328"/>
      <c r="M7" s="202"/>
      <c r="N7" s="381"/>
      <c r="O7" s="382"/>
      <c r="P7" s="382"/>
      <c r="Q7" s="382"/>
      <c r="R7" s="246" t="str">
        <f>IF(I$36=0,"",IF(Einstellungen!I$39=1,R6+AV7,CL7))</f>
        <v/>
      </c>
      <c r="S7" s="230">
        <f>SUM(AP$3:AP7)</f>
        <v>16</v>
      </c>
      <c r="T7" s="228">
        <f>SUM(I$3:I7)</f>
        <v>0</v>
      </c>
      <c r="U7" s="373" t="str">
        <f t="shared" si="22"/>
        <v/>
      </c>
      <c r="V7" s="689"/>
      <c r="W7" s="609"/>
      <c r="X7" s="609"/>
      <c r="Y7" s="15">
        <f t="shared" si="2"/>
        <v>46147</v>
      </c>
      <c r="Z7" s="2">
        <f t="shared" si="3"/>
        <v>0</v>
      </c>
      <c r="AA7" s="2">
        <f>IF(M7=Einstellungen!A$43,I7,IF(M7=Einstellungen!A$45,I7,0))</f>
        <v>0</v>
      </c>
      <c r="AB7" s="2">
        <f>IF(M7=Einstellungen!A$44,I7,IF(M7=Einstellungen!A$45,I7,0))</f>
        <v>0</v>
      </c>
      <c r="AC7" s="661">
        <f t="shared" si="4"/>
        <v>0</v>
      </c>
      <c r="AD7" s="2">
        <f t="shared" si="5"/>
        <v>0</v>
      </c>
      <c r="AE7" s="2">
        <f t="shared" si="23"/>
        <v>0</v>
      </c>
      <c r="AF7" s="2">
        <f t="shared" si="23"/>
        <v>0</v>
      </c>
      <c r="AG7" s="325">
        <f t="shared" si="6"/>
        <v>0</v>
      </c>
      <c r="AH7" s="325">
        <f t="shared" si="7"/>
        <v>0</v>
      </c>
      <c r="AI7" s="325">
        <f t="shared" si="24"/>
        <v>0</v>
      </c>
      <c r="AJ7" s="325">
        <f t="shared" si="25"/>
        <v>0</v>
      </c>
      <c r="AK7" s="2">
        <f t="shared" si="26"/>
        <v>3</v>
      </c>
      <c r="AL7" s="14">
        <f t="shared" si="27"/>
        <v>0</v>
      </c>
      <c r="AM7" s="11">
        <f t="shared" si="28"/>
        <v>0</v>
      </c>
      <c r="AN7" s="11">
        <f t="shared" si="29"/>
        <v>0</v>
      </c>
      <c r="AO7" s="11">
        <f t="shared" si="30"/>
        <v>8</v>
      </c>
      <c r="AP7" s="11">
        <f t="shared" si="31"/>
        <v>8</v>
      </c>
      <c r="AQ7" s="204">
        <f t="shared" si="32"/>
        <v>8</v>
      </c>
      <c r="AR7" s="2">
        <f t="shared" si="33"/>
        <v>1</v>
      </c>
      <c r="AS7" s="2">
        <f t="shared" si="34"/>
        <v>1</v>
      </c>
      <c r="AT7" s="11" t="str">
        <f t="shared" si="35"/>
        <v/>
      </c>
      <c r="AU7" s="11" t="str">
        <f t="shared" si="36"/>
        <v/>
      </c>
      <c r="AV7" s="11">
        <f t="shared" si="37"/>
        <v>-8</v>
      </c>
      <c r="AW7" s="11">
        <f>SUM($AV$3:AV7)</f>
        <v>-16</v>
      </c>
      <c r="AX7" s="390">
        <f t="shared" si="38"/>
        <v>0</v>
      </c>
      <c r="AY7" s="390">
        <f t="shared" si="8"/>
        <v>0</v>
      </c>
      <c r="AZ7" s="390">
        <f t="shared" si="8"/>
        <v>0</v>
      </c>
      <c r="BA7" s="390">
        <f t="shared" si="8"/>
        <v>0</v>
      </c>
      <c r="BB7" s="390">
        <f t="shared" si="8"/>
        <v>0</v>
      </c>
      <c r="BD7" s="368">
        <f t="shared" si="39"/>
        <v>0</v>
      </c>
      <c r="BE7" s="368">
        <f t="shared" si="39"/>
        <v>0</v>
      </c>
      <c r="BF7" s="368">
        <f t="shared" si="39"/>
        <v>0</v>
      </c>
      <c r="BG7" s="368">
        <f t="shared" si="39"/>
        <v>0</v>
      </c>
      <c r="BH7" s="372">
        <f t="shared" si="40"/>
        <v>18</v>
      </c>
      <c r="BI7" s="372">
        <f t="shared" si="9"/>
        <v>1.5</v>
      </c>
      <c r="BJ7" s="372">
        <f t="shared" si="41"/>
        <v>22</v>
      </c>
      <c r="BK7" s="372">
        <f t="shared" si="10"/>
        <v>2</v>
      </c>
      <c r="BL7" s="372">
        <f t="shared" si="42"/>
        <v>6</v>
      </c>
      <c r="BM7" s="372">
        <f t="shared" si="11"/>
        <v>2</v>
      </c>
      <c r="BN7" s="564">
        <f t="shared" si="12"/>
        <v>0</v>
      </c>
      <c r="BO7" s="565">
        <f t="shared" si="13"/>
        <v>0</v>
      </c>
      <c r="BP7" s="570">
        <f t="shared" si="14"/>
        <v>0</v>
      </c>
      <c r="BQ7" s="564">
        <f t="shared" si="15"/>
        <v>0</v>
      </c>
      <c r="BR7" s="565">
        <f t="shared" si="16"/>
        <v>0</v>
      </c>
      <c r="BS7" s="570">
        <f t="shared" si="17"/>
        <v>0</v>
      </c>
      <c r="BT7" s="568">
        <f t="shared" si="43"/>
        <v>0</v>
      </c>
      <c r="BU7" s="564">
        <f t="shared" si="44"/>
        <v>0</v>
      </c>
      <c r="BV7" s="582">
        <f t="shared" si="45"/>
        <v>0</v>
      </c>
      <c r="BW7" s="576">
        <f t="shared" si="46"/>
        <v>0</v>
      </c>
      <c r="BX7" s="577">
        <f t="shared" si="47"/>
        <v>0</v>
      </c>
      <c r="BY7" s="578">
        <f t="shared" si="18"/>
        <v>0</v>
      </c>
      <c r="BZ7" s="576">
        <f t="shared" si="48"/>
        <v>0</v>
      </c>
      <c r="CA7" s="577">
        <f t="shared" si="49"/>
        <v>0</v>
      </c>
      <c r="CB7" s="578">
        <f t="shared" si="19"/>
        <v>0</v>
      </c>
      <c r="CC7" s="579">
        <f t="shared" si="50"/>
        <v>0</v>
      </c>
      <c r="CD7" s="576">
        <f t="shared" si="51"/>
        <v>0</v>
      </c>
      <c r="CE7" s="560">
        <f t="shared" si="52"/>
        <v>-6</v>
      </c>
      <c r="CF7" s="560">
        <f t="shared" si="53"/>
        <v>-6</v>
      </c>
      <c r="CG7" s="560">
        <f t="shared" si="54"/>
        <v>0</v>
      </c>
      <c r="CH7" s="588">
        <f t="shared" si="55"/>
        <v>0</v>
      </c>
      <c r="CI7" s="11"/>
      <c r="CJ7" s="11"/>
      <c r="CK7" s="204"/>
      <c r="CL7" s="204" t="str">
        <f t="shared" si="56"/>
        <v/>
      </c>
      <c r="CM7" s="11"/>
      <c r="CN7" s="11"/>
      <c r="CO7" s="11"/>
      <c r="CP7" s="204"/>
      <c r="CQ7" s="11"/>
      <c r="CR7" s="204"/>
      <c r="CS7" s="11"/>
    </row>
    <row r="8" spans="1:97" x14ac:dyDescent="0.2">
      <c r="A8" s="242">
        <f t="shared" si="20"/>
        <v>4</v>
      </c>
      <c r="B8" s="243">
        <f t="shared" si="57"/>
        <v>46148</v>
      </c>
      <c r="C8" s="600">
        <f t="shared" si="21"/>
        <v>19</v>
      </c>
      <c r="D8" s="307"/>
      <c r="E8" s="307"/>
      <c r="F8" s="308"/>
      <c r="G8" s="308"/>
      <c r="H8" s="547">
        <f>IF(AK8=6,Einstellungen!$E$11,IF(AK8=7,Einstellungen!$E$12,IF(AK8=1,Einstellungen!$E$13,IF(AK8=2,Einstellungen!$E$7,IF(AK8=3,Einstellungen!$E$8,IF(AK8=4,Einstellungen!$E$9,IF(AK8=5,Einstellungen!$E$10)))))))</f>
        <v>0</v>
      </c>
      <c r="I8" s="228">
        <f t="shared" si="0"/>
        <v>0</v>
      </c>
      <c r="J8" s="229">
        <f t="shared" si="1"/>
        <v>1</v>
      </c>
      <c r="K8" s="313"/>
      <c r="L8" s="328"/>
      <c r="M8" s="202"/>
      <c r="N8" s="381"/>
      <c r="O8" s="382"/>
      <c r="P8" s="382"/>
      <c r="Q8" s="382"/>
      <c r="R8" s="246" t="str">
        <f>IF(I$36=0,"",IF(Einstellungen!I$39=1,R7+AV8,CL8))</f>
        <v/>
      </c>
      <c r="S8" s="230">
        <f>SUM(AP$3:AP8)</f>
        <v>24</v>
      </c>
      <c r="T8" s="228">
        <f>SUM(I$3:I8)</f>
        <v>0</v>
      </c>
      <c r="U8" s="373" t="str">
        <f t="shared" si="22"/>
        <v/>
      </c>
      <c r="V8" s="689"/>
      <c r="W8" s="609"/>
      <c r="X8" s="609"/>
      <c r="Y8" s="15">
        <f t="shared" si="2"/>
        <v>46148</v>
      </c>
      <c r="Z8" s="2">
        <f t="shared" si="3"/>
        <v>0</v>
      </c>
      <c r="AA8" s="2">
        <f>IF(M8=Einstellungen!A$43,I8,IF(M8=Einstellungen!A$45,I8,0))</f>
        <v>0</v>
      </c>
      <c r="AB8" s="2">
        <f>IF(M8=Einstellungen!A$44,I8,IF(M8=Einstellungen!A$45,I8,0))</f>
        <v>0</v>
      </c>
      <c r="AC8" s="661">
        <f t="shared" si="4"/>
        <v>0</v>
      </c>
      <c r="AD8" s="2">
        <f t="shared" si="5"/>
        <v>0</v>
      </c>
      <c r="AE8" s="2">
        <f t="shared" si="23"/>
        <v>0</v>
      </c>
      <c r="AF8" s="2">
        <f t="shared" si="23"/>
        <v>0</v>
      </c>
      <c r="AG8" s="325">
        <f t="shared" si="6"/>
        <v>0</v>
      </c>
      <c r="AH8" s="325">
        <f t="shared" si="7"/>
        <v>0</v>
      </c>
      <c r="AI8" s="325">
        <f t="shared" si="24"/>
        <v>0</v>
      </c>
      <c r="AJ8" s="325">
        <f t="shared" si="25"/>
        <v>0</v>
      </c>
      <c r="AK8" s="2">
        <f t="shared" si="26"/>
        <v>4</v>
      </c>
      <c r="AL8" s="14">
        <f t="shared" si="27"/>
        <v>0</v>
      </c>
      <c r="AM8" s="11">
        <f t="shared" si="28"/>
        <v>0</v>
      </c>
      <c r="AN8" s="11">
        <f t="shared" si="29"/>
        <v>0</v>
      </c>
      <c r="AO8" s="11">
        <f t="shared" si="30"/>
        <v>8</v>
      </c>
      <c r="AP8" s="11">
        <f t="shared" si="31"/>
        <v>8</v>
      </c>
      <c r="AQ8" s="204">
        <f t="shared" si="32"/>
        <v>8</v>
      </c>
      <c r="AR8" s="2">
        <f t="shared" si="33"/>
        <v>1</v>
      </c>
      <c r="AS8" s="2">
        <f t="shared" si="34"/>
        <v>1</v>
      </c>
      <c r="AT8" s="11" t="str">
        <f t="shared" si="35"/>
        <v/>
      </c>
      <c r="AU8" s="11" t="str">
        <f t="shared" si="36"/>
        <v/>
      </c>
      <c r="AV8" s="11">
        <f t="shared" si="37"/>
        <v>-8</v>
      </c>
      <c r="AW8" s="11">
        <f>SUM($AV$3:AV8)</f>
        <v>-24</v>
      </c>
      <c r="AX8" s="390">
        <f t="shared" si="38"/>
        <v>0</v>
      </c>
      <c r="AY8" s="390">
        <f t="shared" si="8"/>
        <v>0</v>
      </c>
      <c r="AZ8" s="390">
        <f t="shared" si="8"/>
        <v>0</v>
      </c>
      <c r="BA8" s="390">
        <f t="shared" si="8"/>
        <v>0</v>
      </c>
      <c r="BB8" s="390">
        <f t="shared" si="8"/>
        <v>0</v>
      </c>
      <c r="BD8" s="368">
        <f t="shared" si="39"/>
        <v>0</v>
      </c>
      <c r="BE8" s="368">
        <f t="shared" si="39"/>
        <v>0</v>
      </c>
      <c r="BF8" s="368">
        <f t="shared" si="39"/>
        <v>0</v>
      </c>
      <c r="BG8" s="368">
        <f t="shared" si="39"/>
        <v>0</v>
      </c>
      <c r="BH8" s="372">
        <f t="shared" si="40"/>
        <v>18</v>
      </c>
      <c r="BI8" s="372">
        <f t="shared" si="9"/>
        <v>1.5</v>
      </c>
      <c r="BJ8" s="372">
        <f t="shared" si="41"/>
        <v>22</v>
      </c>
      <c r="BK8" s="372">
        <f t="shared" si="10"/>
        <v>2</v>
      </c>
      <c r="BL8" s="372">
        <f t="shared" si="42"/>
        <v>6</v>
      </c>
      <c r="BM8" s="372">
        <f t="shared" si="11"/>
        <v>2</v>
      </c>
      <c r="BN8" s="564">
        <f t="shared" si="12"/>
        <v>0</v>
      </c>
      <c r="BO8" s="565">
        <f t="shared" si="13"/>
        <v>0</v>
      </c>
      <c r="BP8" s="570">
        <f t="shared" si="14"/>
        <v>0</v>
      </c>
      <c r="BQ8" s="564">
        <f t="shared" si="15"/>
        <v>0</v>
      </c>
      <c r="BR8" s="565">
        <f t="shared" si="16"/>
        <v>0</v>
      </c>
      <c r="BS8" s="570">
        <f t="shared" si="17"/>
        <v>0</v>
      </c>
      <c r="BT8" s="568">
        <f t="shared" si="43"/>
        <v>0</v>
      </c>
      <c r="BU8" s="564">
        <f t="shared" si="44"/>
        <v>0</v>
      </c>
      <c r="BV8" s="582">
        <f t="shared" si="45"/>
        <v>0</v>
      </c>
      <c r="BW8" s="576">
        <f t="shared" si="46"/>
        <v>0</v>
      </c>
      <c r="BX8" s="577">
        <f t="shared" si="47"/>
        <v>0</v>
      </c>
      <c r="BY8" s="578">
        <f t="shared" si="18"/>
        <v>0</v>
      </c>
      <c r="BZ8" s="576">
        <f t="shared" si="48"/>
        <v>0</v>
      </c>
      <c r="CA8" s="577">
        <f t="shared" si="49"/>
        <v>0</v>
      </c>
      <c r="CB8" s="578">
        <f t="shared" si="19"/>
        <v>0</v>
      </c>
      <c r="CC8" s="579">
        <f t="shared" si="50"/>
        <v>0</v>
      </c>
      <c r="CD8" s="576">
        <f t="shared" si="51"/>
        <v>0</v>
      </c>
      <c r="CE8" s="560">
        <f t="shared" si="52"/>
        <v>-6</v>
      </c>
      <c r="CF8" s="560">
        <f t="shared" si="53"/>
        <v>-6</v>
      </c>
      <c r="CG8" s="560">
        <f t="shared" si="54"/>
        <v>0</v>
      </c>
      <c r="CH8" s="588">
        <f t="shared" si="55"/>
        <v>0</v>
      </c>
      <c r="CI8" s="11"/>
      <c r="CJ8" s="11"/>
      <c r="CK8" s="204"/>
      <c r="CL8" s="204" t="str">
        <f t="shared" si="56"/>
        <v/>
      </c>
      <c r="CM8" s="11"/>
      <c r="CN8" s="11"/>
      <c r="CO8" s="11"/>
      <c r="CP8" s="204"/>
      <c r="CQ8" s="11"/>
      <c r="CR8" s="204"/>
      <c r="CS8" s="11"/>
    </row>
    <row r="9" spans="1:97" x14ac:dyDescent="0.2">
      <c r="A9" s="242">
        <f t="shared" si="20"/>
        <v>5</v>
      </c>
      <c r="B9" s="243">
        <f t="shared" si="57"/>
        <v>46149</v>
      </c>
      <c r="C9" s="600">
        <f t="shared" si="21"/>
        <v>19</v>
      </c>
      <c r="D9" s="307"/>
      <c r="E9" s="307"/>
      <c r="F9" s="308"/>
      <c r="G9" s="308"/>
      <c r="H9" s="547">
        <f>IF(AK9=6,Einstellungen!$E$11,IF(AK9=7,Einstellungen!$E$12,IF(AK9=1,Einstellungen!$E$13,IF(AK9=2,Einstellungen!$E$7,IF(AK9=3,Einstellungen!$E$8,IF(AK9=4,Einstellungen!$E$9,IF(AK9=5,Einstellungen!$E$10)))))))</f>
        <v>0</v>
      </c>
      <c r="I9" s="228">
        <f t="shared" si="0"/>
        <v>0</v>
      </c>
      <c r="J9" s="229">
        <f t="shared" si="1"/>
        <v>1</v>
      </c>
      <c r="K9" s="313"/>
      <c r="L9" s="328"/>
      <c r="M9" s="202"/>
      <c r="N9" s="381"/>
      <c r="O9" s="382"/>
      <c r="P9" s="382"/>
      <c r="Q9" s="382"/>
      <c r="R9" s="246" t="str">
        <f>IF(I$36=0,"",IF(Einstellungen!I$39=1,R8+AV9,CL9))</f>
        <v/>
      </c>
      <c r="S9" s="230">
        <f>SUM(AP$3:AP9)</f>
        <v>32</v>
      </c>
      <c r="T9" s="228">
        <f>SUM(I$3:I9)</f>
        <v>0</v>
      </c>
      <c r="U9" s="373" t="str">
        <f t="shared" si="22"/>
        <v/>
      </c>
      <c r="V9" s="689"/>
      <c r="W9" s="609"/>
      <c r="X9" s="609"/>
      <c r="Y9" s="15">
        <f t="shared" si="2"/>
        <v>46149</v>
      </c>
      <c r="Z9" s="2">
        <f t="shared" si="3"/>
        <v>0</v>
      </c>
      <c r="AA9" s="2">
        <f>IF(M9=Einstellungen!A$43,I9,IF(M9=Einstellungen!A$45,I9,0))</f>
        <v>0</v>
      </c>
      <c r="AB9" s="2">
        <f>IF(M9=Einstellungen!A$44,I9,IF(M9=Einstellungen!A$45,I9,0))</f>
        <v>0</v>
      </c>
      <c r="AC9" s="661">
        <f t="shared" si="4"/>
        <v>0</v>
      </c>
      <c r="AD9" s="2">
        <f t="shared" si="5"/>
        <v>0</v>
      </c>
      <c r="AE9" s="2">
        <f t="shared" si="23"/>
        <v>0</v>
      </c>
      <c r="AF9" s="2">
        <f t="shared" si="23"/>
        <v>0</v>
      </c>
      <c r="AG9" s="325">
        <f t="shared" si="6"/>
        <v>0</v>
      </c>
      <c r="AH9" s="325">
        <f t="shared" si="7"/>
        <v>0</v>
      </c>
      <c r="AI9" s="325">
        <f t="shared" si="24"/>
        <v>0</v>
      </c>
      <c r="AJ9" s="325">
        <f t="shared" si="25"/>
        <v>0</v>
      </c>
      <c r="AK9" s="2">
        <f t="shared" si="26"/>
        <v>5</v>
      </c>
      <c r="AL9" s="14">
        <f t="shared" si="27"/>
        <v>0</v>
      </c>
      <c r="AM9" s="11">
        <f t="shared" si="28"/>
        <v>0</v>
      </c>
      <c r="AN9" s="11">
        <f t="shared" si="29"/>
        <v>0</v>
      </c>
      <c r="AO9" s="11">
        <f t="shared" si="30"/>
        <v>8</v>
      </c>
      <c r="AP9" s="11">
        <f t="shared" si="31"/>
        <v>8</v>
      </c>
      <c r="AQ9" s="204">
        <f t="shared" si="32"/>
        <v>8</v>
      </c>
      <c r="AR9" s="2">
        <f t="shared" si="33"/>
        <v>1</v>
      </c>
      <c r="AS9" s="2">
        <f t="shared" si="34"/>
        <v>1</v>
      </c>
      <c r="AT9" s="11" t="str">
        <f t="shared" si="35"/>
        <v/>
      </c>
      <c r="AU9" s="11" t="str">
        <f t="shared" si="36"/>
        <v/>
      </c>
      <c r="AV9" s="11">
        <f t="shared" si="37"/>
        <v>-8</v>
      </c>
      <c r="AW9" s="11">
        <f>SUM($AV$3:AV9)</f>
        <v>-32</v>
      </c>
      <c r="AX9" s="390">
        <f t="shared" si="38"/>
        <v>0</v>
      </c>
      <c r="AY9" s="390">
        <f t="shared" si="8"/>
        <v>0</v>
      </c>
      <c r="AZ9" s="390">
        <f t="shared" si="8"/>
        <v>0</v>
      </c>
      <c r="BA9" s="390">
        <f t="shared" si="8"/>
        <v>0</v>
      </c>
      <c r="BB9" s="390">
        <f t="shared" si="8"/>
        <v>0</v>
      </c>
      <c r="BD9" s="368">
        <f t="shared" si="39"/>
        <v>0</v>
      </c>
      <c r="BE9" s="368">
        <f t="shared" si="39"/>
        <v>0</v>
      </c>
      <c r="BF9" s="368">
        <f t="shared" si="39"/>
        <v>0</v>
      </c>
      <c r="BG9" s="368">
        <f t="shared" si="39"/>
        <v>0</v>
      </c>
      <c r="BH9" s="372">
        <f t="shared" si="40"/>
        <v>18</v>
      </c>
      <c r="BI9" s="372">
        <f t="shared" si="9"/>
        <v>1.5</v>
      </c>
      <c r="BJ9" s="372">
        <f t="shared" si="41"/>
        <v>22</v>
      </c>
      <c r="BK9" s="372">
        <f t="shared" si="10"/>
        <v>2</v>
      </c>
      <c r="BL9" s="372">
        <f t="shared" si="42"/>
        <v>6</v>
      </c>
      <c r="BM9" s="372">
        <f t="shared" si="11"/>
        <v>2</v>
      </c>
      <c r="BN9" s="564">
        <f t="shared" si="12"/>
        <v>0</v>
      </c>
      <c r="BO9" s="565">
        <f t="shared" si="13"/>
        <v>0</v>
      </c>
      <c r="BP9" s="570">
        <f t="shared" si="14"/>
        <v>0</v>
      </c>
      <c r="BQ9" s="564">
        <f t="shared" si="15"/>
        <v>0</v>
      </c>
      <c r="BR9" s="565">
        <f t="shared" si="16"/>
        <v>0</v>
      </c>
      <c r="BS9" s="570">
        <f t="shared" si="17"/>
        <v>0</v>
      </c>
      <c r="BT9" s="568">
        <f t="shared" si="43"/>
        <v>0</v>
      </c>
      <c r="BU9" s="564">
        <f t="shared" si="44"/>
        <v>0</v>
      </c>
      <c r="BV9" s="582">
        <f t="shared" si="45"/>
        <v>0</v>
      </c>
      <c r="BW9" s="576">
        <f t="shared" si="46"/>
        <v>0</v>
      </c>
      <c r="BX9" s="577">
        <f t="shared" si="47"/>
        <v>0</v>
      </c>
      <c r="BY9" s="578">
        <f t="shared" ref="BY9:BY34" si="58">BX9-BW9</f>
        <v>0</v>
      </c>
      <c r="BZ9" s="576">
        <f t="shared" si="48"/>
        <v>0</v>
      </c>
      <c r="CA9" s="577">
        <f t="shared" si="49"/>
        <v>0</v>
      </c>
      <c r="CB9" s="578">
        <f t="shared" ref="CB9:CB34" si="59">CA9-BZ9</f>
        <v>0</v>
      </c>
      <c r="CC9" s="579">
        <f t="shared" si="50"/>
        <v>0</v>
      </c>
      <c r="CD9" s="576">
        <f t="shared" si="51"/>
        <v>0</v>
      </c>
      <c r="CE9" s="560">
        <f t="shared" si="52"/>
        <v>-6</v>
      </c>
      <c r="CF9" s="560">
        <f t="shared" si="53"/>
        <v>-6</v>
      </c>
      <c r="CG9" s="560">
        <f t="shared" si="54"/>
        <v>0</v>
      </c>
      <c r="CH9" s="588">
        <f t="shared" si="55"/>
        <v>0</v>
      </c>
      <c r="CI9" s="11"/>
      <c r="CJ9" s="11"/>
      <c r="CK9" s="204"/>
      <c r="CL9" s="204" t="str">
        <f t="shared" si="56"/>
        <v/>
      </c>
      <c r="CM9" s="11"/>
      <c r="CN9" s="11"/>
      <c r="CO9" s="11"/>
      <c r="CP9" s="204"/>
      <c r="CQ9" s="11"/>
      <c r="CR9" s="204"/>
      <c r="CS9" s="11"/>
    </row>
    <row r="10" spans="1:97" x14ac:dyDescent="0.2">
      <c r="A10" s="242">
        <f t="shared" si="20"/>
        <v>6</v>
      </c>
      <c r="B10" s="243">
        <f t="shared" si="57"/>
        <v>46150</v>
      </c>
      <c r="C10" s="600">
        <f t="shared" si="21"/>
        <v>19</v>
      </c>
      <c r="D10" s="307"/>
      <c r="E10" s="307"/>
      <c r="F10" s="308"/>
      <c r="G10" s="308"/>
      <c r="H10" s="547">
        <f>IF(AK10=6,Einstellungen!$E$11,IF(AK10=7,Einstellungen!$E$12,IF(AK10=1,Einstellungen!$E$13,IF(AK10=2,Einstellungen!$E$7,IF(AK10=3,Einstellungen!$E$8,IF(AK10=4,Einstellungen!$E$9,IF(AK10=5,Einstellungen!$E$10)))))))</f>
        <v>0</v>
      </c>
      <c r="I10" s="228">
        <f t="shared" si="0"/>
        <v>0</v>
      </c>
      <c r="J10" s="229">
        <f t="shared" si="1"/>
        <v>1</v>
      </c>
      <c r="K10" s="313"/>
      <c r="L10" s="328"/>
      <c r="M10" s="202"/>
      <c r="N10" s="381"/>
      <c r="O10" s="382"/>
      <c r="P10" s="382"/>
      <c r="Q10" s="382"/>
      <c r="R10" s="246" t="str">
        <f>IF(I$36=0,"",IF(Einstellungen!I$39=1,R9+AV10,CL10))</f>
        <v/>
      </c>
      <c r="S10" s="230">
        <f>SUM(AP$3:AP10)</f>
        <v>40</v>
      </c>
      <c r="T10" s="228">
        <f>SUM(I$3:I10)</f>
        <v>0</v>
      </c>
      <c r="U10" s="373" t="str">
        <f t="shared" si="22"/>
        <v/>
      </c>
      <c r="V10" s="689"/>
      <c r="W10" s="609"/>
      <c r="X10" s="609"/>
      <c r="Y10" s="15">
        <f t="shared" si="2"/>
        <v>46150</v>
      </c>
      <c r="Z10" s="2">
        <f t="shared" si="3"/>
        <v>0</v>
      </c>
      <c r="AA10" s="2">
        <f>IF(M10=Einstellungen!A$43,I10,IF(M10=Einstellungen!A$45,I10,0))</f>
        <v>0</v>
      </c>
      <c r="AB10" s="2">
        <f>IF(M10=Einstellungen!A$44,I10,IF(M10=Einstellungen!A$45,I10,0))</f>
        <v>0</v>
      </c>
      <c r="AC10" s="661">
        <f t="shared" si="4"/>
        <v>0</v>
      </c>
      <c r="AD10" s="2">
        <f t="shared" si="5"/>
        <v>0</v>
      </c>
      <c r="AE10" s="2">
        <f t="shared" si="23"/>
        <v>0</v>
      </c>
      <c r="AF10" s="2">
        <f t="shared" si="23"/>
        <v>0</v>
      </c>
      <c r="AG10" s="325">
        <f t="shared" si="6"/>
        <v>0</v>
      </c>
      <c r="AH10" s="325">
        <f t="shared" si="7"/>
        <v>0</v>
      </c>
      <c r="AI10" s="325">
        <f t="shared" si="24"/>
        <v>0</v>
      </c>
      <c r="AJ10" s="325">
        <f t="shared" si="25"/>
        <v>0</v>
      </c>
      <c r="AK10" s="2">
        <f t="shared" si="26"/>
        <v>6</v>
      </c>
      <c r="AL10" s="14">
        <f t="shared" si="27"/>
        <v>0</v>
      </c>
      <c r="AM10" s="11">
        <f t="shared" si="28"/>
        <v>0</v>
      </c>
      <c r="AN10" s="11">
        <f t="shared" si="29"/>
        <v>0</v>
      </c>
      <c r="AO10" s="11">
        <f t="shared" si="30"/>
        <v>8</v>
      </c>
      <c r="AP10" s="11">
        <f t="shared" si="31"/>
        <v>8</v>
      </c>
      <c r="AQ10" s="204">
        <f t="shared" si="32"/>
        <v>8</v>
      </c>
      <c r="AR10" s="2">
        <f t="shared" si="33"/>
        <v>1</v>
      </c>
      <c r="AS10" s="2">
        <f t="shared" si="34"/>
        <v>1</v>
      </c>
      <c r="AT10" s="11" t="str">
        <f t="shared" si="35"/>
        <v/>
      </c>
      <c r="AU10" s="11" t="str">
        <f t="shared" si="36"/>
        <v/>
      </c>
      <c r="AV10" s="11">
        <f t="shared" si="37"/>
        <v>-8</v>
      </c>
      <c r="AW10" s="11">
        <f>SUM($AV$3:AV10)</f>
        <v>-40</v>
      </c>
      <c r="AX10" s="390">
        <f t="shared" si="38"/>
        <v>0</v>
      </c>
      <c r="AY10" s="390">
        <f t="shared" si="8"/>
        <v>0</v>
      </c>
      <c r="AZ10" s="390">
        <f t="shared" si="8"/>
        <v>0</v>
      </c>
      <c r="BA10" s="390">
        <f t="shared" si="8"/>
        <v>0</v>
      </c>
      <c r="BB10" s="390">
        <f t="shared" si="8"/>
        <v>0</v>
      </c>
      <c r="BD10" s="368">
        <f t="shared" si="39"/>
        <v>0</v>
      </c>
      <c r="BE10" s="368">
        <f t="shared" si="39"/>
        <v>0</v>
      </c>
      <c r="BF10" s="368">
        <f t="shared" si="39"/>
        <v>0</v>
      </c>
      <c r="BG10" s="368">
        <f t="shared" si="39"/>
        <v>0</v>
      </c>
      <c r="BH10" s="372">
        <f t="shared" si="40"/>
        <v>18</v>
      </c>
      <c r="BI10" s="372">
        <f t="shared" si="9"/>
        <v>1.5</v>
      </c>
      <c r="BJ10" s="372">
        <f t="shared" si="41"/>
        <v>22</v>
      </c>
      <c r="BK10" s="372">
        <f t="shared" si="10"/>
        <v>2</v>
      </c>
      <c r="BL10" s="372">
        <f t="shared" si="42"/>
        <v>6</v>
      </c>
      <c r="BM10" s="372">
        <f t="shared" si="11"/>
        <v>2</v>
      </c>
      <c r="BN10" s="564">
        <f t="shared" si="12"/>
        <v>0</v>
      </c>
      <c r="BO10" s="565">
        <f t="shared" si="13"/>
        <v>0</v>
      </c>
      <c r="BP10" s="570">
        <f t="shared" si="14"/>
        <v>0</v>
      </c>
      <c r="BQ10" s="564">
        <f t="shared" si="15"/>
        <v>0</v>
      </c>
      <c r="BR10" s="565">
        <f t="shared" si="16"/>
        <v>0</v>
      </c>
      <c r="BS10" s="570">
        <f t="shared" si="17"/>
        <v>0</v>
      </c>
      <c r="BT10" s="568">
        <f t="shared" si="43"/>
        <v>0</v>
      </c>
      <c r="BU10" s="564">
        <f t="shared" si="44"/>
        <v>0</v>
      </c>
      <c r="BV10" s="582">
        <f t="shared" si="45"/>
        <v>0</v>
      </c>
      <c r="BW10" s="576">
        <f t="shared" si="46"/>
        <v>0</v>
      </c>
      <c r="BX10" s="577">
        <f t="shared" si="47"/>
        <v>0</v>
      </c>
      <c r="BY10" s="578">
        <f t="shared" si="58"/>
        <v>0</v>
      </c>
      <c r="BZ10" s="576">
        <f t="shared" si="48"/>
        <v>0</v>
      </c>
      <c r="CA10" s="577">
        <f t="shared" si="49"/>
        <v>0</v>
      </c>
      <c r="CB10" s="578">
        <f t="shared" si="59"/>
        <v>0</v>
      </c>
      <c r="CC10" s="579">
        <f t="shared" si="50"/>
        <v>0</v>
      </c>
      <c r="CD10" s="576">
        <f t="shared" si="51"/>
        <v>0</v>
      </c>
      <c r="CE10" s="560">
        <f t="shared" si="52"/>
        <v>-6</v>
      </c>
      <c r="CF10" s="560">
        <f t="shared" si="53"/>
        <v>-6</v>
      </c>
      <c r="CG10" s="560">
        <f t="shared" si="54"/>
        <v>0</v>
      </c>
      <c r="CH10" s="588">
        <f t="shared" si="55"/>
        <v>0</v>
      </c>
      <c r="CI10" s="11"/>
      <c r="CJ10" s="11"/>
      <c r="CK10" s="204"/>
      <c r="CL10" s="204" t="str">
        <f t="shared" si="56"/>
        <v/>
      </c>
      <c r="CM10" s="11"/>
      <c r="CN10" s="11"/>
      <c r="CO10" s="11"/>
      <c r="CP10" s="204"/>
      <c r="CQ10" s="11"/>
      <c r="CR10" s="204"/>
      <c r="CS10" s="11"/>
    </row>
    <row r="11" spans="1:97" x14ac:dyDescent="0.2">
      <c r="A11" s="242">
        <f t="shared" si="20"/>
        <v>7</v>
      </c>
      <c r="B11" s="243">
        <f t="shared" si="57"/>
        <v>46151</v>
      </c>
      <c r="C11" s="600">
        <f t="shared" si="21"/>
        <v>19</v>
      </c>
      <c r="D11" s="307"/>
      <c r="E11" s="307"/>
      <c r="F11" s="308"/>
      <c r="G11" s="308"/>
      <c r="H11" s="547">
        <f>IF(AK11=6,Einstellungen!$E$11,IF(AK11=7,Einstellungen!$E$12,IF(AK11=1,Einstellungen!$E$13,IF(AK11=2,Einstellungen!$E$7,IF(AK11=3,Einstellungen!$E$8,IF(AK11=4,Einstellungen!$E$9,IF(AK11=5,Einstellungen!$E$10)))))))</f>
        <v>0</v>
      </c>
      <c r="I11" s="228">
        <f t="shared" si="0"/>
        <v>0</v>
      </c>
      <c r="J11" s="229" t="str">
        <f t="shared" si="1"/>
        <v/>
      </c>
      <c r="K11" s="313"/>
      <c r="L11" s="328"/>
      <c r="M11" s="202"/>
      <c r="N11" s="381"/>
      <c r="O11" s="382"/>
      <c r="P11" s="382"/>
      <c r="Q11" s="382"/>
      <c r="R11" s="246" t="str">
        <f>IF(I$36=0,"",IF(Einstellungen!I$39=1,R10+AV11,CL11))</f>
        <v/>
      </c>
      <c r="S11" s="230">
        <f>SUM(AP$3:AP11)</f>
        <v>40</v>
      </c>
      <c r="T11" s="228">
        <f>SUM(I$3:I11)</f>
        <v>0</v>
      </c>
      <c r="U11" s="373" t="str">
        <f t="shared" si="22"/>
        <v/>
      </c>
      <c r="V11" s="689"/>
      <c r="W11" s="609"/>
      <c r="X11" s="609"/>
      <c r="Y11" s="15">
        <f t="shared" si="2"/>
        <v>46151</v>
      </c>
      <c r="Z11" s="2" t="b">
        <f t="shared" si="3"/>
        <v>0</v>
      </c>
      <c r="AA11" s="2">
        <f>IF(M11=Einstellungen!A$43,I11,IF(M11=Einstellungen!A$45,I11,0))</f>
        <v>0</v>
      </c>
      <c r="AB11" s="2">
        <f>IF(M11=Einstellungen!A$44,I11,IF(M11=Einstellungen!A$45,I11,0))</f>
        <v>0</v>
      </c>
      <c r="AC11" s="661">
        <f t="shared" si="4"/>
        <v>0</v>
      </c>
      <c r="AD11" s="2" t="b">
        <f t="shared" si="5"/>
        <v>0</v>
      </c>
      <c r="AE11" s="2">
        <f t="shared" si="23"/>
        <v>0</v>
      </c>
      <c r="AF11" s="2">
        <f t="shared" si="23"/>
        <v>0</v>
      </c>
      <c r="AG11" s="325" t="b">
        <f t="shared" si="6"/>
        <v>0</v>
      </c>
      <c r="AH11" s="325" t="b">
        <f t="shared" si="7"/>
        <v>0</v>
      </c>
      <c r="AI11" s="325" t="b">
        <f t="shared" si="24"/>
        <v>0</v>
      </c>
      <c r="AJ11" s="325" t="b">
        <f t="shared" si="25"/>
        <v>0</v>
      </c>
      <c r="AK11" s="2">
        <f t="shared" si="26"/>
        <v>7</v>
      </c>
      <c r="AL11" s="14">
        <f t="shared" si="27"/>
        <v>0</v>
      </c>
      <c r="AM11" s="11">
        <f t="shared" si="28"/>
        <v>0</v>
      </c>
      <c r="AN11" s="11">
        <f t="shared" si="29"/>
        <v>0</v>
      </c>
      <c r="AO11" s="11">
        <f t="shared" si="30"/>
        <v>0</v>
      </c>
      <c r="AP11" s="11">
        <f t="shared" si="31"/>
        <v>0</v>
      </c>
      <c r="AQ11" s="204">
        <f t="shared" si="32"/>
        <v>0</v>
      </c>
      <c r="AR11" s="2" t="str">
        <f t="shared" si="33"/>
        <v/>
      </c>
      <c r="AS11" s="2" t="str">
        <f t="shared" si="34"/>
        <v/>
      </c>
      <c r="AT11" s="11" t="str">
        <f t="shared" si="35"/>
        <v/>
      </c>
      <c r="AU11" s="11" t="str">
        <f t="shared" si="36"/>
        <v/>
      </c>
      <c r="AV11" s="11">
        <f t="shared" si="37"/>
        <v>0</v>
      </c>
      <c r="AW11" s="11">
        <f>SUM($AV$3:AV11)</f>
        <v>-40</v>
      </c>
      <c r="AX11" s="390">
        <f t="shared" si="38"/>
        <v>0</v>
      </c>
      <c r="AY11" s="390">
        <f t="shared" si="8"/>
        <v>0</v>
      </c>
      <c r="AZ11" s="390">
        <f t="shared" si="8"/>
        <v>0</v>
      </c>
      <c r="BA11" s="390">
        <f t="shared" si="8"/>
        <v>0</v>
      </c>
      <c r="BB11" s="390">
        <f t="shared" si="8"/>
        <v>0</v>
      </c>
      <c r="BD11" s="368">
        <f t="shared" si="39"/>
        <v>0</v>
      </c>
      <c r="BE11" s="368">
        <f t="shared" si="39"/>
        <v>0</v>
      </c>
      <c r="BF11" s="368">
        <f t="shared" si="39"/>
        <v>0</v>
      </c>
      <c r="BG11" s="368">
        <f t="shared" si="39"/>
        <v>0</v>
      </c>
      <c r="BH11" s="372">
        <f t="shared" si="40"/>
        <v>18</v>
      </c>
      <c r="BI11" s="372">
        <f t="shared" si="9"/>
        <v>1.5</v>
      </c>
      <c r="BJ11" s="372">
        <f t="shared" si="41"/>
        <v>22</v>
      </c>
      <c r="BK11" s="372">
        <f t="shared" si="10"/>
        <v>2</v>
      </c>
      <c r="BL11" s="372">
        <f t="shared" si="42"/>
        <v>6</v>
      </c>
      <c r="BM11" s="372">
        <f t="shared" si="11"/>
        <v>2</v>
      </c>
      <c r="BN11" s="564">
        <f t="shared" ref="BN11:BN34" si="60">IF(BD11&lt;BH11,0,BD11-BH11)</f>
        <v>0</v>
      </c>
      <c r="BO11" s="565">
        <f t="shared" ref="BO11:BO34" si="61">IF(BE11&lt;BH11,0,BE11-BH11)</f>
        <v>0</v>
      </c>
      <c r="BP11" s="570">
        <f t="shared" ref="BP11:BP34" si="62">BO11-BN11</f>
        <v>0</v>
      </c>
      <c r="BQ11" s="564">
        <f t="shared" ref="BQ11:BQ34" si="63">IF(BF11&lt;BH11,0,BF11-BH11)</f>
        <v>0</v>
      </c>
      <c r="BR11" s="565">
        <f t="shared" ref="BR11:BR34" si="64">IF(BG11&lt;BH11,0,BG11-BH11)</f>
        <v>0</v>
      </c>
      <c r="BS11" s="570">
        <f t="shared" ref="BS11:BS34" si="65">BR11-BQ11</f>
        <v>0</v>
      </c>
      <c r="BT11" s="568">
        <f t="shared" si="43"/>
        <v>0</v>
      </c>
      <c r="BU11" s="564">
        <f t="shared" si="44"/>
        <v>0</v>
      </c>
      <c r="BV11" s="582">
        <f t="shared" si="45"/>
        <v>0</v>
      </c>
      <c r="BW11" s="576">
        <f t="shared" si="46"/>
        <v>0</v>
      </c>
      <c r="BX11" s="577">
        <f t="shared" si="47"/>
        <v>0</v>
      </c>
      <c r="BY11" s="578">
        <f t="shared" si="58"/>
        <v>0</v>
      </c>
      <c r="BZ11" s="576">
        <f t="shared" si="48"/>
        <v>0</v>
      </c>
      <c r="CA11" s="577">
        <f t="shared" si="49"/>
        <v>0</v>
      </c>
      <c r="CB11" s="578">
        <f t="shared" si="59"/>
        <v>0</v>
      </c>
      <c r="CC11" s="579">
        <f t="shared" si="50"/>
        <v>0</v>
      </c>
      <c r="CD11" s="576">
        <f t="shared" si="51"/>
        <v>0</v>
      </c>
      <c r="CE11" s="560">
        <f t="shared" si="52"/>
        <v>-6</v>
      </c>
      <c r="CF11" s="560">
        <f t="shared" si="53"/>
        <v>-6</v>
      </c>
      <c r="CG11" s="560">
        <f t="shared" si="54"/>
        <v>0</v>
      </c>
      <c r="CH11" s="588">
        <f t="shared" si="55"/>
        <v>0</v>
      </c>
      <c r="CI11" s="11"/>
      <c r="CJ11" s="11"/>
      <c r="CK11" s="204"/>
      <c r="CL11" s="204" t="str">
        <f t="shared" si="56"/>
        <v/>
      </c>
      <c r="CM11" s="11"/>
      <c r="CN11" s="11"/>
      <c r="CO11" s="11"/>
      <c r="CP11" s="204"/>
      <c r="CQ11" s="11"/>
      <c r="CR11" s="204"/>
      <c r="CS11" s="11"/>
    </row>
    <row r="12" spans="1:97" x14ac:dyDescent="0.2">
      <c r="A12" s="242">
        <f t="shared" si="20"/>
        <v>1</v>
      </c>
      <c r="B12" s="243">
        <f t="shared" si="57"/>
        <v>46152</v>
      </c>
      <c r="C12" s="600">
        <f t="shared" si="21"/>
        <v>19</v>
      </c>
      <c r="D12" s="307"/>
      <c r="E12" s="307"/>
      <c r="F12" s="308"/>
      <c r="G12" s="308"/>
      <c r="H12" s="547">
        <f>IF(AK12=6,Einstellungen!$E$11,IF(AK12=7,Einstellungen!$E$12,IF(AK12=1,Einstellungen!$E$13,IF(AK12=2,Einstellungen!$E$7,IF(AK12=3,Einstellungen!$E$8,IF(AK12=4,Einstellungen!$E$9,IF(AK12=5,Einstellungen!$E$10)))))))</f>
        <v>0</v>
      </c>
      <c r="I12" s="228">
        <f t="shared" si="0"/>
        <v>0</v>
      </c>
      <c r="J12" s="229" t="str">
        <f t="shared" si="1"/>
        <v/>
      </c>
      <c r="K12" s="313"/>
      <c r="L12" s="328"/>
      <c r="M12" s="202"/>
      <c r="N12" s="381"/>
      <c r="O12" s="382"/>
      <c r="P12" s="382"/>
      <c r="Q12" s="382"/>
      <c r="R12" s="246" t="str">
        <f>IF(I$36=0,"",IF(Einstellungen!I$39=1,R11+AV12,CL12))</f>
        <v/>
      </c>
      <c r="S12" s="230">
        <f>SUM(AP$3:AP12)</f>
        <v>40</v>
      </c>
      <c r="T12" s="228">
        <f>SUM(I$3:I12)</f>
        <v>0</v>
      </c>
      <c r="U12" s="373" t="str">
        <f t="shared" si="22"/>
        <v/>
      </c>
      <c r="V12" s="689" t="s">
        <v>265</v>
      </c>
      <c r="W12" s="609"/>
      <c r="X12" s="609"/>
      <c r="Y12" s="15">
        <f t="shared" si="2"/>
        <v>46152</v>
      </c>
      <c r="Z12" s="2" t="b">
        <f t="shared" si="3"/>
        <v>0</v>
      </c>
      <c r="AA12" s="2">
        <f>IF(M12=Einstellungen!A$43,I12,IF(M12=Einstellungen!A$45,I12,0))</f>
        <v>0</v>
      </c>
      <c r="AB12" s="2">
        <f>IF(M12=Einstellungen!A$44,I12,IF(M12=Einstellungen!A$45,I12,0))</f>
        <v>0</v>
      </c>
      <c r="AC12" s="661">
        <f t="shared" si="4"/>
        <v>0</v>
      </c>
      <c r="AD12" s="2" t="b">
        <f t="shared" si="5"/>
        <v>0</v>
      </c>
      <c r="AE12" s="2">
        <f t="shared" si="23"/>
        <v>0</v>
      </c>
      <c r="AF12" s="2">
        <f t="shared" si="23"/>
        <v>0</v>
      </c>
      <c r="AG12" s="325" t="b">
        <f t="shared" si="6"/>
        <v>0</v>
      </c>
      <c r="AH12" s="325" t="b">
        <f t="shared" si="7"/>
        <v>0</v>
      </c>
      <c r="AI12" s="325" t="b">
        <f t="shared" si="24"/>
        <v>0</v>
      </c>
      <c r="AJ12" s="325" t="b">
        <f t="shared" si="25"/>
        <v>0</v>
      </c>
      <c r="AK12" s="2">
        <f t="shared" si="26"/>
        <v>1</v>
      </c>
      <c r="AL12" s="14">
        <f t="shared" si="27"/>
        <v>0</v>
      </c>
      <c r="AM12" s="11">
        <f t="shared" si="28"/>
        <v>0</v>
      </c>
      <c r="AN12" s="11">
        <f t="shared" si="29"/>
        <v>0</v>
      </c>
      <c r="AO12" s="11">
        <f t="shared" si="30"/>
        <v>0</v>
      </c>
      <c r="AP12" s="11">
        <f t="shared" si="31"/>
        <v>0</v>
      </c>
      <c r="AQ12" s="204">
        <f t="shared" si="32"/>
        <v>0</v>
      </c>
      <c r="AR12" s="2" t="str">
        <f t="shared" si="33"/>
        <v/>
      </c>
      <c r="AS12" s="2" t="str">
        <f t="shared" si="34"/>
        <v/>
      </c>
      <c r="AT12" s="11" t="str">
        <f t="shared" si="35"/>
        <v/>
      </c>
      <c r="AU12" s="11" t="str">
        <f t="shared" si="36"/>
        <v/>
      </c>
      <c r="AV12" s="11">
        <f t="shared" si="37"/>
        <v>0</v>
      </c>
      <c r="AW12" s="11">
        <f>SUM($AV$3:AV12)</f>
        <v>-40</v>
      </c>
      <c r="AX12" s="390">
        <f t="shared" si="38"/>
        <v>0</v>
      </c>
      <c r="AY12" s="390">
        <f t="shared" si="8"/>
        <v>0</v>
      </c>
      <c r="AZ12" s="390">
        <f t="shared" si="8"/>
        <v>0</v>
      </c>
      <c r="BA12" s="390">
        <f t="shared" si="8"/>
        <v>0</v>
      </c>
      <c r="BB12" s="390">
        <f t="shared" si="8"/>
        <v>0</v>
      </c>
      <c r="BD12" s="368">
        <f t="shared" si="39"/>
        <v>0</v>
      </c>
      <c r="BE12" s="368">
        <f t="shared" si="39"/>
        <v>0</v>
      </c>
      <c r="BF12" s="368">
        <f t="shared" si="39"/>
        <v>0</v>
      </c>
      <c r="BG12" s="368">
        <f t="shared" si="39"/>
        <v>0</v>
      </c>
      <c r="BH12" s="372">
        <f t="shared" si="40"/>
        <v>8</v>
      </c>
      <c r="BI12" s="372">
        <f t="shared" si="9"/>
        <v>2</v>
      </c>
      <c r="BJ12" s="372">
        <f t="shared" si="41"/>
        <v>22</v>
      </c>
      <c r="BK12" s="372">
        <f t="shared" si="10"/>
        <v>3</v>
      </c>
      <c r="BL12" s="372">
        <f t="shared" si="42"/>
        <v>6</v>
      </c>
      <c r="BM12" s="372">
        <f t="shared" si="11"/>
        <v>3</v>
      </c>
      <c r="BN12" s="564">
        <f t="shared" si="60"/>
        <v>0</v>
      </c>
      <c r="BO12" s="565">
        <f t="shared" si="61"/>
        <v>0</v>
      </c>
      <c r="BP12" s="570">
        <f t="shared" si="62"/>
        <v>0</v>
      </c>
      <c r="BQ12" s="564">
        <f t="shared" si="63"/>
        <v>0</v>
      </c>
      <c r="BR12" s="565">
        <f t="shared" si="64"/>
        <v>0</v>
      </c>
      <c r="BS12" s="570">
        <f t="shared" si="65"/>
        <v>0</v>
      </c>
      <c r="BT12" s="568">
        <f t="shared" si="43"/>
        <v>0</v>
      </c>
      <c r="BU12" s="564">
        <f t="shared" si="44"/>
        <v>0</v>
      </c>
      <c r="BV12" s="582">
        <f t="shared" si="45"/>
        <v>0</v>
      </c>
      <c r="BW12" s="576">
        <f t="shared" si="46"/>
        <v>0</v>
      </c>
      <c r="BX12" s="577">
        <f t="shared" si="47"/>
        <v>0</v>
      </c>
      <c r="BY12" s="578">
        <f t="shared" si="58"/>
        <v>0</v>
      </c>
      <c r="BZ12" s="576">
        <f t="shared" si="48"/>
        <v>0</v>
      </c>
      <c r="CA12" s="577">
        <f t="shared" si="49"/>
        <v>0</v>
      </c>
      <c r="CB12" s="578">
        <f t="shared" si="59"/>
        <v>0</v>
      </c>
      <c r="CC12" s="579">
        <f t="shared" si="50"/>
        <v>0</v>
      </c>
      <c r="CD12" s="576">
        <f t="shared" si="51"/>
        <v>0</v>
      </c>
      <c r="CE12" s="560">
        <f t="shared" si="52"/>
        <v>-6</v>
      </c>
      <c r="CF12" s="560">
        <f t="shared" si="53"/>
        <v>-6</v>
      </c>
      <c r="CG12" s="560">
        <f t="shared" si="54"/>
        <v>0</v>
      </c>
      <c r="CH12" s="588">
        <f t="shared" si="55"/>
        <v>0</v>
      </c>
      <c r="CI12" s="11"/>
      <c r="CJ12" s="11"/>
      <c r="CK12" s="204"/>
      <c r="CL12" s="204" t="str">
        <f t="shared" si="56"/>
        <v/>
      </c>
      <c r="CM12" s="11"/>
      <c r="CN12" s="11"/>
      <c r="CO12" s="11"/>
      <c r="CP12" s="204"/>
      <c r="CQ12" s="11"/>
      <c r="CR12" s="204"/>
      <c r="CS12" s="11"/>
    </row>
    <row r="13" spans="1:97" x14ac:dyDescent="0.2">
      <c r="A13" s="242">
        <f t="shared" si="20"/>
        <v>2</v>
      </c>
      <c r="B13" s="243">
        <f t="shared" si="57"/>
        <v>46153</v>
      </c>
      <c r="C13" s="600">
        <f t="shared" si="21"/>
        <v>20</v>
      </c>
      <c r="D13" s="307"/>
      <c r="E13" s="307"/>
      <c r="F13" s="308"/>
      <c r="G13" s="308"/>
      <c r="H13" s="547">
        <f>IF(AK13=6,Einstellungen!$E$11,IF(AK13=7,Einstellungen!$E$12,IF(AK13=1,Einstellungen!$E$13,IF(AK13=2,Einstellungen!$E$7,IF(AK13=3,Einstellungen!$E$8,IF(AK13=4,Einstellungen!$E$9,IF(AK13=5,Einstellungen!$E$10)))))))</f>
        <v>0</v>
      </c>
      <c r="I13" s="228">
        <f t="shared" si="0"/>
        <v>0</v>
      </c>
      <c r="J13" s="229">
        <f t="shared" si="1"/>
        <v>1</v>
      </c>
      <c r="K13" s="313"/>
      <c r="L13" s="328"/>
      <c r="M13" s="202"/>
      <c r="N13" s="381"/>
      <c r="O13" s="382"/>
      <c r="P13" s="382"/>
      <c r="Q13" s="382"/>
      <c r="R13" s="246" t="str">
        <f>IF(I$36=0,"",IF(Einstellungen!I$39=1,R12+AV13,CL13))</f>
        <v/>
      </c>
      <c r="S13" s="230">
        <f>SUM(AP$3:AP13)</f>
        <v>48</v>
      </c>
      <c r="T13" s="228">
        <f>SUM(I$3:I13)</f>
        <v>0</v>
      </c>
      <c r="U13" s="373" t="str">
        <f t="shared" si="22"/>
        <v/>
      </c>
      <c r="V13" s="689"/>
      <c r="W13" s="609"/>
      <c r="X13" s="609"/>
      <c r="Y13" s="15">
        <f t="shared" si="2"/>
        <v>46153</v>
      </c>
      <c r="Z13" s="2">
        <f t="shared" si="3"/>
        <v>0</v>
      </c>
      <c r="AA13" s="2">
        <f>IF(M13=Einstellungen!A$43,I13,IF(M13=Einstellungen!A$45,I13,0))</f>
        <v>0</v>
      </c>
      <c r="AB13" s="2">
        <f>IF(M13=Einstellungen!A$44,I13,IF(M13=Einstellungen!A$45,I13,0))</f>
        <v>0</v>
      </c>
      <c r="AC13" s="661">
        <f t="shared" si="4"/>
        <v>0</v>
      </c>
      <c r="AD13" s="2">
        <f t="shared" si="5"/>
        <v>0</v>
      </c>
      <c r="AE13" s="2">
        <f t="shared" si="23"/>
        <v>0</v>
      </c>
      <c r="AF13" s="2">
        <f t="shared" si="23"/>
        <v>0</v>
      </c>
      <c r="AG13" s="325">
        <f t="shared" si="6"/>
        <v>0</v>
      </c>
      <c r="AH13" s="325">
        <f t="shared" si="7"/>
        <v>0</v>
      </c>
      <c r="AI13" s="325">
        <f t="shared" si="24"/>
        <v>0</v>
      </c>
      <c r="AJ13" s="325">
        <f t="shared" si="25"/>
        <v>0</v>
      </c>
      <c r="AK13" s="2">
        <f t="shared" si="26"/>
        <v>2</v>
      </c>
      <c r="AL13" s="14">
        <f t="shared" si="27"/>
        <v>0</v>
      </c>
      <c r="AM13" s="11">
        <f t="shared" si="28"/>
        <v>0</v>
      </c>
      <c r="AN13" s="11">
        <f t="shared" si="29"/>
        <v>0</v>
      </c>
      <c r="AO13" s="11">
        <f t="shared" si="30"/>
        <v>8</v>
      </c>
      <c r="AP13" s="11">
        <f t="shared" si="31"/>
        <v>8</v>
      </c>
      <c r="AQ13" s="204">
        <f t="shared" si="32"/>
        <v>8</v>
      </c>
      <c r="AR13" s="2">
        <f t="shared" si="33"/>
        <v>1</v>
      </c>
      <c r="AS13" s="2">
        <f t="shared" si="34"/>
        <v>1</v>
      </c>
      <c r="AT13" s="11" t="str">
        <f t="shared" si="35"/>
        <v/>
      </c>
      <c r="AU13" s="11" t="str">
        <f t="shared" si="36"/>
        <v/>
      </c>
      <c r="AV13" s="11">
        <f t="shared" si="37"/>
        <v>-8</v>
      </c>
      <c r="AW13" s="11">
        <f>SUM($AV$3:AV13)</f>
        <v>-48</v>
      </c>
      <c r="AX13" s="390">
        <f t="shared" si="38"/>
        <v>0</v>
      </c>
      <c r="AY13" s="390">
        <f t="shared" si="8"/>
        <v>0</v>
      </c>
      <c r="AZ13" s="390">
        <f t="shared" si="8"/>
        <v>0</v>
      </c>
      <c r="BA13" s="390">
        <f t="shared" si="8"/>
        <v>0</v>
      </c>
      <c r="BB13" s="390">
        <f t="shared" si="8"/>
        <v>0</v>
      </c>
      <c r="BD13" s="368">
        <f t="shared" si="39"/>
        <v>0</v>
      </c>
      <c r="BE13" s="368">
        <f t="shared" si="39"/>
        <v>0</v>
      </c>
      <c r="BF13" s="368">
        <f t="shared" si="39"/>
        <v>0</v>
      </c>
      <c r="BG13" s="368">
        <f t="shared" si="39"/>
        <v>0</v>
      </c>
      <c r="BH13" s="372">
        <f t="shared" si="40"/>
        <v>18</v>
      </c>
      <c r="BI13" s="372">
        <f t="shared" si="9"/>
        <v>1.5</v>
      </c>
      <c r="BJ13" s="372">
        <f t="shared" si="41"/>
        <v>22</v>
      </c>
      <c r="BK13" s="372">
        <f t="shared" si="10"/>
        <v>2</v>
      </c>
      <c r="BL13" s="372">
        <f t="shared" si="42"/>
        <v>6</v>
      </c>
      <c r="BM13" s="372">
        <f t="shared" si="11"/>
        <v>2</v>
      </c>
      <c r="BN13" s="564">
        <f t="shared" si="60"/>
        <v>0</v>
      </c>
      <c r="BO13" s="565">
        <f t="shared" si="61"/>
        <v>0</v>
      </c>
      <c r="BP13" s="570">
        <f t="shared" si="62"/>
        <v>0</v>
      </c>
      <c r="BQ13" s="564">
        <f t="shared" si="63"/>
        <v>0</v>
      </c>
      <c r="BR13" s="565">
        <f t="shared" si="64"/>
        <v>0</v>
      </c>
      <c r="BS13" s="570">
        <f t="shared" si="65"/>
        <v>0</v>
      </c>
      <c r="BT13" s="568">
        <f t="shared" si="43"/>
        <v>0</v>
      </c>
      <c r="BU13" s="564">
        <f t="shared" si="44"/>
        <v>0</v>
      </c>
      <c r="BV13" s="582">
        <f t="shared" si="45"/>
        <v>0</v>
      </c>
      <c r="BW13" s="576">
        <f t="shared" si="46"/>
        <v>0</v>
      </c>
      <c r="BX13" s="577">
        <f t="shared" si="47"/>
        <v>0</v>
      </c>
      <c r="BY13" s="578">
        <f t="shared" si="58"/>
        <v>0</v>
      </c>
      <c r="BZ13" s="576">
        <f t="shared" si="48"/>
        <v>0</v>
      </c>
      <c r="CA13" s="577">
        <f t="shared" si="49"/>
        <v>0</v>
      </c>
      <c r="CB13" s="578">
        <f t="shared" si="59"/>
        <v>0</v>
      </c>
      <c r="CC13" s="579">
        <f t="shared" si="50"/>
        <v>0</v>
      </c>
      <c r="CD13" s="576">
        <f t="shared" si="51"/>
        <v>0</v>
      </c>
      <c r="CE13" s="560">
        <f t="shared" si="52"/>
        <v>-6</v>
      </c>
      <c r="CF13" s="560">
        <f t="shared" si="53"/>
        <v>-6</v>
      </c>
      <c r="CG13" s="560">
        <f t="shared" si="54"/>
        <v>0</v>
      </c>
      <c r="CH13" s="588">
        <f t="shared" si="55"/>
        <v>0</v>
      </c>
      <c r="CI13" s="11"/>
      <c r="CJ13" s="11"/>
      <c r="CK13" s="204"/>
      <c r="CL13" s="204" t="str">
        <f t="shared" si="56"/>
        <v/>
      </c>
      <c r="CM13" s="11"/>
      <c r="CN13" s="11"/>
      <c r="CO13" s="11"/>
      <c r="CP13" s="204"/>
      <c r="CQ13" s="11"/>
      <c r="CR13" s="204"/>
      <c r="CS13" s="11"/>
    </row>
    <row r="14" spans="1:97" x14ac:dyDescent="0.2">
      <c r="A14" s="242">
        <f t="shared" si="20"/>
        <v>3</v>
      </c>
      <c r="B14" s="243">
        <f t="shared" si="57"/>
        <v>46154</v>
      </c>
      <c r="C14" s="600">
        <f t="shared" si="21"/>
        <v>20</v>
      </c>
      <c r="D14" s="307"/>
      <c r="E14" s="307"/>
      <c r="F14" s="308"/>
      <c r="G14" s="308"/>
      <c r="H14" s="547">
        <f>IF(AK14=6,Einstellungen!$E$11,IF(AK14=7,Einstellungen!$E$12,IF(AK14=1,Einstellungen!$E$13,IF(AK14=2,Einstellungen!$E$7,IF(AK14=3,Einstellungen!$E$8,IF(AK14=4,Einstellungen!$E$9,IF(AK14=5,Einstellungen!$E$10)))))))</f>
        <v>0</v>
      </c>
      <c r="I14" s="228">
        <f t="shared" si="0"/>
        <v>0</v>
      </c>
      <c r="J14" s="229">
        <f t="shared" si="1"/>
        <v>1</v>
      </c>
      <c r="K14" s="313"/>
      <c r="L14" s="328"/>
      <c r="M14" s="202"/>
      <c r="N14" s="381"/>
      <c r="O14" s="382"/>
      <c r="P14" s="382"/>
      <c r="Q14" s="382"/>
      <c r="R14" s="246" t="str">
        <f>IF(I$36=0,"",IF(Einstellungen!I$39=1,R13+AV14,CL14))</f>
        <v/>
      </c>
      <c r="S14" s="230">
        <f>SUM(AP$3:AP14)</f>
        <v>56</v>
      </c>
      <c r="T14" s="228">
        <f>SUM(I$3:I14)</f>
        <v>0</v>
      </c>
      <c r="U14" s="373" t="str">
        <f t="shared" si="22"/>
        <v/>
      </c>
      <c r="V14" s="689"/>
      <c r="W14" s="609"/>
      <c r="X14" s="609"/>
      <c r="Y14" s="15">
        <f t="shared" si="2"/>
        <v>46154</v>
      </c>
      <c r="Z14" s="2">
        <f t="shared" si="3"/>
        <v>0</v>
      </c>
      <c r="AA14" s="2">
        <f>IF(M14=Einstellungen!A$43,I14,IF(M14=Einstellungen!A$45,I14,0))</f>
        <v>0</v>
      </c>
      <c r="AB14" s="2">
        <f>IF(M14=Einstellungen!A$44,I14,IF(M14=Einstellungen!A$45,I14,0))</f>
        <v>0</v>
      </c>
      <c r="AC14" s="661">
        <f t="shared" si="4"/>
        <v>0</v>
      </c>
      <c r="AD14" s="2">
        <f t="shared" si="5"/>
        <v>0</v>
      </c>
      <c r="AE14" s="2">
        <f t="shared" si="23"/>
        <v>0</v>
      </c>
      <c r="AF14" s="2">
        <f t="shared" si="23"/>
        <v>0</v>
      </c>
      <c r="AG14" s="325">
        <f t="shared" si="6"/>
        <v>0</v>
      </c>
      <c r="AH14" s="325">
        <f t="shared" si="7"/>
        <v>0</v>
      </c>
      <c r="AI14" s="325">
        <f t="shared" si="24"/>
        <v>0</v>
      </c>
      <c r="AJ14" s="325">
        <f t="shared" si="25"/>
        <v>0</v>
      </c>
      <c r="AK14" s="2">
        <f t="shared" si="26"/>
        <v>3</v>
      </c>
      <c r="AL14" s="14">
        <f t="shared" si="27"/>
        <v>0</v>
      </c>
      <c r="AM14" s="11">
        <f t="shared" si="28"/>
        <v>0</v>
      </c>
      <c r="AN14" s="11">
        <f t="shared" si="29"/>
        <v>0</v>
      </c>
      <c r="AO14" s="11">
        <f t="shared" si="30"/>
        <v>8</v>
      </c>
      <c r="AP14" s="11">
        <f t="shared" si="31"/>
        <v>8</v>
      </c>
      <c r="AQ14" s="204">
        <f t="shared" si="32"/>
        <v>8</v>
      </c>
      <c r="AR14" s="2">
        <f t="shared" si="33"/>
        <v>1</v>
      </c>
      <c r="AS14" s="2">
        <f t="shared" si="34"/>
        <v>1</v>
      </c>
      <c r="AT14" s="11" t="str">
        <f t="shared" si="35"/>
        <v/>
      </c>
      <c r="AU14" s="11" t="str">
        <f t="shared" si="36"/>
        <v/>
      </c>
      <c r="AV14" s="11">
        <f t="shared" si="37"/>
        <v>-8</v>
      </c>
      <c r="AW14" s="11">
        <f>SUM($AV$3:AV14)</f>
        <v>-56</v>
      </c>
      <c r="AX14" s="390">
        <f t="shared" si="38"/>
        <v>0</v>
      </c>
      <c r="AY14" s="390">
        <f t="shared" si="8"/>
        <v>0</v>
      </c>
      <c r="AZ14" s="390">
        <f t="shared" si="8"/>
        <v>0</v>
      </c>
      <c r="BA14" s="390">
        <f t="shared" si="8"/>
        <v>0</v>
      </c>
      <c r="BB14" s="390">
        <f t="shared" si="8"/>
        <v>0</v>
      </c>
      <c r="BD14" s="368">
        <f t="shared" si="39"/>
        <v>0</v>
      </c>
      <c r="BE14" s="368">
        <f t="shared" si="39"/>
        <v>0</v>
      </c>
      <c r="BF14" s="368">
        <f t="shared" si="39"/>
        <v>0</v>
      </c>
      <c r="BG14" s="368">
        <f t="shared" si="39"/>
        <v>0</v>
      </c>
      <c r="BH14" s="372">
        <f t="shared" si="40"/>
        <v>18</v>
      </c>
      <c r="BI14" s="372">
        <f t="shared" si="9"/>
        <v>1.5</v>
      </c>
      <c r="BJ14" s="372">
        <f t="shared" si="41"/>
        <v>22</v>
      </c>
      <c r="BK14" s="372">
        <f t="shared" si="10"/>
        <v>2</v>
      </c>
      <c r="BL14" s="372">
        <f t="shared" si="42"/>
        <v>6</v>
      </c>
      <c r="BM14" s="372">
        <f t="shared" si="11"/>
        <v>2</v>
      </c>
      <c r="BN14" s="564">
        <f t="shared" si="60"/>
        <v>0</v>
      </c>
      <c r="BO14" s="565">
        <f t="shared" si="61"/>
        <v>0</v>
      </c>
      <c r="BP14" s="570">
        <f t="shared" si="62"/>
        <v>0</v>
      </c>
      <c r="BQ14" s="564">
        <f t="shared" si="63"/>
        <v>0</v>
      </c>
      <c r="BR14" s="565">
        <f t="shared" si="64"/>
        <v>0</v>
      </c>
      <c r="BS14" s="570">
        <f t="shared" si="65"/>
        <v>0</v>
      </c>
      <c r="BT14" s="568">
        <f t="shared" si="43"/>
        <v>0</v>
      </c>
      <c r="BU14" s="564">
        <f t="shared" si="44"/>
        <v>0</v>
      </c>
      <c r="BV14" s="582">
        <f t="shared" si="45"/>
        <v>0</v>
      </c>
      <c r="BW14" s="576">
        <f t="shared" si="46"/>
        <v>0</v>
      </c>
      <c r="BX14" s="577">
        <f t="shared" si="47"/>
        <v>0</v>
      </c>
      <c r="BY14" s="578">
        <f t="shared" si="58"/>
        <v>0</v>
      </c>
      <c r="BZ14" s="576">
        <f t="shared" si="48"/>
        <v>0</v>
      </c>
      <c r="CA14" s="577">
        <f t="shared" si="49"/>
        <v>0</v>
      </c>
      <c r="CB14" s="578">
        <f t="shared" si="59"/>
        <v>0</v>
      </c>
      <c r="CC14" s="579">
        <f t="shared" si="50"/>
        <v>0</v>
      </c>
      <c r="CD14" s="576">
        <f t="shared" si="51"/>
        <v>0</v>
      </c>
      <c r="CE14" s="560">
        <f t="shared" si="52"/>
        <v>-6</v>
      </c>
      <c r="CF14" s="560">
        <f t="shared" si="53"/>
        <v>-6</v>
      </c>
      <c r="CG14" s="560">
        <f t="shared" si="54"/>
        <v>0</v>
      </c>
      <c r="CH14" s="588">
        <f t="shared" si="55"/>
        <v>0</v>
      </c>
      <c r="CI14" s="11"/>
      <c r="CJ14" s="11"/>
      <c r="CK14" s="204"/>
      <c r="CL14" s="204" t="str">
        <f t="shared" si="56"/>
        <v/>
      </c>
      <c r="CM14" s="11"/>
      <c r="CN14" s="11"/>
      <c r="CO14" s="11"/>
      <c r="CP14" s="204"/>
      <c r="CQ14" s="11"/>
      <c r="CR14" s="204"/>
      <c r="CS14" s="11"/>
    </row>
    <row r="15" spans="1:97" x14ac:dyDescent="0.2">
      <c r="A15" s="242">
        <f t="shared" si="20"/>
        <v>4</v>
      </c>
      <c r="B15" s="243">
        <f t="shared" si="57"/>
        <v>46155</v>
      </c>
      <c r="C15" s="600">
        <f t="shared" si="21"/>
        <v>20</v>
      </c>
      <c r="D15" s="307"/>
      <c r="E15" s="307"/>
      <c r="F15" s="308"/>
      <c r="G15" s="308"/>
      <c r="H15" s="547">
        <f>IF(AK15=6,Einstellungen!$E$11,IF(AK15=7,Einstellungen!$E$12,IF(AK15=1,Einstellungen!$E$13,IF(AK15=2,Einstellungen!$E$7,IF(AK15=3,Einstellungen!$E$8,IF(AK15=4,Einstellungen!$E$9,IF(AK15=5,Einstellungen!$E$10)))))))</f>
        <v>0</v>
      </c>
      <c r="I15" s="228">
        <f t="shared" si="0"/>
        <v>0</v>
      </c>
      <c r="J15" s="229">
        <f t="shared" si="1"/>
        <v>1</v>
      </c>
      <c r="K15" s="313"/>
      <c r="L15" s="328"/>
      <c r="M15" s="202"/>
      <c r="N15" s="381"/>
      <c r="O15" s="382"/>
      <c r="P15" s="382"/>
      <c r="Q15" s="382"/>
      <c r="R15" s="246" t="str">
        <f>IF(I$36=0,"",IF(Einstellungen!I$39=1,R14+AV15,CL15))</f>
        <v/>
      </c>
      <c r="S15" s="230">
        <f>SUM(AP$3:AP15)</f>
        <v>64</v>
      </c>
      <c r="T15" s="228">
        <f>SUM(I$3:I15)</f>
        <v>0</v>
      </c>
      <c r="U15" s="373" t="str">
        <f t="shared" si="22"/>
        <v/>
      </c>
      <c r="V15" s="689"/>
      <c r="W15" s="609"/>
      <c r="X15" s="609"/>
      <c r="Y15" s="15">
        <f t="shared" si="2"/>
        <v>46155</v>
      </c>
      <c r="Z15" s="2">
        <f t="shared" si="3"/>
        <v>0</v>
      </c>
      <c r="AA15" s="2">
        <f>IF(M15=Einstellungen!A$43,I15,IF(M15=Einstellungen!A$45,I15,0))</f>
        <v>0</v>
      </c>
      <c r="AB15" s="2">
        <f>IF(M15=Einstellungen!A$44,I15,IF(M15=Einstellungen!A$45,I15,0))</f>
        <v>0</v>
      </c>
      <c r="AC15" s="661">
        <f t="shared" si="4"/>
        <v>0</v>
      </c>
      <c r="AD15" s="2">
        <f t="shared" si="5"/>
        <v>0</v>
      </c>
      <c r="AE15" s="2">
        <f t="shared" si="23"/>
        <v>0</v>
      </c>
      <c r="AF15" s="2">
        <f t="shared" si="23"/>
        <v>0</v>
      </c>
      <c r="AG15" s="325">
        <f t="shared" si="6"/>
        <v>0</v>
      </c>
      <c r="AH15" s="325">
        <f t="shared" si="7"/>
        <v>0</v>
      </c>
      <c r="AI15" s="325">
        <f t="shared" si="24"/>
        <v>0</v>
      </c>
      <c r="AJ15" s="325">
        <f t="shared" si="25"/>
        <v>0</v>
      </c>
      <c r="AK15" s="2">
        <f t="shared" si="26"/>
        <v>4</v>
      </c>
      <c r="AL15" s="14">
        <f t="shared" si="27"/>
        <v>0</v>
      </c>
      <c r="AM15" s="11">
        <f t="shared" si="28"/>
        <v>0</v>
      </c>
      <c r="AN15" s="11">
        <f t="shared" si="29"/>
        <v>0</v>
      </c>
      <c r="AO15" s="11">
        <f t="shared" si="30"/>
        <v>8</v>
      </c>
      <c r="AP15" s="11">
        <f t="shared" si="31"/>
        <v>8</v>
      </c>
      <c r="AQ15" s="204">
        <f t="shared" si="32"/>
        <v>8</v>
      </c>
      <c r="AR15" s="2">
        <f t="shared" si="33"/>
        <v>1</v>
      </c>
      <c r="AS15" s="2">
        <f t="shared" si="34"/>
        <v>1</v>
      </c>
      <c r="AT15" s="11" t="str">
        <f t="shared" ref="AT15:AT33" si="66">IF(L15="j",1,IF(L15="J/2",0.5,""))</f>
        <v/>
      </c>
      <c r="AU15" s="11" t="str">
        <f t="shared" si="36"/>
        <v/>
      </c>
      <c r="AV15" s="11">
        <f t="shared" si="37"/>
        <v>-8</v>
      </c>
      <c r="AW15" s="11">
        <f>SUM($AV$3:AV15)</f>
        <v>-64</v>
      </c>
      <c r="AX15" s="390">
        <f t="shared" si="38"/>
        <v>0</v>
      </c>
      <c r="AY15" s="390">
        <f t="shared" si="8"/>
        <v>0</v>
      </c>
      <c r="AZ15" s="390">
        <f t="shared" si="8"/>
        <v>0</v>
      </c>
      <c r="BA15" s="390">
        <f t="shared" si="8"/>
        <v>0</v>
      </c>
      <c r="BB15" s="390">
        <f t="shared" si="8"/>
        <v>0</v>
      </c>
      <c r="BD15" s="368">
        <f t="shared" si="39"/>
        <v>0</v>
      </c>
      <c r="BE15" s="368">
        <f t="shared" si="39"/>
        <v>0</v>
      </c>
      <c r="BF15" s="368">
        <f t="shared" si="39"/>
        <v>0</v>
      </c>
      <c r="BG15" s="368">
        <f t="shared" si="39"/>
        <v>0</v>
      </c>
      <c r="BH15" s="372">
        <f t="shared" si="40"/>
        <v>18</v>
      </c>
      <c r="BI15" s="372">
        <f t="shared" si="9"/>
        <v>1.5</v>
      </c>
      <c r="BJ15" s="372">
        <f t="shared" si="41"/>
        <v>22</v>
      </c>
      <c r="BK15" s="372">
        <f t="shared" si="10"/>
        <v>2</v>
      </c>
      <c r="BL15" s="372">
        <f t="shared" si="42"/>
        <v>6</v>
      </c>
      <c r="BM15" s="372">
        <f t="shared" si="11"/>
        <v>2</v>
      </c>
      <c r="BN15" s="564">
        <f t="shared" si="60"/>
        <v>0</v>
      </c>
      <c r="BO15" s="565">
        <f t="shared" si="61"/>
        <v>0</v>
      </c>
      <c r="BP15" s="570">
        <f t="shared" si="62"/>
        <v>0</v>
      </c>
      <c r="BQ15" s="564">
        <f t="shared" si="63"/>
        <v>0</v>
      </c>
      <c r="BR15" s="565">
        <f t="shared" si="64"/>
        <v>0</v>
      </c>
      <c r="BS15" s="570">
        <f t="shared" si="65"/>
        <v>0</v>
      </c>
      <c r="BT15" s="568">
        <f t="shared" si="43"/>
        <v>0</v>
      </c>
      <c r="BU15" s="564">
        <f t="shared" si="44"/>
        <v>0</v>
      </c>
      <c r="BV15" s="582">
        <f t="shared" si="45"/>
        <v>0</v>
      </c>
      <c r="BW15" s="576">
        <f t="shared" si="46"/>
        <v>0</v>
      </c>
      <c r="BX15" s="577">
        <f t="shared" si="47"/>
        <v>0</v>
      </c>
      <c r="BY15" s="578">
        <f t="shared" si="58"/>
        <v>0</v>
      </c>
      <c r="BZ15" s="576">
        <f t="shared" si="48"/>
        <v>0</v>
      </c>
      <c r="CA15" s="577">
        <f t="shared" si="49"/>
        <v>0</v>
      </c>
      <c r="CB15" s="578">
        <f t="shared" si="59"/>
        <v>0</v>
      </c>
      <c r="CC15" s="579">
        <f t="shared" si="50"/>
        <v>0</v>
      </c>
      <c r="CD15" s="576">
        <f t="shared" si="51"/>
        <v>0</v>
      </c>
      <c r="CE15" s="560">
        <f t="shared" si="52"/>
        <v>-6</v>
      </c>
      <c r="CF15" s="560">
        <f t="shared" si="53"/>
        <v>-6</v>
      </c>
      <c r="CG15" s="560">
        <f t="shared" si="54"/>
        <v>0</v>
      </c>
      <c r="CH15" s="588">
        <f t="shared" si="55"/>
        <v>0</v>
      </c>
      <c r="CI15" s="11"/>
      <c r="CJ15" s="11"/>
      <c r="CK15" s="204"/>
      <c r="CL15" s="204" t="str">
        <f t="shared" si="56"/>
        <v/>
      </c>
      <c r="CM15" s="11"/>
      <c r="CN15" s="11"/>
      <c r="CO15" s="11"/>
      <c r="CP15" s="204"/>
      <c r="CQ15" s="11"/>
      <c r="CR15" s="204"/>
      <c r="CS15" s="11"/>
    </row>
    <row r="16" spans="1:97" x14ac:dyDescent="0.2">
      <c r="A16" s="242">
        <f t="shared" si="20"/>
        <v>5</v>
      </c>
      <c r="B16" s="243">
        <f t="shared" si="57"/>
        <v>46156</v>
      </c>
      <c r="C16" s="600">
        <f t="shared" si="21"/>
        <v>20</v>
      </c>
      <c r="D16" s="307"/>
      <c r="E16" s="307"/>
      <c r="F16" s="308"/>
      <c r="G16" s="308"/>
      <c r="H16" s="547">
        <f>IF(AK16=6,Einstellungen!$E$11,IF(AK16=7,Einstellungen!$E$12,IF(AK16=1,Einstellungen!$E$13,IF(AK16=2,Einstellungen!$E$7,IF(AK16=3,Einstellungen!$E$8,IF(AK16=4,Einstellungen!$E$9,IF(AK16=5,Einstellungen!$E$10)))))))</f>
        <v>0</v>
      </c>
      <c r="I16" s="228">
        <f t="shared" si="0"/>
        <v>0</v>
      </c>
      <c r="J16" s="229" t="str">
        <f t="shared" si="1"/>
        <v/>
      </c>
      <c r="K16" s="313" t="s">
        <v>208</v>
      </c>
      <c r="L16" s="328"/>
      <c r="M16" s="202"/>
      <c r="N16" s="381"/>
      <c r="O16" s="382"/>
      <c r="P16" s="382"/>
      <c r="Q16" s="382"/>
      <c r="R16" s="246" t="str">
        <f>IF(I$36=0,"",IF(Einstellungen!I$39=1,R15+AV16,CL16))</f>
        <v/>
      </c>
      <c r="S16" s="230">
        <f>SUM(AP$3:AP16)</f>
        <v>64</v>
      </c>
      <c r="T16" s="228">
        <f>SUM(I$3:I16)</f>
        <v>0</v>
      </c>
      <c r="U16" s="373" t="str">
        <f t="shared" si="22"/>
        <v/>
      </c>
      <c r="V16" s="689" t="s">
        <v>266</v>
      </c>
      <c r="W16" s="609"/>
      <c r="X16" s="609"/>
      <c r="Y16" s="15">
        <f t="shared" si="2"/>
        <v>46156</v>
      </c>
      <c r="Z16" s="2" t="b">
        <f t="shared" si="3"/>
        <v>0</v>
      </c>
      <c r="AA16" s="2">
        <f>IF(M16=Einstellungen!A$43,I16,IF(M16=Einstellungen!A$45,I16,0))</f>
        <v>0</v>
      </c>
      <c r="AB16" s="2">
        <f>IF(M16=Einstellungen!A$44,I16,IF(M16=Einstellungen!A$45,I16,0))</f>
        <v>0</v>
      </c>
      <c r="AC16" s="661">
        <f t="shared" si="4"/>
        <v>0</v>
      </c>
      <c r="AD16" s="2" t="b">
        <f t="shared" si="5"/>
        <v>0</v>
      </c>
      <c r="AE16" s="2">
        <f t="shared" si="23"/>
        <v>0</v>
      </c>
      <c r="AF16" s="2">
        <f t="shared" si="23"/>
        <v>0</v>
      </c>
      <c r="AG16" s="325" t="b">
        <f t="shared" si="6"/>
        <v>0</v>
      </c>
      <c r="AH16" s="325" t="b">
        <f t="shared" si="7"/>
        <v>0</v>
      </c>
      <c r="AI16" s="325">
        <f t="shared" si="24"/>
        <v>1</v>
      </c>
      <c r="AJ16" s="325">
        <f t="shared" si="25"/>
        <v>0</v>
      </c>
      <c r="AK16" s="2">
        <f t="shared" si="26"/>
        <v>5</v>
      </c>
      <c r="AL16" s="14">
        <f t="shared" si="27"/>
        <v>0</v>
      </c>
      <c r="AM16" s="11">
        <f t="shared" si="28"/>
        <v>0</v>
      </c>
      <c r="AN16" s="11">
        <f t="shared" si="29"/>
        <v>0</v>
      </c>
      <c r="AO16" s="11">
        <f t="shared" si="30"/>
        <v>8</v>
      </c>
      <c r="AP16" s="11">
        <f t="shared" si="31"/>
        <v>0</v>
      </c>
      <c r="AQ16" s="204">
        <f t="shared" si="32"/>
        <v>0</v>
      </c>
      <c r="AR16" s="2">
        <f t="shared" si="33"/>
        <v>1</v>
      </c>
      <c r="AS16" s="2" t="str">
        <f t="shared" si="34"/>
        <v/>
      </c>
      <c r="AT16" s="11" t="str">
        <f t="shared" si="66"/>
        <v/>
      </c>
      <c r="AU16" s="11" t="str">
        <f t="shared" si="36"/>
        <v/>
      </c>
      <c r="AV16" s="11">
        <f t="shared" si="37"/>
        <v>0</v>
      </c>
      <c r="AW16" s="11">
        <f>SUM($AV$3:AV16)</f>
        <v>-64</v>
      </c>
      <c r="AX16" s="390">
        <f t="shared" si="38"/>
        <v>0</v>
      </c>
      <c r="AY16" s="390">
        <f t="shared" si="8"/>
        <v>0</v>
      </c>
      <c r="AZ16" s="390">
        <f t="shared" si="8"/>
        <v>0</v>
      </c>
      <c r="BA16" s="390">
        <f t="shared" si="8"/>
        <v>0</v>
      </c>
      <c r="BB16" s="390">
        <f t="shared" si="8"/>
        <v>0</v>
      </c>
      <c r="BD16" s="368">
        <f t="shared" si="39"/>
        <v>0</v>
      </c>
      <c r="BE16" s="368">
        <f t="shared" si="39"/>
        <v>0</v>
      </c>
      <c r="BF16" s="368">
        <f t="shared" si="39"/>
        <v>0</v>
      </c>
      <c r="BG16" s="368">
        <f t="shared" si="39"/>
        <v>0</v>
      </c>
      <c r="BH16" s="372">
        <f t="shared" si="40"/>
        <v>18</v>
      </c>
      <c r="BI16" s="372">
        <f t="shared" si="9"/>
        <v>1.5</v>
      </c>
      <c r="BJ16" s="372">
        <f t="shared" si="41"/>
        <v>22</v>
      </c>
      <c r="BK16" s="372">
        <f t="shared" si="10"/>
        <v>2</v>
      </c>
      <c r="BL16" s="372">
        <f t="shared" si="42"/>
        <v>6</v>
      </c>
      <c r="BM16" s="372">
        <f t="shared" si="11"/>
        <v>2</v>
      </c>
      <c r="BN16" s="564">
        <f t="shared" si="60"/>
        <v>0</v>
      </c>
      <c r="BO16" s="565">
        <f t="shared" si="61"/>
        <v>0</v>
      </c>
      <c r="BP16" s="570">
        <f t="shared" si="62"/>
        <v>0</v>
      </c>
      <c r="BQ16" s="564">
        <f t="shared" si="63"/>
        <v>0</v>
      </c>
      <c r="BR16" s="565">
        <f t="shared" si="64"/>
        <v>0</v>
      </c>
      <c r="BS16" s="570">
        <f t="shared" si="65"/>
        <v>0</v>
      </c>
      <c r="BT16" s="568">
        <f t="shared" si="43"/>
        <v>0</v>
      </c>
      <c r="BU16" s="564">
        <f t="shared" si="44"/>
        <v>0</v>
      </c>
      <c r="BV16" s="582">
        <f t="shared" si="45"/>
        <v>0</v>
      </c>
      <c r="BW16" s="576">
        <f t="shared" si="46"/>
        <v>0</v>
      </c>
      <c r="BX16" s="577">
        <f t="shared" si="47"/>
        <v>0</v>
      </c>
      <c r="BY16" s="578">
        <f t="shared" si="58"/>
        <v>0</v>
      </c>
      <c r="BZ16" s="576">
        <f t="shared" si="48"/>
        <v>0</v>
      </c>
      <c r="CA16" s="577">
        <f t="shared" si="49"/>
        <v>0</v>
      </c>
      <c r="CB16" s="578">
        <f t="shared" si="59"/>
        <v>0</v>
      </c>
      <c r="CC16" s="579">
        <f t="shared" si="50"/>
        <v>0</v>
      </c>
      <c r="CD16" s="576">
        <f t="shared" si="51"/>
        <v>0</v>
      </c>
      <c r="CE16" s="560">
        <f t="shared" si="52"/>
        <v>-6</v>
      </c>
      <c r="CF16" s="560">
        <f t="shared" si="53"/>
        <v>-6</v>
      </c>
      <c r="CG16" s="560">
        <f t="shared" si="54"/>
        <v>0</v>
      </c>
      <c r="CH16" s="588">
        <f t="shared" si="55"/>
        <v>0</v>
      </c>
      <c r="CI16" s="11"/>
      <c r="CJ16" s="11"/>
      <c r="CK16" s="204"/>
      <c r="CL16" s="204" t="str">
        <f t="shared" si="56"/>
        <v/>
      </c>
      <c r="CM16" s="11"/>
      <c r="CN16" s="11"/>
      <c r="CO16" s="11"/>
      <c r="CP16" s="204"/>
      <c r="CQ16" s="11"/>
      <c r="CR16" s="204"/>
      <c r="CS16" s="11"/>
    </row>
    <row r="17" spans="1:97" x14ac:dyDescent="0.2">
      <c r="A17" s="242">
        <f t="shared" si="20"/>
        <v>6</v>
      </c>
      <c r="B17" s="243">
        <f t="shared" si="57"/>
        <v>46157</v>
      </c>
      <c r="C17" s="600">
        <f t="shared" si="21"/>
        <v>20</v>
      </c>
      <c r="D17" s="307"/>
      <c r="E17" s="307"/>
      <c r="F17" s="308"/>
      <c r="G17" s="308"/>
      <c r="H17" s="547">
        <f>IF(AK17=6,Einstellungen!$E$11,IF(AK17=7,Einstellungen!$E$12,IF(AK17=1,Einstellungen!$E$13,IF(AK17=2,Einstellungen!$E$7,IF(AK17=3,Einstellungen!$E$8,IF(AK17=4,Einstellungen!$E$9,IF(AK17=5,Einstellungen!$E$10)))))))</f>
        <v>0</v>
      </c>
      <c r="I17" s="228">
        <f t="shared" si="0"/>
        <v>0</v>
      </c>
      <c r="J17" s="229">
        <f t="shared" si="1"/>
        <v>1</v>
      </c>
      <c r="K17" s="313"/>
      <c r="L17" s="328"/>
      <c r="M17" s="202"/>
      <c r="N17" s="381"/>
      <c r="O17" s="382"/>
      <c r="P17" s="382"/>
      <c r="Q17" s="382"/>
      <c r="R17" s="246" t="str">
        <f>IF(I$36=0,"",IF(Einstellungen!I$39=1,R16+AV17,CL17))</f>
        <v/>
      </c>
      <c r="S17" s="230">
        <f>SUM(AP$3:AP17)</f>
        <v>72</v>
      </c>
      <c r="T17" s="228">
        <f>SUM(I$3:I17)</f>
        <v>0</v>
      </c>
      <c r="U17" s="373" t="str">
        <f t="shared" si="22"/>
        <v/>
      </c>
      <c r="V17" s="689"/>
      <c r="W17" s="609"/>
      <c r="X17" s="609"/>
      <c r="Y17" s="15">
        <f t="shared" si="2"/>
        <v>46157</v>
      </c>
      <c r="Z17" s="2">
        <f t="shared" si="3"/>
        <v>0</v>
      </c>
      <c r="AA17" s="2">
        <f>IF(M17=Einstellungen!A$43,I17,IF(M17=Einstellungen!A$45,I17,0))</f>
        <v>0</v>
      </c>
      <c r="AB17" s="2">
        <f>IF(M17=Einstellungen!A$44,I17,IF(M17=Einstellungen!A$45,I17,0))</f>
        <v>0</v>
      </c>
      <c r="AC17" s="661">
        <f t="shared" si="4"/>
        <v>0</v>
      </c>
      <c r="AD17" s="2">
        <f t="shared" si="5"/>
        <v>0</v>
      </c>
      <c r="AE17" s="2">
        <f t="shared" si="23"/>
        <v>0</v>
      </c>
      <c r="AF17" s="2">
        <f t="shared" si="23"/>
        <v>0</v>
      </c>
      <c r="AG17" s="325">
        <f t="shared" si="6"/>
        <v>0</v>
      </c>
      <c r="AH17" s="325">
        <f t="shared" si="7"/>
        <v>0</v>
      </c>
      <c r="AI17" s="325">
        <f t="shared" si="24"/>
        <v>0</v>
      </c>
      <c r="AJ17" s="325">
        <f t="shared" si="25"/>
        <v>0</v>
      </c>
      <c r="AK17" s="2">
        <f t="shared" si="26"/>
        <v>6</v>
      </c>
      <c r="AL17" s="14">
        <f t="shared" si="27"/>
        <v>0</v>
      </c>
      <c r="AM17" s="11">
        <f t="shared" si="28"/>
        <v>0</v>
      </c>
      <c r="AN17" s="11">
        <f t="shared" si="29"/>
        <v>0</v>
      </c>
      <c r="AO17" s="11">
        <f t="shared" si="30"/>
        <v>8</v>
      </c>
      <c r="AP17" s="11">
        <f t="shared" si="31"/>
        <v>8</v>
      </c>
      <c r="AQ17" s="204">
        <f t="shared" si="32"/>
        <v>8</v>
      </c>
      <c r="AR17" s="2">
        <f t="shared" si="33"/>
        <v>1</v>
      </c>
      <c r="AS17" s="2">
        <f t="shared" si="34"/>
        <v>1</v>
      </c>
      <c r="AT17" s="11" t="str">
        <f t="shared" si="66"/>
        <v/>
      </c>
      <c r="AU17" s="11" t="str">
        <f t="shared" si="36"/>
        <v/>
      </c>
      <c r="AV17" s="11">
        <f t="shared" si="37"/>
        <v>-8</v>
      </c>
      <c r="AW17" s="11">
        <f>SUM($AV$3:AV17)</f>
        <v>-72</v>
      </c>
      <c r="AX17" s="390">
        <f t="shared" si="38"/>
        <v>0</v>
      </c>
      <c r="AY17" s="390">
        <f t="shared" si="8"/>
        <v>0</v>
      </c>
      <c r="AZ17" s="390">
        <f t="shared" si="8"/>
        <v>0</v>
      </c>
      <c r="BA17" s="390">
        <f t="shared" si="8"/>
        <v>0</v>
      </c>
      <c r="BB17" s="390">
        <f t="shared" si="8"/>
        <v>0</v>
      </c>
      <c r="BD17" s="368">
        <f t="shared" si="39"/>
        <v>0</v>
      </c>
      <c r="BE17" s="368">
        <f t="shared" si="39"/>
        <v>0</v>
      </c>
      <c r="BF17" s="368">
        <f t="shared" si="39"/>
        <v>0</v>
      </c>
      <c r="BG17" s="368">
        <f t="shared" si="39"/>
        <v>0</v>
      </c>
      <c r="BH17" s="372">
        <f t="shared" si="40"/>
        <v>18</v>
      </c>
      <c r="BI17" s="372">
        <f t="shared" si="9"/>
        <v>1.5</v>
      </c>
      <c r="BJ17" s="372">
        <f t="shared" si="41"/>
        <v>22</v>
      </c>
      <c r="BK17" s="372">
        <f t="shared" si="10"/>
        <v>2</v>
      </c>
      <c r="BL17" s="372">
        <f t="shared" si="42"/>
        <v>6</v>
      </c>
      <c r="BM17" s="372">
        <f t="shared" si="11"/>
        <v>2</v>
      </c>
      <c r="BN17" s="564">
        <f t="shared" si="60"/>
        <v>0</v>
      </c>
      <c r="BO17" s="565">
        <f t="shared" si="61"/>
        <v>0</v>
      </c>
      <c r="BP17" s="570">
        <f t="shared" si="62"/>
        <v>0</v>
      </c>
      <c r="BQ17" s="564">
        <f t="shared" si="63"/>
        <v>0</v>
      </c>
      <c r="BR17" s="565">
        <f t="shared" si="64"/>
        <v>0</v>
      </c>
      <c r="BS17" s="570">
        <f t="shared" si="65"/>
        <v>0</v>
      </c>
      <c r="BT17" s="568">
        <f t="shared" si="43"/>
        <v>0</v>
      </c>
      <c r="BU17" s="564">
        <f t="shared" si="44"/>
        <v>0</v>
      </c>
      <c r="BV17" s="582">
        <f t="shared" si="45"/>
        <v>0</v>
      </c>
      <c r="BW17" s="576">
        <f t="shared" si="46"/>
        <v>0</v>
      </c>
      <c r="BX17" s="577">
        <f t="shared" si="47"/>
        <v>0</v>
      </c>
      <c r="BY17" s="578">
        <f t="shared" si="58"/>
        <v>0</v>
      </c>
      <c r="BZ17" s="576">
        <f t="shared" si="48"/>
        <v>0</v>
      </c>
      <c r="CA17" s="577">
        <f t="shared" si="49"/>
        <v>0</v>
      </c>
      <c r="CB17" s="578">
        <f t="shared" si="59"/>
        <v>0</v>
      </c>
      <c r="CC17" s="579">
        <f t="shared" si="50"/>
        <v>0</v>
      </c>
      <c r="CD17" s="576">
        <f t="shared" si="51"/>
        <v>0</v>
      </c>
      <c r="CE17" s="560">
        <f t="shared" si="52"/>
        <v>-6</v>
      </c>
      <c r="CF17" s="560">
        <f t="shared" si="53"/>
        <v>-6</v>
      </c>
      <c r="CG17" s="560">
        <f t="shared" si="54"/>
        <v>0</v>
      </c>
      <c r="CH17" s="588">
        <f t="shared" si="55"/>
        <v>0</v>
      </c>
      <c r="CI17" s="11"/>
      <c r="CJ17" s="11"/>
      <c r="CK17" s="204"/>
      <c r="CL17" s="204" t="str">
        <f t="shared" si="56"/>
        <v/>
      </c>
      <c r="CM17" s="11"/>
      <c r="CN17" s="11"/>
      <c r="CO17" s="11"/>
      <c r="CP17" s="204"/>
      <c r="CQ17" s="11"/>
      <c r="CR17" s="204"/>
      <c r="CS17" s="11"/>
    </row>
    <row r="18" spans="1:97" x14ac:dyDescent="0.2">
      <c r="A18" s="242">
        <f t="shared" si="20"/>
        <v>7</v>
      </c>
      <c r="B18" s="243">
        <f t="shared" si="57"/>
        <v>46158</v>
      </c>
      <c r="C18" s="600">
        <f t="shared" si="21"/>
        <v>20</v>
      </c>
      <c r="D18" s="307"/>
      <c r="E18" s="307"/>
      <c r="F18" s="308"/>
      <c r="G18" s="308"/>
      <c r="H18" s="547">
        <f>IF(AK18=6,Einstellungen!$E$11,IF(AK18=7,Einstellungen!$E$12,IF(AK18=1,Einstellungen!$E$13,IF(AK18=2,Einstellungen!$E$7,IF(AK18=3,Einstellungen!$E$8,IF(AK18=4,Einstellungen!$E$9,IF(AK18=5,Einstellungen!$E$10)))))))</f>
        <v>0</v>
      </c>
      <c r="I18" s="228">
        <f t="shared" si="0"/>
        <v>0</v>
      </c>
      <c r="J18" s="229" t="str">
        <f t="shared" si="1"/>
        <v/>
      </c>
      <c r="K18" s="313"/>
      <c r="L18" s="328"/>
      <c r="M18" s="202"/>
      <c r="N18" s="381"/>
      <c r="O18" s="382"/>
      <c r="P18" s="382"/>
      <c r="Q18" s="382"/>
      <c r="R18" s="246" t="str">
        <f>IF(I$36=0,"",IF(Einstellungen!I$39=1,R17+AV18,CL18))</f>
        <v/>
      </c>
      <c r="S18" s="230">
        <f>SUM(AP$3:AP18)</f>
        <v>72</v>
      </c>
      <c r="T18" s="228">
        <f>SUM(I$3:I18)</f>
        <v>0</v>
      </c>
      <c r="U18" s="373" t="str">
        <f t="shared" si="22"/>
        <v/>
      </c>
      <c r="V18" s="689"/>
      <c r="W18" s="609"/>
      <c r="X18" s="609"/>
      <c r="Y18" s="15">
        <f t="shared" si="2"/>
        <v>46158</v>
      </c>
      <c r="Z18" s="2" t="b">
        <f t="shared" si="3"/>
        <v>0</v>
      </c>
      <c r="AA18" s="2">
        <f>IF(M18=Einstellungen!A$43,I18,IF(M18=Einstellungen!A$45,I18,0))</f>
        <v>0</v>
      </c>
      <c r="AB18" s="2">
        <f>IF(M18=Einstellungen!A$44,I18,IF(M18=Einstellungen!A$45,I18,0))</f>
        <v>0</v>
      </c>
      <c r="AC18" s="661">
        <f t="shared" si="4"/>
        <v>0</v>
      </c>
      <c r="AD18" s="2" t="b">
        <f t="shared" si="5"/>
        <v>0</v>
      </c>
      <c r="AE18" s="2">
        <f t="shared" si="23"/>
        <v>0</v>
      </c>
      <c r="AF18" s="2">
        <f t="shared" si="23"/>
        <v>0</v>
      </c>
      <c r="AG18" s="325" t="b">
        <f t="shared" si="6"/>
        <v>0</v>
      </c>
      <c r="AH18" s="325" t="b">
        <f t="shared" si="7"/>
        <v>0</v>
      </c>
      <c r="AI18" s="325" t="b">
        <f t="shared" si="24"/>
        <v>0</v>
      </c>
      <c r="AJ18" s="325" t="b">
        <f t="shared" si="25"/>
        <v>0</v>
      </c>
      <c r="AK18" s="2">
        <f t="shared" si="26"/>
        <v>7</v>
      </c>
      <c r="AL18" s="14">
        <f t="shared" si="27"/>
        <v>0</v>
      </c>
      <c r="AM18" s="11">
        <f t="shared" si="28"/>
        <v>0</v>
      </c>
      <c r="AN18" s="11">
        <f t="shared" si="29"/>
        <v>0</v>
      </c>
      <c r="AO18" s="11">
        <f t="shared" si="30"/>
        <v>0</v>
      </c>
      <c r="AP18" s="11">
        <f t="shared" si="31"/>
        <v>0</v>
      </c>
      <c r="AQ18" s="204">
        <f t="shared" si="32"/>
        <v>0</v>
      </c>
      <c r="AR18" s="2" t="str">
        <f t="shared" si="33"/>
        <v/>
      </c>
      <c r="AS18" s="2" t="str">
        <f t="shared" si="34"/>
        <v/>
      </c>
      <c r="AT18" s="11" t="str">
        <f t="shared" si="66"/>
        <v/>
      </c>
      <c r="AU18" s="11" t="str">
        <f t="shared" si="36"/>
        <v/>
      </c>
      <c r="AV18" s="11">
        <f t="shared" si="37"/>
        <v>0</v>
      </c>
      <c r="AW18" s="11">
        <f>SUM($AV$3:AV18)</f>
        <v>-72</v>
      </c>
      <c r="AX18" s="390">
        <f t="shared" si="38"/>
        <v>0</v>
      </c>
      <c r="AY18" s="390">
        <f t="shared" si="8"/>
        <v>0</v>
      </c>
      <c r="AZ18" s="390">
        <f t="shared" si="8"/>
        <v>0</v>
      </c>
      <c r="BA18" s="390">
        <f t="shared" si="8"/>
        <v>0</v>
      </c>
      <c r="BB18" s="390">
        <f t="shared" si="8"/>
        <v>0</v>
      </c>
      <c r="BD18" s="368">
        <f t="shared" si="39"/>
        <v>0</v>
      </c>
      <c r="BE18" s="368">
        <f t="shared" si="39"/>
        <v>0</v>
      </c>
      <c r="BF18" s="368">
        <f t="shared" si="39"/>
        <v>0</v>
      </c>
      <c r="BG18" s="368">
        <f t="shared" si="39"/>
        <v>0</v>
      </c>
      <c r="BH18" s="372">
        <f t="shared" si="40"/>
        <v>18</v>
      </c>
      <c r="BI18" s="372">
        <f t="shared" si="9"/>
        <v>1.5</v>
      </c>
      <c r="BJ18" s="372">
        <f t="shared" si="41"/>
        <v>22</v>
      </c>
      <c r="BK18" s="372">
        <f t="shared" si="10"/>
        <v>2</v>
      </c>
      <c r="BL18" s="372">
        <f t="shared" si="42"/>
        <v>6</v>
      </c>
      <c r="BM18" s="372">
        <f t="shared" si="11"/>
        <v>2</v>
      </c>
      <c r="BN18" s="564">
        <f t="shared" si="60"/>
        <v>0</v>
      </c>
      <c r="BO18" s="565">
        <f t="shared" si="61"/>
        <v>0</v>
      </c>
      <c r="BP18" s="570">
        <f t="shared" si="62"/>
        <v>0</v>
      </c>
      <c r="BQ18" s="564">
        <f t="shared" si="63"/>
        <v>0</v>
      </c>
      <c r="BR18" s="565">
        <f t="shared" si="64"/>
        <v>0</v>
      </c>
      <c r="BS18" s="570">
        <f t="shared" si="65"/>
        <v>0</v>
      </c>
      <c r="BT18" s="568">
        <f t="shared" si="43"/>
        <v>0</v>
      </c>
      <c r="BU18" s="564">
        <f t="shared" si="44"/>
        <v>0</v>
      </c>
      <c r="BV18" s="582">
        <f t="shared" si="45"/>
        <v>0</v>
      </c>
      <c r="BW18" s="576">
        <f t="shared" si="46"/>
        <v>0</v>
      </c>
      <c r="BX18" s="577">
        <f t="shared" si="47"/>
        <v>0</v>
      </c>
      <c r="BY18" s="578">
        <f t="shared" si="58"/>
        <v>0</v>
      </c>
      <c r="BZ18" s="576">
        <f t="shared" si="48"/>
        <v>0</v>
      </c>
      <c r="CA18" s="577">
        <f t="shared" si="49"/>
        <v>0</v>
      </c>
      <c r="CB18" s="578">
        <f t="shared" si="59"/>
        <v>0</v>
      </c>
      <c r="CC18" s="579">
        <f t="shared" si="50"/>
        <v>0</v>
      </c>
      <c r="CD18" s="576">
        <f t="shared" si="51"/>
        <v>0</v>
      </c>
      <c r="CE18" s="560">
        <f t="shared" si="52"/>
        <v>-6</v>
      </c>
      <c r="CF18" s="560">
        <f t="shared" si="53"/>
        <v>-6</v>
      </c>
      <c r="CG18" s="560">
        <f t="shared" si="54"/>
        <v>0</v>
      </c>
      <c r="CH18" s="588">
        <f t="shared" si="55"/>
        <v>0</v>
      </c>
      <c r="CI18" s="11"/>
      <c r="CJ18" s="11"/>
      <c r="CK18" s="204"/>
      <c r="CL18" s="204" t="str">
        <f t="shared" si="56"/>
        <v/>
      </c>
      <c r="CM18" s="11"/>
      <c r="CN18" s="11"/>
      <c r="CO18" s="11"/>
      <c r="CP18" s="204"/>
      <c r="CQ18" s="11"/>
      <c r="CR18" s="204"/>
      <c r="CS18" s="11"/>
    </row>
    <row r="19" spans="1:97" x14ac:dyDescent="0.2">
      <c r="A19" s="242">
        <f t="shared" si="20"/>
        <v>1</v>
      </c>
      <c r="B19" s="243">
        <f t="shared" si="57"/>
        <v>46159</v>
      </c>
      <c r="C19" s="600">
        <f t="shared" si="21"/>
        <v>20</v>
      </c>
      <c r="D19" s="307"/>
      <c r="E19" s="307"/>
      <c r="F19" s="308"/>
      <c r="G19" s="308"/>
      <c r="H19" s="547">
        <f>IF(AK19=6,Einstellungen!$E$11,IF(AK19=7,Einstellungen!$E$12,IF(AK19=1,Einstellungen!$E$13,IF(AK19=2,Einstellungen!$E$7,IF(AK19=3,Einstellungen!$E$8,IF(AK19=4,Einstellungen!$E$9,IF(AK19=5,Einstellungen!$E$10)))))))</f>
        <v>0</v>
      </c>
      <c r="I19" s="228">
        <f t="shared" si="0"/>
        <v>0</v>
      </c>
      <c r="J19" s="229" t="str">
        <f t="shared" si="1"/>
        <v/>
      </c>
      <c r="K19" s="313"/>
      <c r="L19" s="328"/>
      <c r="M19" s="202"/>
      <c r="N19" s="381"/>
      <c r="O19" s="382"/>
      <c r="P19" s="382"/>
      <c r="Q19" s="382"/>
      <c r="R19" s="246" t="str">
        <f>IF(I$36=0,"",IF(Einstellungen!I$39=1,R18+AV19,CL19))</f>
        <v/>
      </c>
      <c r="S19" s="230">
        <f>SUM(AP$3:AP19)</f>
        <v>72</v>
      </c>
      <c r="T19" s="228">
        <f>SUM(I$3:I19)</f>
        <v>0</v>
      </c>
      <c r="U19" s="373" t="str">
        <f t="shared" si="22"/>
        <v/>
      </c>
      <c r="V19" s="689"/>
      <c r="W19" s="609"/>
      <c r="X19" s="609"/>
      <c r="Y19" s="15">
        <f t="shared" si="2"/>
        <v>46159</v>
      </c>
      <c r="Z19" s="2" t="b">
        <f t="shared" si="3"/>
        <v>0</v>
      </c>
      <c r="AA19" s="2">
        <f>IF(M19=Einstellungen!A$43,I19,IF(M19=Einstellungen!A$45,I19,0))</f>
        <v>0</v>
      </c>
      <c r="AB19" s="2">
        <f>IF(M19=Einstellungen!A$44,I19,IF(M19=Einstellungen!A$45,I19,0))</f>
        <v>0</v>
      </c>
      <c r="AC19" s="661">
        <f t="shared" si="4"/>
        <v>0</v>
      </c>
      <c r="AD19" s="2" t="b">
        <f t="shared" si="5"/>
        <v>0</v>
      </c>
      <c r="AE19" s="2">
        <f t="shared" si="23"/>
        <v>0</v>
      </c>
      <c r="AF19" s="2">
        <f t="shared" si="23"/>
        <v>0</v>
      </c>
      <c r="AG19" s="325" t="b">
        <f t="shared" si="6"/>
        <v>0</v>
      </c>
      <c r="AH19" s="325" t="b">
        <f t="shared" si="7"/>
        <v>0</v>
      </c>
      <c r="AI19" s="325" t="b">
        <f t="shared" si="24"/>
        <v>0</v>
      </c>
      <c r="AJ19" s="325" t="b">
        <f t="shared" si="25"/>
        <v>0</v>
      </c>
      <c r="AK19" s="2">
        <f t="shared" si="26"/>
        <v>1</v>
      </c>
      <c r="AL19" s="14">
        <f t="shared" si="27"/>
        <v>0</v>
      </c>
      <c r="AM19" s="11">
        <f t="shared" si="28"/>
        <v>0</v>
      </c>
      <c r="AN19" s="11">
        <f t="shared" si="29"/>
        <v>0</v>
      </c>
      <c r="AO19" s="11">
        <f t="shared" si="30"/>
        <v>0</v>
      </c>
      <c r="AP19" s="11">
        <f t="shared" si="31"/>
        <v>0</v>
      </c>
      <c r="AQ19" s="204">
        <f t="shared" si="32"/>
        <v>0</v>
      </c>
      <c r="AR19" s="2" t="str">
        <f t="shared" si="33"/>
        <v/>
      </c>
      <c r="AS19" s="2" t="str">
        <f t="shared" si="34"/>
        <v/>
      </c>
      <c r="AT19" s="11" t="str">
        <f t="shared" si="66"/>
        <v/>
      </c>
      <c r="AU19" s="11" t="str">
        <f t="shared" si="36"/>
        <v/>
      </c>
      <c r="AV19" s="11">
        <f t="shared" si="37"/>
        <v>0</v>
      </c>
      <c r="AW19" s="11">
        <f>SUM($AV$3:AV19)</f>
        <v>-72</v>
      </c>
      <c r="AX19" s="390">
        <f t="shared" si="38"/>
        <v>0</v>
      </c>
      <c r="AY19" s="390">
        <f t="shared" si="38"/>
        <v>0</v>
      </c>
      <c r="AZ19" s="390">
        <f t="shared" si="38"/>
        <v>0</v>
      </c>
      <c r="BA19" s="390">
        <f t="shared" si="38"/>
        <v>0</v>
      </c>
      <c r="BB19" s="390">
        <f t="shared" si="38"/>
        <v>0</v>
      </c>
      <c r="BD19" s="368">
        <f t="shared" si="39"/>
        <v>0</v>
      </c>
      <c r="BE19" s="368">
        <f t="shared" si="39"/>
        <v>0</v>
      </c>
      <c r="BF19" s="368">
        <f t="shared" si="39"/>
        <v>0</v>
      </c>
      <c r="BG19" s="368">
        <f t="shared" si="39"/>
        <v>0</v>
      </c>
      <c r="BH19" s="372">
        <f t="shared" si="40"/>
        <v>8</v>
      </c>
      <c r="BI19" s="372">
        <f t="shared" si="9"/>
        <v>2</v>
      </c>
      <c r="BJ19" s="372">
        <f t="shared" si="41"/>
        <v>22</v>
      </c>
      <c r="BK19" s="372">
        <f t="shared" si="10"/>
        <v>3</v>
      </c>
      <c r="BL19" s="372">
        <f t="shared" si="42"/>
        <v>6</v>
      </c>
      <c r="BM19" s="372">
        <f t="shared" si="11"/>
        <v>3</v>
      </c>
      <c r="BN19" s="564">
        <f t="shared" si="60"/>
        <v>0</v>
      </c>
      <c r="BO19" s="565">
        <f t="shared" si="61"/>
        <v>0</v>
      </c>
      <c r="BP19" s="570">
        <f t="shared" si="62"/>
        <v>0</v>
      </c>
      <c r="BQ19" s="564">
        <f t="shared" si="63"/>
        <v>0</v>
      </c>
      <c r="BR19" s="565">
        <f t="shared" si="64"/>
        <v>0</v>
      </c>
      <c r="BS19" s="570">
        <f t="shared" si="65"/>
        <v>0</v>
      </c>
      <c r="BT19" s="568">
        <f t="shared" si="43"/>
        <v>0</v>
      </c>
      <c r="BU19" s="564">
        <f t="shared" si="44"/>
        <v>0</v>
      </c>
      <c r="BV19" s="582">
        <f t="shared" si="45"/>
        <v>0</v>
      </c>
      <c r="BW19" s="576">
        <f t="shared" si="46"/>
        <v>0</v>
      </c>
      <c r="BX19" s="577">
        <f t="shared" si="47"/>
        <v>0</v>
      </c>
      <c r="BY19" s="578">
        <f t="shared" si="58"/>
        <v>0</v>
      </c>
      <c r="BZ19" s="576">
        <f t="shared" si="48"/>
        <v>0</v>
      </c>
      <c r="CA19" s="577">
        <f t="shared" si="49"/>
        <v>0</v>
      </c>
      <c r="CB19" s="578">
        <f t="shared" si="59"/>
        <v>0</v>
      </c>
      <c r="CC19" s="579">
        <f t="shared" si="50"/>
        <v>0</v>
      </c>
      <c r="CD19" s="576">
        <f t="shared" si="51"/>
        <v>0</v>
      </c>
      <c r="CE19" s="560">
        <f t="shared" si="52"/>
        <v>-6</v>
      </c>
      <c r="CF19" s="560">
        <f t="shared" si="53"/>
        <v>-6</v>
      </c>
      <c r="CG19" s="560">
        <f t="shared" si="54"/>
        <v>0</v>
      </c>
      <c r="CH19" s="588">
        <f t="shared" si="55"/>
        <v>0</v>
      </c>
      <c r="CI19" s="11"/>
      <c r="CJ19" s="11"/>
      <c r="CK19" s="204"/>
      <c r="CL19" s="204" t="str">
        <f t="shared" si="56"/>
        <v/>
      </c>
      <c r="CM19" s="11"/>
      <c r="CN19" s="11"/>
      <c r="CO19" s="11"/>
      <c r="CP19" s="204"/>
      <c r="CQ19" s="11"/>
      <c r="CR19" s="204"/>
      <c r="CS19" s="11"/>
    </row>
    <row r="20" spans="1:97" x14ac:dyDescent="0.2">
      <c r="A20" s="242">
        <f t="shared" si="20"/>
        <v>2</v>
      </c>
      <c r="B20" s="243">
        <f t="shared" si="57"/>
        <v>46160</v>
      </c>
      <c r="C20" s="600">
        <f t="shared" si="21"/>
        <v>21</v>
      </c>
      <c r="D20" s="307"/>
      <c r="E20" s="307"/>
      <c r="F20" s="308"/>
      <c r="G20" s="308"/>
      <c r="H20" s="547">
        <f>IF(AK20=6,Einstellungen!$E$11,IF(AK20=7,Einstellungen!$E$12,IF(AK20=1,Einstellungen!$E$13,IF(AK20=2,Einstellungen!$E$7,IF(AK20=3,Einstellungen!$E$8,IF(AK20=4,Einstellungen!$E$9,IF(AK20=5,Einstellungen!$E$10)))))))</f>
        <v>0</v>
      </c>
      <c r="I20" s="228">
        <f t="shared" si="0"/>
        <v>0</v>
      </c>
      <c r="J20" s="229">
        <f t="shared" si="1"/>
        <v>1</v>
      </c>
      <c r="K20" s="313"/>
      <c r="L20" s="328"/>
      <c r="M20" s="202"/>
      <c r="N20" s="381"/>
      <c r="O20" s="382"/>
      <c r="P20" s="382"/>
      <c r="Q20" s="382"/>
      <c r="R20" s="246" t="str">
        <f>IF(I$36=0,"",IF(Einstellungen!I$39=1,R19+AV20,CL20))</f>
        <v/>
      </c>
      <c r="S20" s="230">
        <f>SUM(AP$3:AP20)</f>
        <v>80</v>
      </c>
      <c r="T20" s="228">
        <f>SUM(I$3:I20)</f>
        <v>0</v>
      </c>
      <c r="U20" s="373" t="str">
        <f t="shared" si="22"/>
        <v/>
      </c>
      <c r="V20" s="689"/>
      <c r="W20" s="609"/>
      <c r="X20" s="609"/>
      <c r="Y20" s="15">
        <f t="shared" si="2"/>
        <v>46160</v>
      </c>
      <c r="Z20" s="2">
        <f t="shared" si="3"/>
        <v>0</v>
      </c>
      <c r="AA20" s="2">
        <f>IF(M20=Einstellungen!A$43,I20,IF(M20=Einstellungen!A$45,I20,0))</f>
        <v>0</v>
      </c>
      <c r="AB20" s="2">
        <f>IF(M20=Einstellungen!A$44,I20,IF(M20=Einstellungen!A$45,I20,0))</f>
        <v>0</v>
      </c>
      <c r="AC20" s="661">
        <f t="shared" si="4"/>
        <v>0</v>
      </c>
      <c r="AD20" s="2">
        <f t="shared" si="5"/>
        <v>0</v>
      </c>
      <c r="AE20" s="2">
        <f t="shared" si="23"/>
        <v>0</v>
      </c>
      <c r="AF20" s="2">
        <f t="shared" si="23"/>
        <v>0</v>
      </c>
      <c r="AG20" s="325">
        <f t="shared" si="6"/>
        <v>0</v>
      </c>
      <c r="AH20" s="325">
        <f t="shared" si="7"/>
        <v>0</v>
      </c>
      <c r="AI20" s="325">
        <f t="shared" si="24"/>
        <v>0</v>
      </c>
      <c r="AJ20" s="325">
        <f t="shared" si="25"/>
        <v>0</v>
      </c>
      <c r="AK20" s="2">
        <f t="shared" si="26"/>
        <v>2</v>
      </c>
      <c r="AL20" s="14">
        <f t="shared" si="27"/>
        <v>0</v>
      </c>
      <c r="AM20" s="11">
        <f t="shared" si="28"/>
        <v>0</v>
      </c>
      <c r="AN20" s="11">
        <f t="shared" si="29"/>
        <v>0</v>
      </c>
      <c r="AO20" s="11">
        <f t="shared" si="30"/>
        <v>8</v>
      </c>
      <c r="AP20" s="11">
        <f t="shared" si="31"/>
        <v>8</v>
      </c>
      <c r="AQ20" s="204">
        <f t="shared" si="32"/>
        <v>8</v>
      </c>
      <c r="AR20" s="2">
        <f t="shared" si="33"/>
        <v>1</v>
      </c>
      <c r="AS20" s="2">
        <f t="shared" si="34"/>
        <v>1</v>
      </c>
      <c r="AT20" s="11" t="str">
        <f t="shared" si="66"/>
        <v/>
      </c>
      <c r="AU20" s="11" t="str">
        <f t="shared" ref="AU20:AU33" si="67">IF(AR20=1,IF(AT20=0.5,0.5,""))</f>
        <v/>
      </c>
      <c r="AV20" s="11">
        <f t="shared" si="37"/>
        <v>-8</v>
      </c>
      <c r="AW20" s="11">
        <f>SUM($AV$3:AV20)</f>
        <v>-80</v>
      </c>
      <c r="AX20" s="390">
        <f t="shared" si="38"/>
        <v>0</v>
      </c>
      <c r="AY20" s="390">
        <f t="shared" si="38"/>
        <v>0</v>
      </c>
      <c r="AZ20" s="390">
        <f t="shared" si="38"/>
        <v>0</v>
      </c>
      <c r="BA20" s="390">
        <f t="shared" si="38"/>
        <v>0</v>
      </c>
      <c r="BB20" s="390">
        <f t="shared" si="38"/>
        <v>0</v>
      </c>
      <c r="BD20" s="368">
        <f t="shared" si="39"/>
        <v>0</v>
      </c>
      <c r="BE20" s="368">
        <f t="shared" si="39"/>
        <v>0</v>
      </c>
      <c r="BF20" s="368">
        <f t="shared" si="39"/>
        <v>0</v>
      </c>
      <c r="BG20" s="368">
        <f t="shared" si="39"/>
        <v>0</v>
      </c>
      <c r="BH20" s="372">
        <f t="shared" si="40"/>
        <v>18</v>
      </c>
      <c r="BI20" s="372">
        <f t="shared" si="9"/>
        <v>1.5</v>
      </c>
      <c r="BJ20" s="372">
        <f t="shared" si="41"/>
        <v>22</v>
      </c>
      <c r="BK20" s="372">
        <f t="shared" si="10"/>
        <v>2</v>
      </c>
      <c r="BL20" s="372">
        <f t="shared" si="42"/>
        <v>6</v>
      </c>
      <c r="BM20" s="372">
        <f t="shared" si="11"/>
        <v>2</v>
      </c>
      <c r="BN20" s="564">
        <f t="shared" si="60"/>
        <v>0</v>
      </c>
      <c r="BO20" s="565">
        <f t="shared" si="61"/>
        <v>0</v>
      </c>
      <c r="BP20" s="570">
        <f t="shared" si="62"/>
        <v>0</v>
      </c>
      <c r="BQ20" s="564">
        <f t="shared" si="63"/>
        <v>0</v>
      </c>
      <c r="BR20" s="565">
        <f t="shared" si="64"/>
        <v>0</v>
      </c>
      <c r="BS20" s="570">
        <f t="shared" si="65"/>
        <v>0</v>
      </c>
      <c r="BT20" s="568">
        <f t="shared" si="43"/>
        <v>0</v>
      </c>
      <c r="BU20" s="564">
        <f t="shared" si="44"/>
        <v>0</v>
      </c>
      <c r="BV20" s="582">
        <f t="shared" si="45"/>
        <v>0</v>
      </c>
      <c r="BW20" s="576">
        <f t="shared" si="46"/>
        <v>0</v>
      </c>
      <c r="BX20" s="577">
        <f t="shared" si="47"/>
        <v>0</v>
      </c>
      <c r="BY20" s="578">
        <f t="shared" si="58"/>
        <v>0</v>
      </c>
      <c r="BZ20" s="576">
        <f t="shared" si="48"/>
        <v>0</v>
      </c>
      <c r="CA20" s="577">
        <f t="shared" si="49"/>
        <v>0</v>
      </c>
      <c r="CB20" s="578">
        <f t="shared" si="59"/>
        <v>0</v>
      </c>
      <c r="CC20" s="579">
        <f t="shared" si="50"/>
        <v>0</v>
      </c>
      <c r="CD20" s="576">
        <f t="shared" si="51"/>
        <v>0</v>
      </c>
      <c r="CE20" s="560">
        <f t="shared" si="52"/>
        <v>-6</v>
      </c>
      <c r="CF20" s="560">
        <f t="shared" si="53"/>
        <v>-6</v>
      </c>
      <c r="CG20" s="560">
        <f t="shared" si="54"/>
        <v>0</v>
      </c>
      <c r="CH20" s="588">
        <f t="shared" si="55"/>
        <v>0</v>
      </c>
      <c r="CI20" s="11"/>
      <c r="CJ20" s="11"/>
      <c r="CK20" s="204"/>
      <c r="CL20" s="204" t="str">
        <f t="shared" si="56"/>
        <v/>
      </c>
      <c r="CM20" s="11"/>
      <c r="CN20" s="11"/>
      <c r="CO20" s="11"/>
      <c r="CP20" s="204"/>
      <c r="CQ20" s="11"/>
      <c r="CR20" s="204"/>
      <c r="CS20" s="11"/>
    </row>
    <row r="21" spans="1:97" x14ac:dyDescent="0.2">
      <c r="A21" s="242">
        <f t="shared" si="20"/>
        <v>3</v>
      </c>
      <c r="B21" s="243">
        <f t="shared" si="57"/>
        <v>46161</v>
      </c>
      <c r="C21" s="600">
        <f t="shared" si="21"/>
        <v>21</v>
      </c>
      <c r="D21" s="307"/>
      <c r="E21" s="307"/>
      <c r="F21" s="308"/>
      <c r="G21" s="308"/>
      <c r="H21" s="547">
        <f>IF(AK21=6,Einstellungen!$E$11,IF(AK21=7,Einstellungen!$E$12,IF(AK21=1,Einstellungen!$E$13,IF(AK21=2,Einstellungen!$E$7,IF(AK21=3,Einstellungen!$E$8,IF(AK21=4,Einstellungen!$E$9,IF(AK21=5,Einstellungen!$E$10)))))))</f>
        <v>0</v>
      </c>
      <c r="I21" s="228">
        <f t="shared" si="0"/>
        <v>0</v>
      </c>
      <c r="J21" s="229">
        <f t="shared" si="1"/>
        <v>1</v>
      </c>
      <c r="K21" s="313"/>
      <c r="L21" s="328"/>
      <c r="M21" s="202"/>
      <c r="N21" s="381"/>
      <c r="O21" s="382"/>
      <c r="P21" s="382"/>
      <c r="Q21" s="382"/>
      <c r="R21" s="246" t="str">
        <f>IF(I$36=0,"",IF(Einstellungen!I$39=1,R20+AV21,CL21))</f>
        <v/>
      </c>
      <c r="S21" s="230">
        <f>SUM(AP$3:AP21)</f>
        <v>88</v>
      </c>
      <c r="T21" s="228">
        <f>SUM(I$3:I21)</f>
        <v>0</v>
      </c>
      <c r="U21" s="373" t="str">
        <f t="shared" si="22"/>
        <v/>
      </c>
      <c r="V21" s="689"/>
      <c r="W21" s="609"/>
      <c r="X21" s="609"/>
      <c r="Y21" s="15">
        <f t="shared" si="2"/>
        <v>46161</v>
      </c>
      <c r="Z21" s="2">
        <f t="shared" si="3"/>
        <v>0</v>
      </c>
      <c r="AA21" s="2">
        <f>IF(M21=Einstellungen!A$43,I21,IF(M21=Einstellungen!A$45,I21,0))</f>
        <v>0</v>
      </c>
      <c r="AB21" s="2">
        <f>IF(M21=Einstellungen!A$44,I21,IF(M21=Einstellungen!A$45,I21,0))</f>
        <v>0</v>
      </c>
      <c r="AC21" s="661">
        <f t="shared" si="4"/>
        <v>0</v>
      </c>
      <c r="AD21" s="2">
        <f t="shared" si="5"/>
        <v>0</v>
      </c>
      <c r="AE21" s="2">
        <f t="shared" si="23"/>
        <v>0</v>
      </c>
      <c r="AF21" s="2">
        <f t="shared" si="23"/>
        <v>0</v>
      </c>
      <c r="AG21" s="325">
        <f t="shared" si="6"/>
        <v>0</v>
      </c>
      <c r="AH21" s="325">
        <f t="shared" si="7"/>
        <v>0</v>
      </c>
      <c r="AI21" s="325">
        <f t="shared" si="24"/>
        <v>0</v>
      </c>
      <c r="AJ21" s="325">
        <f t="shared" si="25"/>
        <v>0</v>
      </c>
      <c r="AK21" s="2">
        <f t="shared" si="26"/>
        <v>3</v>
      </c>
      <c r="AL21" s="14">
        <f t="shared" si="27"/>
        <v>0</v>
      </c>
      <c r="AM21" s="11">
        <f t="shared" si="28"/>
        <v>0</v>
      </c>
      <c r="AN21" s="11">
        <f t="shared" si="29"/>
        <v>0</v>
      </c>
      <c r="AO21" s="11">
        <f t="shared" si="30"/>
        <v>8</v>
      </c>
      <c r="AP21" s="11">
        <f t="shared" si="31"/>
        <v>8</v>
      </c>
      <c r="AQ21" s="204">
        <f t="shared" si="32"/>
        <v>8</v>
      </c>
      <c r="AR21" s="2">
        <f t="shared" si="33"/>
        <v>1</v>
      </c>
      <c r="AS21" s="2">
        <f t="shared" si="34"/>
        <v>1</v>
      </c>
      <c r="AT21" s="11" t="str">
        <f t="shared" si="66"/>
        <v/>
      </c>
      <c r="AU21" s="11" t="str">
        <f t="shared" si="67"/>
        <v/>
      </c>
      <c r="AV21" s="11">
        <f t="shared" si="37"/>
        <v>-8</v>
      </c>
      <c r="AW21" s="11">
        <f>SUM($AV$3:AV21)</f>
        <v>-88</v>
      </c>
      <c r="AX21" s="390">
        <f t="shared" si="38"/>
        <v>0</v>
      </c>
      <c r="AY21" s="390">
        <f t="shared" si="38"/>
        <v>0</v>
      </c>
      <c r="AZ21" s="390">
        <f t="shared" si="38"/>
        <v>0</v>
      </c>
      <c r="BA21" s="390">
        <f t="shared" si="38"/>
        <v>0</v>
      </c>
      <c r="BB21" s="390">
        <f t="shared" si="38"/>
        <v>0</v>
      </c>
      <c r="BD21" s="368">
        <f t="shared" si="39"/>
        <v>0</v>
      </c>
      <c r="BE21" s="368">
        <f t="shared" si="39"/>
        <v>0</v>
      </c>
      <c r="BF21" s="368">
        <f t="shared" si="39"/>
        <v>0</v>
      </c>
      <c r="BG21" s="368">
        <f t="shared" si="39"/>
        <v>0</v>
      </c>
      <c r="BH21" s="372">
        <f t="shared" si="40"/>
        <v>18</v>
      </c>
      <c r="BI21" s="372">
        <f t="shared" si="9"/>
        <v>1.5</v>
      </c>
      <c r="BJ21" s="372">
        <f t="shared" si="41"/>
        <v>22</v>
      </c>
      <c r="BK21" s="372">
        <f t="shared" si="10"/>
        <v>2</v>
      </c>
      <c r="BL21" s="372">
        <f t="shared" si="42"/>
        <v>6</v>
      </c>
      <c r="BM21" s="372">
        <f t="shared" si="11"/>
        <v>2</v>
      </c>
      <c r="BN21" s="564">
        <f t="shared" si="60"/>
        <v>0</v>
      </c>
      <c r="BO21" s="565">
        <f t="shared" si="61"/>
        <v>0</v>
      </c>
      <c r="BP21" s="570">
        <f t="shared" si="62"/>
        <v>0</v>
      </c>
      <c r="BQ21" s="564">
        <f t="shared" si="63"/>
        <v>0</v>
      </c>
      <c r="BR21" s="565">
        <f t="shared" si="64"/>
        <v>0</v>
      </c>
      <c r="BS21" s="570">
        <f t="shared" si="65"/>
        <v>0</v>
      </c>
      <c r="BT21" s="568">
        <f t="shared" si="43"/>
        <v>0</v>
      </c>
      <c r="BU21" s="564">
        <f t="shared" si="44"/>
        <v>0</v>
      </c>
      <c r="BV21" s="582">
        <f t="shared" si="45"/>
        <v>0</v>
      </c>
      <c r="BW21" s="576">
        <f t="shared" si="46"/>
        <v>0</v>
      </c>
      <c r="BX21" s="577">
        <f t="shared" si="47"/>
        <v>0</v>
      </c>
      <c r="BY21" s="578">
        <f t="shared" si="58"/>
        <v>0</v>
      </c>
      <c r="BZ21" s="576">
        <f t="shared" si="48"/>
        <v>0</v>
      </c>
      <c r="CA21" s="577">
        <f t="shared" si="49"/>
        <v>0</v>
      </c>
      <c r="CB21" s="578">
        <f t="shared" si="59"/>
        <v>0</v>
      </c>
      <c r="CC21" s="579">
        <f t="shared" si="50"/>
        <v>0</v>
      </c>
      <c r="CD21" s="576">
        <f t="shared" si="51"/>
        <v>0</v>
      </c>
      <c r="CE21" s="560">
        <f t="shared" si="52"/>
        <v>-6</v>
      </c>
      <c r="CF21" s="560">
        <f t="shared" si="53"/>
        <v>-6</v>
      </c>
      <c r="CG21" s="560">
        <f t="shared" si="54"/>
        <v>0</v>
      </c>
      <c r="CH21" s="588">
        <f t="shared" si="55"/>
        <v>0</v>
      </c>
      <c r="CI21" s="11"/>
      <c r="CJ21" s="11"/>
      <c r="CK21" s="204"/>
      <c r="CL21" s="204" t="str">
        <f t="shared" si="56"/>
        <v/>
      </c>
      <c r="CM21" s="11"/>
      <c r="CN21" s="11"/>
      <c r="CO21" s="11"/>
      <c r="CP21" s="204"/>
      <c r="CQ21" s="11"/>
      <c r="CR21" s="204"/>
      <c r="CS21" s="11"/>
    </row>
    <row r="22" spans="1:97" x14ac:dyDescent="0.2">
      <c r="A22" s="242">
        <f t="shared" si="20"/>
        <v>4</v>
      </c>
      <c r="B22" s="243">
        <f t="shared" si="57"/>
        <v>46162</v>
      </c>
      <c r="C22" s="600">
        <f t="shared" si="21"/>
        <v>21</v>
      </c>
      <c r="D22" s="307"/>
      <c r="E22" s="307"/>
      <c r="F22" s="308"/>
      <c r="G22" s="308"/>
      <c r="H22" s="547">
        <f>IF(AK22=6,Einstellungen!$E$11,IF(AK22=7,Einstellungen!$E$12,IF(AK22=1,Einstellungen!$E$13,IF(AK22=2,Einstellungen!$E$7,IF(AK22=3,Einstellungen!$E$8,IF(AK22=4,Einstellungen!$E$9,IF(AK22=5,Einstellungen!$E$10)))))))</f>
        <v>0</v>
      </c>
      <c r="I22" s="228">
        <f t="shared" si="0"/>
        <v>0</v>
      </c>
      <c r="J22" s="229">
        <f t="shared" si="1"/>
        <v>1</v>
      </c>
      <c r="K22" s="313"/>
      <c r="L22" s="328"/>
      <c r="M22" s="202"/>
      <c r="N22" s="381"/>
      <c r="O22" s="382"/>
      <c r="P22" s="382"/>
      <c r="Q22" s="382"/>
      <c r="R22" s="246" t="str">
        <f>IF(I$36=0,"",IF(Einstellungen!I$39=1,R21+AV22,CL22))</f>
        <v/>
      </c>
      <c r="S22" s="230">
        <f>SUM(AP$3:AP22)</f>
        <v>96</v>
      </c>
      <c r="T22" s="228">
        <f>SUM(I$3:I22)</f>
        <v>0</v>
      </c>
      <c r="U22" s="373" t="str">
        <f t="shared" si="22"/>
        <v/>
      </c>
      <c r="V22" s="689"/>
      <c r="W22" s="609"/>
      <c r="X22" s="609"/>
      <c r="Y22" s="15">
        <f t="shared" si="2"/>
        <v>46162</v>
      </c>
      <c r="Z22" s="2">
        <f t="shared" si="3"/>
        <v>0</v>
      </c>
      <c r="AA22" s="2">
        <f>IF(M22=Einstellungen!A$43,I22,IF(M22=Einstellungen!A$45,I22,0))</f>
        <v>0</v>
      </c>
      <c r="AB22" s="2">
        <f>IF(M22=Einstellungen!A$44,I22,IF(M22=Einstellungen!A$45,I22,0))</f>
        <v>0</v>
      </c>
      <c r="AC22" s="661">
        <f t="shared" ref="AC22:AC33" si="68">IF(K22="gz",AO22,IF(K22="G/F",AOO22/2,0))</f>
        <v>0</v>
      </c>
      <c r="AD22" s="2">
        <f t="shared" si="5"/>
        <v>0</v>
      </c>
      <c r="AE22" s="2">
        <f t="shared" si="23"/>
        <v>0</v>
      </c>
      <c r="AF22" s="2">
        <f t="shared" si="23"/>
        <v>0</v>
      </c>
      <c r="AG22" s="325">
        <f t="shared" si="6"/>
        <v>0</v>
      </c>
      <c r="AH22" s="325">
        <f t="shared" si="7"/>
        <v>0</v>
      </c>
      <c r="AI22" s="325">
        <f t="shared" si="24"/>
        <v>0</v>
      </c>
      <c r="AJ22" s="325">
        <f t="shared" si="25"/>
        <v>0</v>
      </c>
      <c r="AK22" s="2">
        <f t="shared" si="26"/>
        <v>4</v>
      </c>
      <c r="AL22" s="14">
        <f t="shared" si="27"/>
        <v>0</v>
      </c>
      <c r="AM22" s="11">
        <f t="shared" si="28"/>
        <v>0</v>
      </c>
      <c r="AN22" s="11">
        <f t="shared" si="29"/>
        <v>0</v>
      </c>
      <c r="AO22" s="11">
        <f t="shared" si="30"/>
        <v>8</v>
      </c>
      <c r="AP22" s="11">
        <f t="shared" si="31"/>
        <v>8</v>
      </c>
      <c r="AQ22" s="204">
        <f t="shared" si="32"/>
        <v>8</v>
      </c>
      <c r="AR22" s="2">
        <f t="shared" si="33"/>
        <v>1</v>
      </c>
      <c r="AS22" s="2">
        <f t="shared" si="34"/>
        <v>1</v>
      </c>
      <c r="AT22" s="11" t="str">
        <f t="shared" si="66"/>
        <v/>
      </c>
      <c r="AU22" s="11" t="str">
        <f t="shared" si="67"/>
        <v/>
      </c>
      <c r="AV22" s="11">
        <f t="shared" si="37"/>
        <v>-8</v>
      </c>
      <c r="AW22" s="11">
        <f>SUM($AV$3:AV22)</f>
        <v>-96</v>
      </c>
      <c r="AX22" s="390">
        <f t="shared" si="38"/>
        <v>0</v>
      </c>
      <c r="AY22" s="390">
        <f t="shared" si="38"/>
        <v>0</v>
      </c>
      <c r="AZ22" s="390">
        <f t="shared" si="38"/>
        <v>0</v>
      </c>
      <c r="BA22" s="390">
        <f t="shared" si="38"/>
        <v>0</v>
      </c>
      <c r="BB22" s="390">
        <f t="shared" si="38"/>
        <v>0</v>
      </c>
      <c r="BD22" s="368">
        <f t="shared" si="39"/>
        <v>0</v>
      </c>
      <c r="BE22" s="368">
        <f t="shared" si="39"/>
        <v>0</v>
      </c>
      <c r="BF22" s="368">
        <f t="shared" si="39"/>
        <v>0</v>
      </c>
      <c r="BG22" s="368">
        <f t="shared" si="39"/>
        <v>0</v>
      </c>
      <c r="BH22" s="372">
        <f t="shared" si="40"/>
        <v>18</v>
      </c>
      <c r="BI22" s="372">
        <f t="shared" si="9"/>
        <v>1.5</v>
      </c>
      <c r="BJ22" s="372">
        <f t="shared" si="41"/>
        <v>22</v>
      </c>
      <c r="BK22" s="372">
        <f t="shared" si="10"/>
        <v>2</v>
      </c>
      <c r="BL22" s="372">
        <f t="shared" si="42"/>
        <v>6</v>
      </c>
      <c r="BM22" s="372">
        <f t="shared" si="11"/>
        <v>2</v>
      </c>
      <c r="BN22" s="564">
        <f t="shared" si="60"/>
        <v>0</v>
      </c>
      <c r="BO22" s="565">
        <f t="shared" si="61"/>
        <v>0</v>
      </c>
      <c r="BP22" s="570">
        <f t="shared" si="62"/>
        <v>0</v>
      </c>
      <c r="BQ22" s="564">
        <f t="shared" si="63"/>
        <v>0</v>
      </c>
      <c r="BR22" s="565">
        <f t="shared" si="64"/>
        <v>0</v>
      </c>
      <c r="BS22" s="570">
        <f t="shared" si="65"/>
        <v>0</v>
      </c>
      <c r="BT22" s="568">
        <f t="shared" si="43"/>
        <v>0</v>
      </c>
      <c r="BU22" s="564">
        <f t="shared" si="44"/>
        <v>0</v>
      </c>
      <c r="BV22" s="582">
        <f t="shared" si="45"/>
        <v>0</v>
      </c>
      <c r="BW22" s="576">
        <f t="shared" si="46"/>
        <v>0</v>
      </c>
      <c r="BX22" s="577">
        <f t="shared" si="47"/>
        <v>0</v>
      </c>
      <c r="BY22" s="578">
        <f t="shared" si="58"/>
        <v>0</v>
      </c>
      <c r="BZ22" s="576">
        <f t="shared" si="48"/>
        <v>0</v>
      </c>
      <c r="CA22" s="577">
        <f t="shared" si="49"/>
        <v>0</v>
      </c>
      <c r="CB22" s="578">
        <f t="shared" si="59"/>
        <v>0</v>
      </c>
      <c r="CC22" s="579">
        <f t="shared" si="50"/>
        <v>0</v>
      </c>
      <c r="CD22" s="576">
        <f t="shared" si="51"/>
        <v>0</v>
      </c>
      <c r="CE22" s="560">
        <f t="shared" si="52"/>
        <v>-6</v>
      </c>
      <c r="CF22" s="560">
        <f t="shared" si="53"/>
        <v>-6</v>
      </c>
      <c r="CG22" s="560">
        <f t="shared" si="54"/>
        <v>0</v>
      </c>
      <c r="CH22" s="588">
        <f t="shared" si="55"/>
        <v>0</v>
      </c>
      <c r="CI22" s="11"/>
      <c r="CJ22" s="11"/>
      <c r="CK22" s="204"/>
      <c r="CL22" s="204" t="str">
        <f t="shared" si="56"/>
        <v/>
      </c>
      <c r="CM22" s="11"/>
      <c r="CN22" s="11"/>
      <c r="CO22" s="11"/>
      <c r="CP22" s="204"/>
      <c r="CQ22" s="11"/>
      <c r="CR22" s="204"/>
      <c r="CS22" s="11"/>
    </row>
    <row r="23" spans="1:97" x14ac:dyDescent="0.2">
      <c r="A23" s="242">
        <f t="shared" si="20"/>
        <v>5</v>
      </c>
      <c r="B23" s="243">
        <f t="shared" si="57"/>
        <v>46163</v>
      </c>
      <c r="C23" s="600">
        <f t="shared" si="21"/>
        <v>21</v>
      </c>
      <c r="D23" s="307"/>
      <c r="E23" s="307"/>
      <c r="F23" s="308"/>
      <c r="G23" s="308"/>
      <c r="H23" s="547">
        <f>IF(AK23=6,Einstellungen!$E$11,IF(AK23=7,Einstellungen!$E$12,IF(AK23=1,Einstellungen!$E$13,IF(AK23=2,Einstellungen!$E$7,IF(AK23=3,Einstellungen!$E$8,IF(AK23=4,Einstellungen!$E$9,IF(AK23=5,Einstellungen!$E$10)))))))</f>
        <v>0</v>
      </c>
      <c r="I23" s="228">
        <f t="shared" si="0"/>
        <v>0</v>
      </c>
      <c r="J23" s="229">
        <f t="shared" si="1"/>
        <v>1</v>
      </c>
      <c r="K23" s="313"/>
      <c r="L23" s="328"/>
      <c r="M23" s="202"/>
      <c r="N23" s="381"/>
      <c r="O23" s="382"/>
      <c r="P23" s="382"/>
      <c r="Q23" s="382"/>
      <c r="R23" s="246" t="str">
        <f>IF(I$36=0,"",IF(Einstellungen!I$39=1,R22+AV23,CL23))</f>
        <v/>
      </c>
      <c r="S23" s="230">
        <f>SUM(AP$3:AP23)</f>
        <v>104</v>
      </c>
      <c r="T23" s="228">
        <f>SUM(I$3:I23)</f>
        <v>0</v>
      </c>
      <c r="U23" s="373" t="str">
        <f t="shared" si="22"/>
        <v/>
      </c>
      <c r="V23" s="689"/>
      <c r="W23" s="609"/>
      <c r="X23" s="609"/>
      <c r="Y23" s="15">
        <f t="shared" si="2"/>
        <v>46163</v>
      </c>
      <c r="Z23" s="2">
        <f t="shared" si="3"/>
        <v>0</v>
      </c>
      <c r="AA23" s="2">
        <f>IF(M23=Einstellungen!A$43,I23,IF(M23=Einstellungen!A$45,I23,0))</f>
        <v>0</v>
      </c>
      <c r="AB23" s="2">
        <f>IF(M23=Einstellungen!A$44,I23,IF(M23=Einstellungen!A$45,I23,0))</f>
        <v>0</v>
      </c>
      <c r="AC23" s="661">
        <f t="shared" si="68"/>
        <v>0</v>
      </c>
      <c r="AD23" s="2">
        <f t="shared" si="5"/>
        <v>0</v>
      </c>
      <c r="AE23" s="2">
        <f t="shared" si="23"/>
        <v>0</v>
      </c>
      <c r="AF23" s="2">
        <f t="shared" si="23"/>
        <v>0</v>
      </c>
      <c r="AG23" s="325">
        <f t="shared" si="6"/>
        <v>0</v>
      </c>
      <c r="AH23" s="325">
        <f t="shared" si="7"/>
        <v>0</v>
      </c>
      <c r="AI23" s="325">
        <f t="shared" si="24"/>
        <v>0</v>
      </c>
      <c r="AJ23" s="325">
        <f t="shared" si="25"/>
        <v>0</v>
      </c>
      <c r="AK23" s="2">
        <f t="shared" si="26"/>
        <v>5</v>
      </c>
      <c r="AL23" s="14">
        <f t="shared" si="27"/>
        <v>0</v>
      </c>
      <c r="AM23" s="11">
        <f t="shared" si="28"/>
        <v>0</v>
      </c>
      <c r="AN23" s="11">
        <f t="shared" si="29"/>
        <v>0</v>
      </c>
      <c r="AO23" s="11">
        <f t="shared" si="30"/>
        <v>8</v>
      </c>
      <c r="AP23" s="11">
        <f t="shared" si="31"/>
        <v>8</v>
      </c>
      <c r="AQ23" s="204">
        <f t="shared" si="32"/>
        <v>8</v>
      </c>
      <c r="AR23" s="2">
        <f t="shared" si="33"/>
        <v>1</v>
      </c>
      <c r="AS23" s="2">
        <f t="shared" si="34"/>
        <v>1</v>
      </c>
      <c r="AT23" s="11" t="str">
        <f t="shared" si="66"/>
        <v/>
      </c>
      <c r="AU23" s="11" t="str">
        <f t="shared" si="67"/>
        <v/>
      </c>
      <c r="AV23" s="11">
        <f t="shared" si="37"/>
        <v>-8</v>
      </c>
      <c r="AW23" s="11">
        <f>SUM($AV$3:AV23)</f>
        <v>-104</v>
      </c>
      <c r="AX23" s="390">
        <f t="shared" si="38"/>
        <v>0</v>
      </c>
      <c r="AY23" s="390">
        <f t="shared" si="38"/>
        <v>0</v>
      </c>
      <c r="AZ23" s="390">
        <f t="shared" si="38"/>
        <v>0</v>
      </c>
      <c r="BA23" s="390">
        <f t="shared" si="38"/>
        <v>0</v>
      </c>
      <c r="BB23" s="390">
        <f t="shared" si="38"/>
        <v>0</v>
      </c>
      <c r="BD23" s="368">
        <f t="shared" si="39"/>
        <v>0</v>
      </c>
      <c r="BE23" s="368">
        <f t="shared" si="39"/>
        <v>0</v>
      </c>
      <c r="BF23" s="368">
        <f t="shared" si="39"/>
        <v>0</v>
      </c>
      <c r="BG23" s="368">
        <f t="shared" si="39"/>
        <v>0</v>
      </c>
      <c r="BH23" s="372">
        <f t="shared" si="40"/>
        <v>18</v>
      </c>
      <c r="BI23" s="372">
        <f t="shared" si="9"/>
        <v>1.5</v>
      </c>
      <c r="BJ23" s="372">
        <f t="shared" si="41"/>
        <v>22</v>
      </c>
      <c r="BK23" s="372">
        <f t="shared" si="10"/>
        <v>2</v>
      </c>
      <c r="BL23" s="372">
        <f t="shared" si="42"/>
        <v>6</v>
      </c>
      <c r="BM23" s="372">
        <f t="shared" si="11"/>
        <v>2</v>
      </c>
      <c r="BN23" s="564">
        <f t="shared" si="60"/>
        <v>0</v>
      </c>
      <c r="BO23" s="565">
        <f t="shared" si="61"/>
        <v>0</v>
      </c>
      <c r="BP23" s="570">
        <f t="shared" si="62"/>
        <v>0</v>
      </c>
      <c r="BQ23" s="564">
        <f t="shared" si="63"/>
        <v>0</v>
      </c>
      <c r="BR23" s="565">
        <f t="shared" si="64"/>
        <v>0</v>
      </c>
      <c r="BS23" s="570">
        <f t="shared" si="65"/>
        <v>0</v>
      </c>
      <c r="BT23" s="568">
        <f t="shared" si="43"/>
        <v>0</v>
      </c>
      <c r="BU23" s="564">
        <f t="shared" si="44"/>
        <v>0</v>
      </c>
      <c r="BV23" s="582">
        <f t="shared" si="45"/>
        <v>0</v>
      </c>
      <c r="BW23" s="576">
        <f t="shared" si="46"/>
        <v>0</v>
      </c>
      <c r="BX23" s="577">
        <f t="shared" si="47"/>
        <v>0</v>
      </c>
      <c r="BY23" s="578">
        <f t="shared" si="58"/>
        <v>0</v>
      </c>
      <c r="BZ23" s="576">
        <f t="shared" si="48"/>
        <v>0</v>
      </c>
      <c r="CA23" s="577">
        <f t="shared" si="49"/>
        <v>0</v>
      </c>
      <c r="CB23" s="578">
        <f t="shared" si="59"/>
        <v>0</v>
      </c>
      <c r="CC23" s="579">
        <f t="shared" si="50"/>
        <v>0</v>
      </c>
      <c r="CD23" s="576">
        <f t="shared" si="51"/>
        <v>0</v>
      </c>
      <c r="CE23" s="560">
        <f t="shared" si="52"/>
        <v>-6</v>
      </c>
      <c r="CF23" s="560">
        <f t="shared" si="53"/>
        <v>-6</v>
      </c>
      <c r="CG23" s="560">
        <f t="shared" si="54"/>
        <v>0</v>
      </c>
      <c r="CH23" s="588">
        <f t="shared" si="55"/>
        <v>0</v>
      </c>
      <c r="CI23" s="11"/>
      <c r="CJ23" s="11"/>
      <c r="CK23" s="204"/>
      <c r="CL23" s="204" t="str">
        <f t="shared" si="56"/>
        <v/>
      </c>
      <c r="CM23" s="11"/>
      <c r="CN23" s="11"/>
      <c r="CO23" s="11"/>
      <c r="CP23" s="204"/>
      <c r="CQ23" s="11"/>
      <c r="CR23" s="204"/>
      <c r="CS23" s="11"/>
    </row>
    <row r="24" spans="1:97" x14ac:dyDescent="0.2">
      <c r="A24" s="242">
        <f t="shared" si="20"/>
        <v>6</v>
      </c>
      <c r="B24" s="243">
        <f t="shared" si="57"/>
        <v>46164</v>
      </c>
      <c r="C24" s="600">
        <f t="shared" si="21"/>
        <v>21</v>
      </c>
      <c r="D24" s="307"/>
      <c r="E24" s="307"/>
      <c r="F24" s="308"/>
      <c r="G24" s="308"/>
      <c r="H24" s="547">
        <f>IF(AK24=6,Einstellungen!$E$11,IF(AK24=7,Einstellungen!$E$12,IF(AK24=1,Einstellungen!$E$13,IF(AK24=2,Einstellungen!$E$7,IF(AK24=3,Einstellungen!$E$8,IF(AK24=4,Einstellungen!$E$9,IF(AK24=5,Einstellungen!$E$10)))))))</f>
        <v>0</v>
      </c>
      <c r="I24" s="228">
        <f t="shared" si="0"/>
        <v>0</v>
      </c>
      <c r="J24" s="229">
        <f t="shared" si="1"/>
        <v>1</v>
      </c>
      <c r="K24" s="313"/>
      <c r="L24" s="328"/>
      <c r="M24" s="202"/>
      <c r="N24" s="381"/>
      <c r="O24" s="382"/>
      <c r="P24" s="382"/>
      <c r="Q24" s="382"/>
      <c r="R24" s="246" t="str">
        <f>IF(I$36=0,"",IF(Einstellungen!I$39=1,R23+AV24,CL24))</f>
        <v/>
      </c>
      <c r="S24" s="230">
        <f>SUM(AP$3:AP24)</f>
        <v>112</v>
      </c>
      <c r="T24" s="228">
        <f>SUM(I$3:I24)</f>
        <v>0</v>
      </c>
      <c r="U24" s="373" t="str">
        <f t="shared" si="22"/>
        <v/>
      </c>
      <c r="V24" s="689"/>
      <c r="W24" s="609"/>
      <c r="X24" s="609"/>
      <c r="Y24" s="15">
        <f t="shared" si="2"/>
        <v>46164</v>
      </c>
      <c r="Z24" s="2">
        <f t="shared" si="3"/>
        <v>0</v>
      </c>
      <c r="AA24" s="2">
        <f>IF(M24=Einstellungen!A$43,I24,IF(M24=Einstellungen!A$45,I24,0))</f>
        <v>0</v>
      </c>
      <c r="AB24" s="2">
        <f>IF(M24=Einstellungen!A$44,I24,IF(M24=Einstellungen!A$45,I24,0))</f>
        <v>0</v>
      </c>
      <c r="AC24" s="661">
        <f t="shared" si="68"/>
        <v>0</v>
      </c>
      <c r="AD24" s="2">
        <f t="shared" si="5"/>
        <v>0</v>
      </c>
      <c r="AE24" s="2">
        <f t="shared" si="23"/>
        <v>0</v>
      </c>
      <c r="AF24" s="2">
        <f t="shared" si="23"/>
        <v>0</v>
      </c>
      <c r="AG24" s="325">
        <f t="shared" si="6"/>
        <v>0</v>
      </c>
      <c r="AH24" s="325">
        <f t="shared" si="7"/>
        <v>0</v>
      </c>
      <c r="AI24" s="325">
        <f t="shared" si="24"/>
        <v>0</v>
      </c>
      <c r="AJ24" s="325">
        <f t="shared" si="25"/>
        <v>0</v>
      </c>
      <c r="AK24" s="2">
        <f t="shared" si="26"/>
        <v>6</v>
      </c>
      <c r="AL24" s="14">
        <f t="shared" si="27"/>
        <v>0</v>
      </c>
      <c r="AM24" s="11">
        <f t="shared" si="28"/>
        <v>0</v>
      </c>
      <c r="AN24" s="11">
        <f t="shared" si="29"/>
        <v>0</v>
      </c>
      <c r="AO24" s="11">
        <f t="shared" si="30"/>
        <v>8</v>
      </c>
      <c r="AP24" s="11">
        <f t="shared" si="31"/>
        <v>8</v>
      </c>
      <c r="AQ24" s="204">
        <f t="shared" si="32"/>
        <v>8</v>
      </c>
      <c r="AR24" s="2">
        <f t="shared" si="33"/>
        <v>1</v>
      </c>
      <c r="AS24" s="2">
        <f t="shared" si="34"/>
        <v>1</v>
      </c>
      <c r="AT24" s="11" t="str">
        <f t="shared" si="66"/>
        <v/>
      </c>
      <c r="AU24" s="11" t="str">
        <f t="shared" si="67"/>
        <v/>
      </c>
      <c r="AV24" s="11">
        <f t="shared" si="37"/>
        <v>-8</v>
      </c>
      <c r="AW24" s="11">
        <f>SUM($AV$3:AV24)</f>
        <v>-112</v>
      </c>
      <c r="AX24" s="390">
        <f t="shared" si="38"/>
        <v>0</v>
      </c>
      <c r="AY24" s="390">
        <f t="shared" si="38"/>
        <v>0</v>
      </c>
      <c r="AZ24" s="390">
        <f t="shared" si="38"/>
        <v>0</v>
      </c>
      <c r="BA24" s="390">
        <f t="shared" si="38"/>
        <v>0</v>
      </c>
      <c r="BB24" s="390">
        <f t="shared" si="38"/>
        <v>0</v>
      </c>
      <c r="BD24" s="368">
        <f t="shared" si="39"/>
        <v>0</v>
      </c>
      <c r="BE24" s="368">
        <f t="shared" si="39"/>
        <v>0</v>
      </c>
      <c r="BF24" s="368">
        <f t="shared" si="39"/>
        <v>0</v>
      </c>
      <c r="BG24" s="368">
        <f t="shared" si="39"/>
        <v>0</v>
      </c>
      <c r="BH24" s="372">
        <f t="shared" si="40"/>
        <v>18</v>
      </c>
      <c r="BI24" s="372">
        <f t="shared" si="9"/>
        <v>1.5</v>
      </c>
      <c r="BJ24" s="372">
        <f t="shared" si="41"/>
        <v>22</v>
      </c>
      <c r="BK24" s="372">
        <f t="shared" si="10"/>
        <v>2</v>
      </c>
      <c r="BL24" s="372">
        <f t="shared" si="42"/>
        <v>6</v>
      </c>
      <c r="BM24" s="372">
        <f t="shared" si="11"/>
        <v>2</v>
      </c>
      <c r="BN24" s="564">
        <f t="shared" si="60"/>
        <v>0</v>
      </c>
      <c r="BO24" s="565">
        <f t="shared" si="61"/>
        <v>0</v>
      </c>
      <c r="BP24" s="570">
        <f t="shared" si="62"/>
        <v>0</v>
      </c>
      <c r="BQ24" s="564">
        <f t="shared" si="63"/>
        <v>0</v>
      </c>
      <c r="BR24" s="565">
        <f t="shared" si="64"/>
        <v>0</v>
      </c>
      <c r="BS24" s="570">
        <f t="shared" si="65"/>
        <v>0</v>
      </c>
      <c r="BT24" s="568">
        <f t="shared" si="43"/>
        <v>0</v>
      </c>
      <c r="BU24" s="564">
        <f t="shared" si="44"/>
        <v>0</v>
      </c>
      <c r="BV24" s="582">
        <f t="shared" si="45"/>
        <v>0</v>
      </c>
      <c r="BW24" s="576">
        <f t="shared" si="46"/>
        <v>0</v>
      </c>
      <c r="BX24" s="577">
        <f t="shared" si="47"/>
        <v>0</v>
      </c>
      <c r="BY24" s="578">
        <f t="shared" si="58"/>
        <v>0</v>
      </c>
      <c r="BZ24" s="576">
        <f t="shared" si="48"/>
        <v>0</v>
      </c>
      <c r="CA24" s="577">
        <f t="shared" si="49"/>
        <v>0</v>
      </c>
      <c r="CB24" s="578">
        <f t="shared" si="59"/>
        <v>0</v>
      </c>
      <c r="CC24" s="579">
        <f t="shared" si="50"/>
        <v>0</v>
      </c>
      <c r="CD24" s="576">
        <f t="shared" si="51"/>
        <v>0</v>
      </c>
      <c r="CE24" s="560">
        <f t="shared" si="52"/>
        <v>-6</v>
      </c>
      <c r="CF24" s="560">
        <f t="shared" si="53"/>
        <v>-6</v>
      </c>
      <c r="CG24" s="560">
        <f t="shared" si="54"/>
        <v>0</v>
      </c>
      <c r="CH24" s="588">
        <f t="shared" si="55"/>
        <v>0</v>
      </c>
      <c r="CI24" s="11"/>
      <c r="CJ24" s="11"/>
      <c r="CK24" s="204"/>
      <c r="CL24" s="204" t="str">
        <f t="shared" si="56"/>
        <v/>
      </c>
      <c r="CM24" s="11"/>
      <c r="CN24" s="11"/>
      <c r="CO24" s="11"/>
      <c r="CP24" s="204"/>
      <c r="CQ24" s="11"/>
      <c r="CR24" s="204"/>
      <c r="CS24" s="11"/>
    </row>
    <row r="25" spans="1:97" x14ac:dyDescent="0.2">
      <c r="A25" s="242">
        <f t="shared" si="20"/>
        <v>7</v>
      </c>
      <c r="B25" s="243">
        <f t="shared" si="57"/>
        <v>46165</v>
      </c>
      <c r="C25" s="600">
        <f t="shared" si="21"/>
        <v>21</v>
      </c>
      <c r="D25" s="307"/>
      <c r="E25" s="307"/>
      <c r="F25" s="308"/>
      <c r="G25" s="308"/>
      <c r="H25" s="547">
        <f>IF(AK25=6,Einstellungen!$E$11,IF(AK25=7,Einstellungen!$E$12,IF(AK25=1,Einstellungen!$E$13,IF(AK25=2,Einstellungen!$E$7,IF(AK25=3,Einstellungen!$E$8,IF(AK25=4,Einstellungen!$E$9,IF(AK25=5,Einstellungen!$E$10)))))))</f>
        <v>0</v>
      </c>
      <c r="I25" s="228">
        <f t="shared" si="0"/>
        <v>0</v>
      </c>
      <c r="J25" s="229" t="str">
        <f t="shared" si="1"/>
        <v/>
      </c>
      <c r="K25" s="209"/>
      <c r="L25" s="328"/>
      <c r="M25" s="202"/>
      <c r="N25" s="381"/>
      <c r="O25" s="382"/>
      <c r="P25" s="382"/>
      <c r="Q25" s="382"/>
      <c r="R25" s="246" t="str">
        <f>IF(I$36=0,"",IF(Einstellungen!I$39=1,R24+AV25,CL25))</f>
        <v/>
      </c>
      <c r="S25" s="230">
        <f>SUM(AP$3:AP25)</f>
        <v>112</v>
      </c>
      <c r="T25" s="228">
        <f>SUM(I$3:I25)</f>
        <v>0</v>
      </c>
      <c r="U25" s="373" t="str">
        <f t="shared" si="22"/>
        <v/>
      </c>
      <c r="V25" s="689"/>
      <c r="W25" s="609"/>
      <c r="X25" s="609"/>
      <c r="Y25" s="15">
        <f t="shared" si="2"/>
        <v>46165</v>
      </c>
      <c r="Z25" s="2" t="b">
        <f t="shared" si="3"/>
        <v>0</v>
      </c>
      <c r="AA25" s="2">
        <f>IF(M25=Einstellungen!A$43,I25,IF(M25=Einstellungen!A$45,I25,0))</f>
        <v>0</v>
      </c>
      <c r="AB25" s="2">
        <f>IF(M25=Einstellungen!A$44,I25,IF(M25=Einstellungen!A$45,I25,0))</f>
        <v>0</v>
      </c>
      <c r="AC25" s="661">
        <f t="shared" si="68"/>
        <v>0</v>
      </c>
      <c r="AD25" s="2" t="b">
        <f t="shared" si="5"/>
        <v>0</v>
      </c>
      <c r="AE25" s="2">
        <f t="shared" si="23"/>
        <v>0</v>
      </c>
      <c r="AF25" s="2">
        <f t="shared" si="23"/>
        <v>0</v>
      </c>
      <c r="AG25" s="325" t="b">
        <f t="shared" si="6"/>
        <v>0</v>
      </c>
      <c r="AH25" s="325" t="b">
        <f t="shared" si="7"/>
        <v>0</v>
      </c>
      <c r="AI25" s="325" t="b">
        <f t="shared" si="24"/>
        <v>0</v>
      </c>
      <c r="AJ25" s="325" t="b">
        <f t="shared" si="25"/>
        <v>0</v>
      </c>
      <c r="AK25" s="2">
        <f t="shared" si="26"/>
        <v>7</v>
      </c>
      <c r="AL25" s="14">
        <f t="shared" si="27"/>
        <v>0</v>
      </c>
      <c r="AM25" s="11">
        <f t="shared" si="28"/>
        <v>0</v>
      </c>
      <c r="AN25" s="11">
        <f t="shared" si="29"/>
        <v>0</v>
      </c>
      <c r="AO25" s="11">
        <f t="shared" si="30"/>
        <v>0</v>
      </c>
      <c r="AP25" s="11">
        <f t="shared" si="31"/>
        <v>0</v>
      </c>
      <c r="AQ25" s="204">
        <f t="shared" si="32"/>
        <v>0</v>
      </c>
      <c r="AR25" s="2" t="str">
        <f t="shared" si="33"/>
        <v/>
      </c>
      <c r="AS25" s="2" t="str">
        <f t="shared" si="34"/>
        <v/>
      </c>
      <c r="AT25" s="11" t="str">
        <f t="shared" si="66"/>
        <v/>
      </c>
      <c r="AU25" s="11" t="b">
        <f t="shared" si="67"/>
        <v>0</v>
      </c>
      <c r="AV25" s="11">
        <f t="shared" si="37"/>
        <v>0</v>
      </c>
      <c r="AW25" s="11">
        <f>SUM($AV$3:AV25)</f>
        <v>-112</v>
      </c>
      <c r="AX25" s="390">
        <f t="shared" si="38"/>
        <v>0</v>
      </c>
      <c r="AY25" s="390">
        <f t="shared" si="38"/>
        <v>0</v>
      </c>
      <c r="AZ25" s="390">
        <f t="shared" si="38"/>
        <v>0</v>
      </c>
      <c r="BA25" s="390">
        <f t="shared" si="38"/>
        <v>0</v>
      </c>
      <c r="BB25" s="390">
        <f t="shared" si="38"/>
        <v>0</v>
      </c>
      <c r="BD25" s="368">
        <f t="shared" si="39"/>
        <v>0</v>
      </c>
      <c r="BE25" s="368">
        <f t="shared" si="39"/>
        <v>0</v>
      </c>
      <c r="BF25" s="368">
        <f t="shared" si="39"/>
        <v>0</v>
      </c>
      <c r="BG25" s="368">
        <f t="shared" si="39"/>
        <v>0</v>
      </c>
      <c r="BH25" s="372">
        <f t="shared" si="40"/>
        <v>18</v>
      </c>
      <c r="BI25" s="372">
        <f t="shared" si="9"/>
        <v>1.5</v>
      </c>
      <c r="BJ25" s="372">
        <f t="shared" si="41"/>
        <v>22</v>
      </c>
      <c r="BK25" s="372">
        <f t="shared" si="10"/>
        <v>2</v>
      </c>
      <c r="BL25" s="372">
        <f t="shared" si="42"/>
        <v>6</v>
      </c>
      <c r="BM25" s="372">
        <f t="shared" si="11"/>
        <v>2</v>
      </c>
      <c r="BN25" s="564">
        <f t="shared" si="60"/>
        <v>0</v>
      </c>
      <c r="BO25" s="565">
        <f t="shared" si="61"/>
        <v>0</v>
      </c>
      <c r="BP25" s="570">
        <f t="shared" si="62"/>
        <v>0</v>
      </c>
      <c r="BQ25" s="564">
        <f t="shared" si="63"/>
        <v>0</v>
      </c>
      <c r="BR25" s="565">
        <f t="shared" si="64"/>
        <v>0</v>
      </c>
      <c r="BS25" s="570">
        <f t="shared" si="65"/>
        <v>0</v>
      </c>
      <c r="BT25" s="568">
        <f t="shared" si="43"/>
        <v>0</v>
      </c>
      <c r="BU25" s="564">
        <f t="shared" si="44"/>
        <v>0</v>
      </c>
      <c r="BV25" s="582">
        <f t="shared" si="45"/>
        <v>0</v>
      </c>
      <c r="BW25" s="576">
        <f t="shared" si="46"/>
        <v>0</v>
      </c>
      <c r="BX25" s="577">
        <f t="shared" si="47"/>
        <v>0</v>
      </c>
      <c r="BY25" s="578">
        <f t="shared" si="58"/>
        <v>0</v>
      </c>
      <c r="BZ25" s="576">
        <f t="shared" si="48"/>
        <v>0</v>
      </c>
      <c r="CA25" s="577">
        <f t="shared" si="49"/>
        <v>0</v>
      </c>
      <c r="CB25" s="578">
        <f t="shared" si="59"/>
        <v>0</v>
      </c>
      <c r="CC25" s="579">
        <f t="shared" si="50"/>
        <v>0</v>
      </c>
      <c r="CD25" s="576">
        <f t="shared" si="51"/>
        <v>0</v>
      </c>
      <c r="CE25" s="560">
        <f t="shared" si="52"/>
        <v>-6</v>
      </c>
      <c r="CF25" s="560">
        <f t="shared" si="53"/>
        <v>-6</v>
      </c>
      <c r="CG25" s="560">
        <f t="shared" si="54"/>
        <v>0</v>
      </c>
      <c r="CH25" s="588">
        <f t="shared" si="55"/>
        <v>0</v>
      </c>
      <c r="CI25" s="11"/>
      <c r="CJ25" s="11"/>
      <c r="CK25" s="204"/>
      <c r="CL25" s="204" t="str">
        <f t="shared" si="56"/>
        <v/>
      </c>
      <c r="CM25" s="11"/>
      <c r="CN25" s="11"/>
      <c r="CO25" s="11"/>
      <c r="CP25" s="204"/>
      <c r="CQ25" s="11"/>
      <c r="CR25" s="204"/>
      <c r="CS25" s="11"/>
    </row>
    <row r="26" spans="1:97" x14ac:dyDescent="0.2">
      <c r="A26" s="242">
        <f t="shared" si="20"/>
        <v>1</v>
      </c>
      <c r="B26" s="243">
        <f t="shared" si="57"/>
        <v>46166</v>
      </c>
      <c r="C26" s="600">
        <f t="shared" si="21"/>
        <v>21</v>
      </c>
      <c r="D26" s="307"/>
      <c r="E26" s="307"/>
      <c r="F26" s="308"/>
      <c r="G26" s="308"/>
      <c r="H26" s="547">
        <f>IF(AK26=6,Einstellungen!$E$11,IF(AK26=7,Einstellungen!$E$12,IF(AK26=1,Einstellungen!$E$13,IF(AK26=2,Einstellungen!$E$7,IF(AK26=3,Einstellungen!$E$8,IF(AK26=4,Einstellungen!$E$9,IF(AK26=5,Einstellungen!$E$10)))))))</f>
        <v>0</v>
      </c>
      <c r="I26" s="228">
        <f t="shared" si="0"/>
        <v>0</v>
      </c>
      <c r="J26" s="229" t="str">
        <f>IF(SUM(K26:M26)&gt;1,1,AS26)</f>
        <v/>
      </c>
      <c r="K26" s="209"/>
      <c r="L26" s="328"/>
      <c r="M26" s="202"/>
      <c r="N26" s="381"/>
      <c r="O26" s="382"/>
      <c r="P26" s="382"/>
      <c r="Q26" s="382"/>
      <c r="R26" s="246" t="str">
        <f>IF(I$36=0,"",IF(Einstellungen!I$39=1,R25+AV26,CL26))</f>
        <v/>
      </c>
      <c r="S26" s="230">
        <f>SUM(AP$3:AP26)</f>
        <v>112</v>
      </c>
      <c r="T26" s="228">
        <f>SUM(I$3:I26)</f>
        <v>0</v>
      </c>
      <c r="U26" s="373" t="str">
        <f t="shared" si="22"/>
        <v/>
      </c>
      <c r="V26" s="689" t="s">
        <v>252</v>
      </c>
      <c r="W26" s="609"/>
      <c r="X26" s="609"/>
      <c r="Y26" s="15">
        <f t="shared" si="2"/>
        <v>46166</v>
      </c>
      <c r="Z26" s="2" t="b">
        <f t="shared" si="3"/>
        <v>0</v>
      </c>
      <c r="AA26" s="2">
        <f>IF(M26=Einstellungen!A$43,I26,IF(M26=Einstellungen!A$45,I26,0))</f>
        <v>0</v>
      </c>
      <c r="AB26" s="2">
        <f>IF(M26=Einstellungen!A$44,I26,IF(M26=Einstellungen!A$45,I26,0))</f>
        <v>0</v>
      </c>
      <c r="AC26" s="661">
        <f t="shared" si="68"/>
        <v>0</v>
      </c>
      <c r="AD26" s="2" t="b">
        <f t="shared" si="5"/>
        <v>0</v>
      </c>
      <c r="AE26" s="2">
        <f t="shared" si="23"/>
        <v>0</v>
      </c>
      <c r="AF26" s="2">
        <f t="shared" si="23"/>
        <v>0</v>
      </c>
      <c r="AG26" s="325" t="b">
        <f t="shared" si="6"/>
        <v>0</v>
      </c>
      <c r="AH26" s="325" t="b">
        <f t="shared" si="7"/>
        <v>0</v>
      </c>
      <c r="AI26" s="325" t="b">
        <f t="shared" si="24"/>
        <v>0</v>
      </c>
      <c r="AJ26" s="325" t="b">
        <f>IF(AR26=1,IF(K26="k",1,IF(K26="k/2",0.5,0)))</f>
        <v>0</v>
      </c>
      <c r="AK26" s="2">
        <f t="shared" si="26"/>
        <v>1</v>
      </c>
      <c r="AL26" s="14">
        <f t="shared" si="27"/>
        <v>0</v>
      </c>
      <c r="AM26" s="11">
        <f t="shared" si="28"/>
        <v>0</v>
      </c>
      <c r="AN26" s="11">
        <f t="shared" si="29"/>
        <v>0</v>
      </c>
      <c r="AO26" s="11">
        <f t="shared" si="30"/>
        <v>0</v>
      </c>
      <c r="AP26" s="11">
        <f>IF(K26="U/F",0,AQ26)</f>
        <v>0</v>
      </c>
      <c r="AQ26" s="204">
        <f t="shared" si="32"/>
        <v>0</v>
      </c>
      <c r="AR26" s="2" t="str">
        <f t="shared" si="33"/>
        <v/>
      </c>
      <c r="AS26" s="2" t="str">
        <f>IF(K26="f","",IF(K26="f/2",0.5,AR26))</f>
        <v/>
      </c>
      <c r="AT26" s="11" t="str">
        <f t="shared" si="66"/>
        <v/>
      </c>
      <c r="AU26" s="11" t="b">
        <f t="shared" si="67"/>
        <v>0</v>
      </c>
      <c r="AV26" s="11">
        <f t="shared" si="37"/>
        <v>0</v>
      </c>
      <c r="AW26" s="11">
        <f>SUM($AV$3:AV26)</f>
        <v>-112</v>
      </c>
      <c r="AX26" s="390">
        <f t="shared" si="38"/>
        <v>0</v>
      </c>
      <c r="AY26" s="390">
        <f t="shared" si="38"/>
        <v>0</v>
      </c>
      <c r="AZ26" s="390">
        <f t="shared" si="38"/>
        <v>0</v>
      </c>
      <c r="BA26" s="390">
        <f t="shared" si="38"/>
        <v>0</v>
      </c>
      <c r="BB26" s="390">
        <f t="shared" si="38"/>
        <v>0</v>
      </c>
      <c r="BD26" s="368">
        <f t="shared" si="39"/>
        <v>0</v>
      </c>
      <c r="BE26" s="368">
        <f t="shared" si="39"/>
        <v>0</v>
      </c>
      <c r="BF26" s="368">
        <f t="shared" si="39"/>
        <v>0</v>
      </c>
      <c r="BG26" s="368">
        <f t="shared" si="39"/>
        <v>0</v>
      </c>
      <c r="BH26" s="372">
        <f t="shared" si="40"/>
        <v>8</v>
      </c>
      <c r="BI26" s="372">
        <f t="shared" si="9"/>
        <v>2</v>
      </c>
      <c r="BJ26" s="372">
        <f t="shared" si="41"/>
        <v>22</v>
      </c>
      <c r="BK26" s="372">
        <f t="shared" si="10"/>
        <v>3</v>
      </c>
      <c r="BL26" s="372">
        <f t="shared" si="42"/>
        <v>6</v>
      </c>
      <c r="BM26" s="372">
        <f t="shared" si="11"/>
        <v>3</v>
      </c>
      <c r="BN26" s="564">
        <f t="shared" si="60"/>
        <v>0</v>
      </c>
      <c r="BO26" s="565">
        <f t="shared" si="61"/>
        <v>0</v>
      </c>
      <c r="BP26" s="570">
        <f t="shared" si="62"/>
        <v>0</v>
      </c>
      <c r="BQ26" s="564">
        <f t="shared" si="63"/>
        <v>0</v>
      </c>
      <c r="BR26" s="565">
        <f t="shared" si="64"/>
        <v>0</v>
      </c>
      <c r="BS26" s="570">
        <f t="shared" si="65"/>
        <v>0</v>
      </c>
      <c r="BT26" s="568">
        <f t="shared" si="43"/>
        <v>0</v>
      </c>
      <c r="BU26" s="564">
        <f t="shared" si="44"/>
        <v>0</v>
      </c>
      <c r="BV26" s="582">
        <f t="shared" si="45"/>
        <v>0</v>
      </c>
      <c r="BW26" s="576">
        <f t="shared" si="46"/>
        <v>0</v>
      </c>
      <c r="BX26" s="577">
        <f t="shared" si="47"/>
        <v>0</v>
      </c>
      <c r="BY26" s="578">
        <f t="shared" si="58"/>
        <v>0</v>
      </c>
      <c r="BZ26" s="576">
        <f t="shared" si="48"/>
        <v>0</v>
      </c>
      <c r="CA26" s="577">
        <f t="shared" si="49"/>
        <v>0</v>
      </c>
      <c r="CB26" s="578">
        <f t="shared" si="59"/>
        <v>0</v>
      </c>
      <c r="CC26" s="579">
        <f t="shared" si="50"/>
        <v>0</v>
      </c>
      <c r="CD26" s="576">
        <f t="shared" si="51"/>
        <v>0</v>
      </c>
      <c r="CE26" s="560">
        <f t="shared" si="52"/>
        <v>-6</v>
      </c>
      <c r="CF26" s="560">
        <f t="shared" si="53"/>
        <v>-6</v>
      </c>
      <c r="CG26" s="560">
        <f t="shared" si="54"/>
        <v>0</v>
      </c>
      <c r="CH26" s="588">
        <f t="shared" si="55"/>
        <v>0</v>
      </c>
      <c r="CI26" s="11"/>
      <c r="CJ26" s="11"/>
      <c r="CK26" s="204"/>
      <c r="CL26" s="204" t="str">
        <f t="shared" si="56"/>
        <v/>
      </c>
      <c r="CM26" s="11"/>
      <c r="CN26" s="11"/>
      <c r="CO26" s="11"/>
      <c r="CP26" s="204"/>
      <c r="CQ26" s="11"/>
      <c r="CR26" s="204"/>
      <c r="CS26" s="11"/>
    </row>
    <row r="27" spans="1:97" x14ac:dyDescent="0.2">
      <c r="A27" s="242">
        <f t="shared" si="20"/>
        <v>2</v>
      </c>
      <c r="B27" s="243">
        <f t="shared" si="57"/>
        <v>46167</v>
      </c>
      <c r="C27" s="600">
        <f t="shared" si="21"/>
        <v>22</v>
      </c>
      <c r="D27" s="307"/>
      <c r="E27" s="307"/>
      <c r="F27" s="308"/>
      <c r="G27" s="308"/>
      <c r="H27" s="547">
        <f>IF(AK27=6,Einstellungen!$E$11,IF(AK27=7,Einstellungen!$E$12,IF(AK27=1,Einstellungen!$E$13,IF(AK27=2,Einstellungen!$E$7,IF(AK27=3,Einstellungen!$E$8,IF(AK27=4,Einstellungen!$E$9,IF(AK27=5,Einstellungen!$E$10)))))))</f>
        <v>0</v>
      </c>
      <c r="I27" s="228">
        <f t="shared" si="0"/>
        <v>0</v>
      </c>
      <c r="J27" s="229" t="str">
        <f t="shared" si="1"/>
        <v/>
      </c>
      <c r="K27" s="209" t="s">
        <v>208</v>
      </c>
      <c r="L27" s="328"/>
      <c r="M27" s="202"/>
      <c r="N27" s="381"/>
      <c r="O27" s="382"/>
      <c r="P27" s="382"/>
      <c r="Q27" s="382"/>
      <c r="R27" s="246" t="str">
        <f>IF(I$36=0,"",IF(Einstellungen!I$39=1,R26+AV27,CL27))</f>
        <v/>
      </c>
      <c r="S27" s="230">
        <f>SUM(AP$3:AP27)</f>
        <v>112</v>
      </c>
      <c r="T27" s="228">
        <f>SUM(I$3:I27)</f>
        <v>0</v>
      </c>
      <c r="U27" s="373" t="str">
        <f t="shared" si="22"/>
        <v/>
      </c>
      <c r="V27" s="689" t="s">
        <v>252</v>
      </c>
      <c r="W27" s="609"/>
      <c r="X27" s="609"/>
      <c r="Y27" s="15">
        <f t="shared" si="2"/>
        <v>46167</v>
      </c>
      <c r="Z27" s="2" t="b">
        <f t="shared" si="3"/>
        <v>0</v>
      </c>
      <c r="AA27" s="2">
        <f>IF(M27=Einstellungen!A$43,I27,IF(M27=Einstellungen!A$45,I27,0))</f>
        <v>0</v>
      </c>
      <c r="AB27" s="2">
        <f>IF(M27=Einstellungen!A$44,I27,IF(M27=Einstellungen!A$45,I27,0))</f>
        <v>0</v>
      </c>
      <c r="AC27" s="661">
        <f t="shared" si="68"/>
        <v>0</v>
      </c>
      <c r="AD27" s="2" t="b">
        <f t="shared" si="5"/>
        <v>0</v>
      </c>
      <c r="AE27" s="2">
        <f t="shared" si="23"/>
        <v>0</v>
      </c>
      <c r="AF27" s="2">
        <f t="shared" si="23"/>
        <v>0</v>
      </c>
      <c r="AG27" s="325" t="b">
        <f t="shared" si="6"/>
        <v>0</v>
      </c>
      <c r="AH27" s="325" t="b">
        <f t="shared" si="7"/>
        <v>0</v>
      </c>
      <c r="AI27" s="325">
        <f t="shared" si="24"/>
        <v>1</v>
      </c>
      <c r="AJ27" s="325">
        <f t="shared" si="25"/>
        <v>0</v>
      </c>
      <c r="AK27" s="2">
        <f t="shared" si="26"/>
        <v>2</v>
      </c>
      <c r="AL27" s="14">
        <f t="shared" si="27"/>
        <v>0</v>
      </c>
      <c r="AM27" s="11">
        <f t="shared" si="28"/>
        <v>0</v>
      </c>
      <c r="AN27" s="11">
        <f t="shared" si="29"/>
        <v>0</v>
      </c>
      <c r="AO27" s="11">
        <f t="shared" si="30"/>
        <v>8</v>
      </c>
      <c r="AP27" s="11">
        <f t="shared" si="31"/>
        <v>0</v>
      </c>
      <c r="AQ27" s="204">
        <f t="shared" si="32"/>
        <v>0</v>
      </c>
      <c r="AR27" s="2">
        <f t="shared" si="33"/>
        <v>1</v>
      </c>
      <c r="AS27" s="2" t="str">
        <f t="shared" si="34"/>
        <v/>
      </c>
      <c r="AT27" s="11" t="str">
        <f t="shared" si="66"/>
        <v/>
      </c>
      <c r="AU27" s="11" t="str">
        <f t="shared" si="67"/>
        <v/>
      </c>
      <c r="AV27" s="11">
        <f t="shared" si="37"/>
        <v>0</v>
      </c>
      <c r="AW27" s="11">
        <f>SUM($AV$3:AV27)</f>
        <v>-112</v>
      </c>
      <c r="AX27" s="390">
        <f t="shared" si="38"/>
        <v>0</v>
      </c>
      <c r="AY27" s="390">
        <f t="shared" si="38"/>
        <v>0</v>
      </c>
      <c r="AZ27" s="390">
        <f t="shared" si="38"/>
        <v>0</v>
      </c>
      <c r="BA27" s="390">
        <f t="shared" si="38"/>
        <v>0</v>
      </c>
      <c r="BB27" s="390">
        <f t="shared" si="38"/>
        <v>0</v>
      </c>
      <c r="BD27" s="368">
        <f t="shared" si="39"/>
        <v>0</v>
      </c>
      <c r="BE27" s="368">
        <f t="shared" si="39"/>
        <v>0</v>
      </c>
      <c r="BF27" s="368">
        <f t="shared" si="39"/>
        <v>0</v>
      </c>
      <c r="BG27" s="368">
        <f t="shared" si="39"/>
        <v>0</v>
      </c>
      <c r="BH27" s="372">
        <f t="shared" si="40"/>
        <v>18</v>
      </c>
      <c r="BI27" s="372">
        <f t="shared" si="9"/>
        <v>1.5</v>
      </c>
      <c r="BJ27" s="372">
        <f t="shared" si="41"/>
        <v>22</v>
      </c>
      <c r="BK27" s="372">
        <f t="shared" si="10"/>
        <v>2</v>
      </c>
      <c r="BL27" s="372">
        <f t="shared" si="42"/>
        <v>6</v>
      </c>
      <c r="BM27" s="372">
        <f t="shared" si="11"/>
        <v>2</v>
      </c>
      <c r="BN27" s="564">
        <f t="shared" si="60"/>
        <v>0</v>
      </c>
      <c r="BO27" s="565">
        <f t="shared" si="61"/>
        <v>0</v>
      </c>
      <c r="BP27" s="570">
        <f t="shared" si="62"/>
        <v>0</v>
      </c>
      <c r="BQ27" s="564">
        <f t="shared" si="63"/>
        <v>0</v>
      </c>
      <c r="BR27" s="565">
        <f t="shared" si="64"/>
        <v>0</v>
      </c>
      <c r="BS27" s="570">
        <f t="shared" si="65"/>
        <v>0</v>
      </c>
      <c r="BT27" s="568">
        <f t="shared" si="43"/>
        <v>0</v>
      </c>
      <c r="BU27" s="564">
        <f t="shared" si="44"/>
        <v>0</v>
      </c>
      <c r="BV27" s="582">
        <f t="shared" si="45"/>
        <v>0</v>
      </c>
      <c r="BW27" s="576">
        <f t="shared" si="46"/>
        <v>0</v>
      </c>
      <c r="BX27" s="577">
        <f t="shared" si="47"/>
        <v>0</v>
      </c>
      <c r="BY27" s="578">
        <f t="shared" si="58"/>
        <v>0</v>
      </c>
      <c r="BZ27" s="576">
        <f t="shared" ref="BZ27:BZ34" si="69">IF(BO27&lt;BQ27,0,BO27-BQ27)</f>
        <v>0</v>
      </c>
      <c r="CA27" s="577">
        <f t="shared" ref="CA27:CA34" si="70">IF(BP27&lt;BQ27,0,BP27-BQ27)</f>
        <v>0</v>
      </c>
      <c r="CB27" s="578">
        <f t="shared" si="59"/>
        <v>0</v>
      </c>
      <c r="CC27" s="579">
        <f t="shared" si="50"/>
        <v>0</v>
      </c>
      <c r="CD27" s="576">
        <f t="shared" si="51"/>
        <v>0</v>
      </c>
      <c r="CE27" s="560">
        <f t="shared" si="52"/>
        <v>-6</v>
      </c>
      <c r="CF27" s="560">
        <f t="shared" si="53"/>
        <v>-6</v>
      </c>
      <c r="CG27" s="560">
        <f t="shared" si="54"/>
        <v>0</v>
      </c>
      <c r="CH27" s="588">
        <f t="shared" si="55"/>
        <v>0</v>
      </c>
      <c r="CI27" s="11"/>
      <c r="CJ27" s="11"/>
      <c r="CK27" s="204"/>
      <c r="CL27" s="204" t="str">
        <f t="shared" si="56"/>
        <v/>
      </c>
      <c r="CM27" s="11"/>
      <c r="CN27" s="11"/>
      <c r="CO27" s="11"/>
      <c r="CP27" s="204"/>
      <c r="CQ27" s="11"/>
      <c r="CR27" s="204"/>
      <c r="CS27" s="11"/>
    </row>
    <row r="28" spans="1:97" x14ac:dyDescent="0.2">
      <c r="A28" s="242">
        <f t="shared" si="20"/>
        <v>3</v>
      </c>
      <c r="B28" s="243">
        <f t="shared" si="57"/>
        <v>46168</v>
      </c>
      <c r="C28" s="600">
        <f t="shared" si="21"/>
        <v>22</v>
      </c>
      <c r="D28" s="307"/>
      <c r="E28" s="307"/>
      <c r="F28" s="308"/>
      <c r="G28" s="308"/>
      <c r="H28" s="547">
        <f>IF(AK28=6,Einstellungen!$E$11,IF(AK28=7,Einstellungen!$E$12,IF(AK28=1,Einstellungen!$E$13,IF(AK28=2,Einstellungen!$E$7,IF(AK28=3,Einstellungen!$E$8,IF(AK28=4,Einstellungen!$E$9,IF(AK28=5,Einstellungen!$E$10)))))))</f>
        <v>0</v>
      </c>
      <c r="I28" s="228">
        <f t="shared" si="0"/>
        <v>0</v>
      </c>
      <c r="J28" s="229">
        <f t="shared" si="1"/>
        <v>1</v>
      </c>
      <c r="K28" s="209"/>
      <c r="L28" s="328"/>
      <c r="M28" s="202"/>
      <c r="N28" s="381"/>
      <c r="O28" s="382"/>
      <c r="P28" s="382"/>
      <c r="Q28" s="382"/>
      <c r="R28" s="246" t="str">
        <f>IF(I$36=0,"",IF(Einstellungen!I$39=1,R27+AV28,CL28))</f>
        <v/>
      </c>
      <c r="S28" s="230">
        <f>SUM(AP$3:AP28)</f>
        <v>120</v>
      </c>
      <c r="T28" s="228">
        <f>SUM(I$3:I28)</f>
        <v>0</v>
      </c>
      <c r="U28" s="373" t="str">
        <f t="shared" si="22"/>
        <v/>
      </c>
      <c r="V28" s="612"/>
      <c r="W28" s="609"/>
      <c r="X28" s="609"/>
      <c r="Y28" s="15">
        <f t="shared" si="2"/>
        <v>46168</v>
      </c>
      <c r="Z28" s="2">
        <f t="shared" si="3"/>
        <v>0</v>
      </c>
      <c r="AA28" s="2">
        <f>IF(M28=Einstellungen!A$43,I28,IF(M28=Einstellungen!A$45,I28,0))</f>
        <v>0</v>
      </c>
      <c r="AB28" s="2">
        <f>IF(M28=Einstellungen!A$44,I28,IF(M28=Einstellungen!A$45,I28,0))</f>
        <v>0</v>
      </c>
      <c r="AC28" s="661">
        <f t="shared" si="68"/>
        <v>0</v>
      </c>
      <c r="AD28" s="2">
        <f t="shared" si="5"/>
        <v>0</v>
      </c>
      <c r="AE28" s="2">
        <f t="shared" si="23"/>
        <v>0</v>
      </c>
      <c r="AF28" s="2">
        <f t="shared" si="23"/>
        <v>0</v>
      </c>
      <c r="AG28" s="325">
        <f t="shared" si="6"/>
        <v>0</v>
      </c>
      <c r="AH28" s="325">
        <f t="shared" si="7"/>
        <v>0</v>
      </c>
      <c r="AI28" s="325">
        <f t="shared" si="24"/>
        <v>0</v>
      </c>
      <c r="AJ28" s="325">
        <f t="shared" si="25"/>
        <v>0</v>
      </c>
      <c r="AK28" s="2">
        <f t="shared" si="26"/>
        <v>3</v>
      </c>
      <c r="AL28" s="14">
        <f t="shared" si="27"/>
        <v>0</v>
      </c>
      <c r="AM28" s="11">
        <f t="shared" si="28"/>
        <v>0</v>
      </c>
      <c r="AN28" s="11">
        <f t="shared" si="29"/>
        <v>0</v>
      </c>
      <c r="AO28" s="11">
        <f t="shared" si="30"/>
        <v>8</v>
      </c>
      <c r="AP28" s="11">
        <f t="shared" si="31"/>
        <v>8</v>
      </c>
      <c r="AQ28" s="204">
        <f t="shared" si="32"/>
        <v>8</v>
      </c>
      <c r="AR28" s="2">
        <f t="shared" si="33"/>
        <v>1</v>
      </c>
      <c r="AS28" s="2">
        <f t="shared" si="34"/>
        <v>1</v>
      </c>
      <c r="AT28" s="11" t="str">
        <f t="shared" si="66"/>
        <v/>
      </c>
      <c r="AU28" s="11" t="str">
        <f t="shared" si="67"/>
        <v/>
      </c>
      <c r="AV28" s="11">
        <f t="shared" si="37"/>
        <v>-8</v>
      </c>
      <c r="AW28" s="11">
        <f>SUM($AV$3:AV28)</f>
        <v>-120</v>
      </c>
      <c r="AX28" s="390">
        <f t="shared" si="38"/>
        <v>0</v>
      </c>
      <c r="AY28" s="390">
        <f t="shared" si="38"/>
        <v>0</v>
      </c>
      <c r="AZ28" s="390">
        <f t="shared" si="38"/>
        <v>0</v>
      </c>
      <c r="BA28" s="390">
        <f t="shared" si="38"/>
        <v>0</v>
      </c>
      <c r="BB28" s="390">
        <f t="shared" si="38"/>
        <v>0</v>
      </c>
      <c r="BD28" s="368">
        <f t="shared" si="39"/>
        <v>0</v>
      </c>
      <c r="BE28" s="368">
        <f t="shared" si="39"/>
        <v>0</v>
      </c>
      <c r="BF28" s="368">
        <f t="shared" si="39"/>
        <v>0</v>
      </c>
      <c r="BG28" s="368">
        <f t="shared" si="39"/>
        <v>0</v>
      </c>
      <c r="BH28" s="372">
        <f t="shared" si="40"/>
        <v>18</v>
      </c>
      <c r="BI28" s="372">
        <f t="shared" si="9"/>
        <v>1.5</v>
      </c>
      <c r="BJ28" s="372">
        <f t="shared" si="41"/>
        <v>22</v>
      </c>
      <c r="BK28" s="372">
        <f t="shared" si="10"/>
        <v>2</v>
      </c>
      <c r="BL28" s="372">
        <f t="shared" si="42"/>
        <v>6</v>
      </c>
      <c r="BM28" s="372">
        <f t="shared" si="11"/>
        <v>2</v>
      </c>
      <c r="BN28" s="564">
        <f t="shared" si="60"/>
        <v>0</v>
      </c>
      <c r="BO28" s="565">
        <f t="shared" si="61"/>
        <v>0</v>
      </c>
      <c r="BP28" s="570">
        <f t="shared" si="62"/>
        <v>0</v>
      </c>
      <c r="BQ28" s="564">
        <f t="shared" si="63"/>
        <v>0</v>
      </c>
      <c r="BR28" s="565">
        <f t="shared" si="64"/>
        <v>0</v>
      </c>
      <c r="BS28" s="570">
        <f t="shared" si="65"/>
        <v>0</v>
      </c>
      <c r="BT28" s="568">
        <f t="shared" si="43"/>
        <v>0</v>
      </c>
      <c r="BU28" s="564">
        <f t="shared" si="44"/>
        <v>0</v>
      </c>
      <c r="BV28" s="582">
        <f t="shared" si="45"/>
        <v>0</v>
      </c>
      <c r="BW28" s="576">
        <f t="shared" si="46"/>
        <v>0</v>
      </c>
      <c r="BX28" s="577">
        <f t="shared" si="47"/>
        <v>0</v>
      </c>
      <c r="BY28" s="578">
        <f t="shared" si="58"/>
        <v>0</v>
      </c>
      <c r="BZ28" s="576">
        <f t="shared" si="69"/>
        <v>0</v>
      </c>
      <c r="CA28" s="577">
        <f t="shared" si="70"/>
        <v>0</v>
      </c>
      <c r="CB28" s="578">
        <f t="shared" si="59"/>
        <v>0</v>
      </c>
      <c r="CC28" s="579">
        <f t="shared" si="50"/>
        <v>0</v>
      </c>
      <c r="CD28" s="576">
        <f t="shared" si="51"/>
        <v>0</v>
      </c>
      <c r="CE28" s="560">
        <f t="shared" si="52"/>
        <v>-6</v>
      </c>
      <c r="CF28" s="560">
        <f t="shared" si="53"/>
        <v>-6</v>
      </c>
      <c r="CG28" s="560">
        <f t="shared" si="54"/>
        <v>0</v>
      </c>
      <c r="CH28" s="588">
        <f t="shared" si="55"/>
        <v>0</v>
      </c>
      <c r="CI28" s="11"/>
      <c r="CJ28" s="11"/>
      <c r="CK28" s="204"/>
      <c r="CL28" s="204" t="str">
        <f t="shared" si="56"/>
        <v/>
      </c>
      <c r="CM28" s="11"/>
      <c r="CN28" s="11"/>
      <c r="CO28" s="11"/>
      <c r="CP28" s="204"/>
      <c r="CQ28" s="11"/>
      <c r="CR28" s="204"/>
      <c r="CS28" s="11"/>
    </row>
    <row r="29" spans="1:97" x14ac:dyDescent="0.2">
      <c r="A29" s="242">
        <f t="shared" si="20"/>
        <v>4</v>
      </c>
      <c r="B29" s="243">
        <f t="shared" si="57"/>
        <v>46169</v>
      </c>
      <c r="C29" s="600">
        <f t="shared" si="21"/>
        <v>22</v>
      </c>
      <c r="D29" s="307"/>
      <c r="E29" s="307"/>
      <c r="F29" s="308"/>
      <c r="G29" s="308"/>
      <c r="H29" s="547">
        <f>IF(AK29=6,Einstellungen!$E$11,IF(AK29=7,Einstellungen!$E$12,IF(AK29=1,Einstellungen!$E$13,IF(AK29=2,Einstellungen!$E$7,IF(AK29=3,Einstellungen!$E$8,IF(AK29=4,Einstellungen!$E$9,IF(AK29=5,Einstellungen!$E$10)))))))</f>
        <v>0</v>
      </c>
      <c r="I29" s="228">
        <f t="shared" si="0"/>
        <v>0</v>
      </c>
      <c r="J29" s="229">
        <f t="shared" si="1"/>
        <v>1</v>
      </c>
      <c r="K29" s="209"/>
      <c r="L29" s="328"/>
      <c r="M29" s="202"/>
      <c r="N29" s="381"/>
      <c r="O29" s="382"/>
      <c r="P29" s="382"/>
      <c r="Q29" s="382"/>
      <c r="R29" s="246" t="str">
        <f>IF(I$36=0,"",IF(Einstellungen!I$39=1,R28+AV29,CL29))</f>
        <v/>
      </c>
      <c r="S29" s="230">
        <f>SUM(AP$3:AP29)</f>
        <v>128</v>
      </c>
      <c r="T29" s="228">
        <f>SUM(I$3:I29)</f>
        <v>0</v>
      </c>
      <c r="U29" s="373" t="str">
        <f t="shared" si="22"/>
        <v/>
      </c>
      <c r="V29" s="612"/>
      <c r="W29" s="609"/>
      <c r="X29" s="609"/>
      <c r="Y29" s="15">
        <f t="shared" si="2"/>
        <v>46169</v>
      </c>
      <c r="Z29" s="2">
        <f t="shared" si="3"/>
        <v>0</v>
      </c>
      <c r="AA29" s="2">
        <f>IF(M29=Einstellungen!A$43,I29,IF(M29=Einstellungen!A$45,I29,0))</f>
        <v>0</v>
      </c>
      <c r="AB29" s="2">
        <f>IF(M29=Einstellungen!A$44,I29,IF(M29=Einstellungen!A$45,I29,0))</f>
        <v>0</v>
      </c>
      <c r="AC29" s="661">
        <f t="shared" si="68"/>
        <v>0</v>
      </c>
      <c r="AD29" s="2">
        <f t="shared" si="5"/>
        <v>0</v>
      </c>
      <c r="AE29" s="2">
        <f t="shared" si="23"/>
        <v>0</v>
      </c>
      <c r="AF29" s="2">
        <f t="shared" si="23"/>
        <v>0</v>
      </c>
      <c r="AG29" s="325">
        <f t="shared" si="6"/>
        <v>0</v>
      </c>
      <c r="AH29" s="325">
        <f t="shared" si="7"/>
        <v>0</v>
      </c>
      <c r="AI29" s="325">
        <f t="shared" si="24"/>
        <v>0</v>
      </c>
      <c r="AJ29" s="325">
        <f t="shared" si="25"/>
        <v>0</v>
      </c>
      <c r="AK29" s="2">
        <f t="shared" si="26"/>
        <v>4</v>
      </c>
      <c r="AL29" s="14">
        <f t="shared" si="27"/>
        <v>0</v>
      </c>
      <c r="AM29" s="11">
        <f t="shared" si="28"/>
        <v>0</v>
      </c>
      <c r="AN29" s="11">
        <f t="shared" si="29"/>
        <v>0</v>
      </c>
      <c r="AO29" s="11">
        <f t="shared" si="30"/>
        <v>8</v>
      </c>
      <c r="AP29" s="11">
        <f t="shared" si="31"/>
        <v>8</v>
      </c>
      <c r="AQ29" s="204">
        <f t="shared" si="32"/>
        <v>8</v>
      </c>
      <c r="AR29" s="2">
        <f t="shared" si="33"/>
        <v>1</v>
      </c>
      <c r="AS29" s="2">
        <f t="shared" si="34"/>
        <v>1</v>
      </c>
      <c r="AT29" s="11" t="str">
        <f t="shared" si="66"/>
        <v/>
      </c>
      <c r="AU29" s="11" t="str">
        <f t="shared" si="67"/>
        <v/>
      </c>
      <c r="AV29" s="11">
        <f t="shared" si="37"/>
        <v>-8</v>
      </c>
      <c r="AW29" s="11">
        <f>SUM($AV$3:AV29)</f>
        <v>-128</v>
      </c>
      <c r="AX29" s="390">
        <f t="shared" si="38"/>
        <v>0</v>
      </c>
      <c r="AY29" s="390">
        <f t="shared" si="38"/>
        <v>0</v>
      </c>
      <c r="AZ29" s="390">
        <f t="shared" si="38"/>
        <v>0</v>
      </c>
      <c r="BA29" s="390">
        <f t="shared" si="38"/>
        <v>0</v>
      </c>
      <c r="BB29" s="390">
        <f t="shared" si="38"/>
        <v>0</v>
      </c>
      <c r="BD29" s="368">
        <f t="shared" si="39"/>
        <v>0</v>
      </c>
      <c r="BE29" s="368">
        <f t="shared" si="39"/>
        <v>0</v>
      </c>
      <c r="BF29" s="368">
        <f t="shared" si="39"/>
        <v>0</v>
      </c>
      <c r="BG29" s="368">
        <f t="shared" si="39"/>
        <v>0</v>
      </c>
      <c r="BH29" s="372">
        <f t="shared" si="40"/>
        <v>18</v>
      </c>
      <c r="BI29" s="372">
        <f t="shared" si="9"/>
        <v>1.5</v>
      </c>
      <c r="BJ29" s="372">
        <f t="shared" si="41"/>
        <v>22</v>
      </c>
      <c r="BK29" s="372">
        <f t="shared" si="10"/>
        <v>2</v>
      </c>
      <c r="BL29" s="372">
        <f t="shared" si="42"/>
        <v>6</v>
      </c>
      <c r="BM29" s="372">
        <f t="shared" si="11"/>
        <v>2</v>
      </c>
      <c r="BN29" s="564">
        <f t="shared" si="60"/>
        <v>0</v>
      </c>
      <c r="BO29" s="565">
        <f t="shared" si="61"/>
        <v>0</v>
      </c>
      <c r="BP29" s="570">
        <f t="shared" si="62"/>
        <v>0</v>
      </c>
      <c r="BQ29" s="564">
        <f t="shared" si="63"/>
        <v>0</v>
      </c>
      <c r="BR29" s="565">
        <f t="shared" si="64"/>
        <v>0</v>
      </c>
      <c r="BS29" s="570">
        <f t="shared" si="65"/>
        <v>0</v>
      </c>
      <c r="BT29" s="568">
        <f t="shared" si="43"/>
        <v>0</v>
      </c>
      <c r="BU29" s="564">
        <f t="shared" si="44"/>
        <v>0</v>
      </c>
      <c r="BV29" s="582">
        <f t="shared" si="45"/>
        <v>0</v>
      </c>
      <c r="BW29" s="576">
        <f t="shared" si="46"/>
        <v>0</v>
      </c>
      <c r="BX29" s="577">
        <f t="shared" si="47"/>
        <v>0</v>
      </c>
      <c r="BY29" s="578">
        <f t="shared" si="58"/>
        <v>0</v>
      </c>
      <c r="BZ29" s="576">
        <f t="shared" si="69"/>
        <v>0</v>
      </c>
      <c r="CA29" s="577">
        <f t="shared" si="70"/>
        <v>0</v>
      </c>
      <c r="CB29" s="578">
        <f t="shared" si="59"/>
        <v>0</v>
      </c>
      <c r="CC29" s="579">
        <f t="shared" si="50"/>
        <v>0</v>
      </c>
      <c r="CD29" s="576">
        <f t="shared" si="51"/>
        <v>0</v>
      </c>
      <c r="CE29" s="560">
        <f t="shared" si="52"/>
        <v>-6</v>
      </c>
      <c r="CF29" s="560">
        <f t="shared" si="53"/>
        <v>-6</v>
      </c>
      <c r="CG29" s="560">
        <f t="shared" si="54"/>
        <v>0</v>
      </c>
      <c r="CH29" s="588">
        <f t="shared" si="55"/>
        <v>0</v>
      </c>
      <c r="CI29" s="11"/>
      <c r="CJ29" s="11"/>
      <c r="CK29" s="204"/>
      <c r="CL29" s="204" t="str">
        <f t="shared" si="56"/>
        <v/>
      </c>
      <c r="CM29" s="11"/>
      <c r="CN29" s="11"/>
      <c r="CO29" s="11"/>
      <c r="CP29" s="204"/>
      <c r="CQ29" s="11"/>
      <c r="CR29" s="204"/>
      <c r="CS29" s="11"/>
    </row>
    <row r="30" spans="1:97" x14ac:dyDescent="0.2">
      <c r="A30" s="242">
        <f t="shared" si="20"/>
        <v>5</v>
      </c>
      <c r="B30" s="243">
        <f t="shared" si="57"/>
        <v>46170</v>
      </c>
      <c r="C30" s="600">
        <f t="shared" si="21"/>
        <v>22</v>
      </c>
      <c r="D30" s="307"/>
      <c r="E30" s="307"/>
      <c r="F30" s="308"/>
      <c r="G30" s="308"/>
      <c r="H30" s="547">
        <f>IF(AK30=6,Einstellungen!$E$11,IF(AK30=7,Einstellungen!$E$12,IF(AK30=1,Einstellungen!$E$13,IF(AK30=2,Einstellungen!$E$7,IF(AK30=3,Einstellungen!$E$8,IF(AK30=4,Einstellungen!$E$9,IF(AK30=5,Einstellungen!$E$10)))))))</f>
        <v>0</v>
      </c>
      <c r="I30" s="228">
        <f t="shared" si="0"/>
        <v>0</v>
      </c>
      <c r="J30" s="229">
        <f t="shared" si="1"/>
        <v>1</v>
      </c>
      <c r="K30" s="209"/>
      <c r="L30" s="328"/>
      <c r="M30" s="202"/>
      <c r="N30" s="381"/>
      <c r="O30" s="382"/>
      <c r="P30" s="382"/>
      <c r="Q30" s="382"/>
      <c r="R30" s="246" t="str">
        <f>IF(I$36=0,"",IF(Einstellungen!I$39=1,R29+AV30,CL30))</f>
        <v/>
      </c>
      <c r="S30" s="230">
        <f>SUM(AP$3:AP30)</f>
        <v>136</v>
      </c>
      <c r="T30" s="228">
        <f>SUM(I$3:I30)</f>
        <v>0</v>
      </c>
      <c r="U30" s="373" t="str">
        <f t="shared" si="22"/>
        <v/>
      </c>
      <c r="V30" s="612"/>
      <c r="W30" s="609"/>
      <c r="X30" s="609"/>
      <c r="Y30" s="15">
        <f t="shared" si="2"/>
        <v>46170</v>
      </c>
      <c r="Z30" s="2">
        <f t="shared" si="3"/>
        <v>0</v>
      </c>
      <c r="AA30" s="2">
        <f>IF(M30=Einstellungen!A$43,I30,IF(M30=Einstellungen!A$45,I30,0))</f>
        <v>0</v>
      </c>
      <c r="AB30" s="2">
        <f>IF(M30=Einstellungen!A$44,I30,IF(M30=Einstellungen!A$45,I30,0))</f>
        <v>0</v>
      </c>
      <c r="AC30" s="661">
        <f t="shared" si="68"/>
        <v>0</v>
      </c>
      <c r="AD30" s="2">
        <f t="shared" si="5"/>
        <v>0</v>
      </c>
      <c r="AE30" s="2">
        <f t="shared" si="23"/>
        <v>0</v>
      </c>
      <c r="AF30" s="2">
        <f t="shared" si="23"/>
        <v>0</v>
      </c>
      <c r="AG30" s="325">
        <f t="shared" si="6"/>
        <v>0</v>
      </c>
      <c r="AH30" s="325">
        <f t="shared" si="7"/>
        <v>0</v>
      </c>
      <c r="AI30" s="325">
        <f t="shared" si="24"/>
        <v>0</v>
      </c>
      <c r="AJ30" s="325">
        <f t="shared" si="25"/>
        <v>0</v>
      </c>
      <c r="AK30" s="2">
        <f t="shared" si="26"/>
        <v>5</v>
      </c>
      <c r="AL30" s="14">
        <f t="shared" si="27"/>
        <v>0</v>
      </c>
      <c r="AM30" s="11">
        <f t="shared" si="28"/>
        <v>0</v>
      </c>
      <c r="AN30" s="11">
        <f t="shared" si="29"/>
        <v>0</v>
      </c>
      <c r="AO30" s="11">
        <f t="shared" si="30"/>
        <v>8</v>
      </c>
      <c r="AP30" s="11">
        <f t="shared" si="31"/>
        <v>8</v>
      </c>
      <c r="AQ30" s="204">
        <f t="shared" si="32"/>
        <v>8</v>
      </c>
      <c r="AR30" s="2">
        <f t="shared" si="33"/>
        <v>1</v>
      </c>
      <c r="AS30" s="2">
        <f t="shared" si="34"/>
        <v>1</v>
      </c>
      <c r="AT30" s="11" t="str">
        <f t="shared" si="66"/>
        <v/>
      </c>
      <c r="AU30" s="11" t="str">
        <f t="shared" si="67"/>
        <v/>
      </c>
      <c r="AV30" s="11">
        <f t="shared" si="37"/>
        <v>-8</v>
      </c>
      <c r="AW30" s="11">
        <f>SUM($AV$3:AV30)</f>
        <v>-136</v>
      </c>
      <c r="AX30" s="390">
        <f t="shared" si="38"/>
        <v>0</v>
      </c>
      <c r="AY30" s="390">
        <f t="shared" si="38"/>
        <v>0</v>
      </c>
      <c r="AZ30" s="390">
        <f t="shared" si="38"/>
        <v>0</v>
      </c>
      <c r="BA30" s="390">
        <f t="shared" si="38"/>
        <v>0</v>
      </c>
      <c r="BB30" s="390">
        <f t="shared" si="38"/>
        <v>0</v>
      </c>
      <c r="BD30" s="368">
        <f t="shared" si="39"/>
        <v>0</v>
      </c>
      <c r="BE30" s="368">
        <f t="shared" si="39"/>
        <v>0</v>
      </c>
      <c r="BF30" s="368">
        <f t="shared" si="39"/>
        <v>0</v>
      </c>
      <c r="BG30" s="368">
        <f t="shared" si="39"/>
        <v>0</v>
      </c>
      <c r="BH30" s="372">
        <f t="shared" si="40"/>
        <v>18</v>
      </c>
      <c r="BI30" s="372">
        <f t="shared" si="9"/>
        <v>1.5</v>
      </c>
      <c r="BJ30" s="372">
        <f t="shared" si="41"/>
        <v>22</v>
      </c>
      <c r="BK30" s="372">
        <f t="shared" si="10"/>
        <v>2</v>
      </c>
      <c r="BL30" s="372">
        <f t="shared" si="42"/>
        <v>6</v>
      </c>
      <c r="BM30" s="372">
        <f t="shared" si="11"/>
        <v>2</v>
      </c>
      <c r="BN30" s="564">
        <f t="shared" si="60"/>
        <v>0</v>
      </c>
      <c r="BO30" s="565">
        <f t="shared" si="61"/>
        <v>0</v>
      </c>
      <c r="BP30" s="570">
        <f t="shared" si="62"/>
        <v>0</v>
      </c>
      <c r="BQ30" s="564">
        <f t="shared" si="63"/>
        <v>0</v>
      </c>
      <c r="BR30" s="565">
        <f t="shared" si="64"/>
        <v>0</v>
      </c>
      <c r="BS30" s="570">
        <f t="shared" si="65"/>
        <v>0</v>
      </c>
      <c r="BT30" s="568">
        <f t="shared" si="43"/>
        <v>0</v>
      </c>
      <c r="BU30" s="564">
        <f t="shared" si="44"/>
        <v>0</v>
      </c>
      <c r="BV30" s="582">
        <f t="shared" si="45"/>
        <v>0</v>
      </c>
      <c r="BW30" s="576">
        <f t="shared" si="46"/>
        <v>0</v>
      </c>
      <c r="BX30" s="577">
        <f t="shared" si="47"/>
        <v>0</v>
      </c>
      <c r="BY30" s="578">
        <f t="shared" si="58"/>
        <v>0</v>
      </c>
      <c r="BZ30" s="576">
        <f t="shared" si="69"/>
        <v>0</v>
      </c>
      <c r="CA30" s="577">
        <f t="shared" si="70"/>
        <v>0</v>
      </c>
      <c r="CB30" s="578">
        <f t="shared" si="59"/>
        <v>0</v>
      </c>
      <c r="CC30" s="579">
        <f t="shared" si="50"/>
        <v>0</v>
      </c>
      <c r="CD30" s="576">
        <f t="shared" si="51"/>
        <v>0</v>
      </c>
      <c r="CE30" s="560">
        <f t="shared" si="52"/>
        <v>-6</v>
      </c>
      <c r="CF30" s="560">
        <f t="shared" si="53"/>
        <v>-6</v>
      </c>
      <c r="CG30" s="560">
        <f t="shared" si="54"/>
        <v>0</v>
      </c>
      <c r="CH30" s="588">
        <f t="shared" si="55"/>
        <v>0</v>
      </c>
      <c r="CI30" s="11"/>
      <c r="CJ30" s="11"/>
      <c r="CK30" s="204"/>
      <c r="CL30" s="204" t="str">
        <f t="shared" si="56"/>
        <v/>
      </c>
      <c r="CM30" s="11"/>
      <c r="CN30" s="11"/>
      <c r="CO30" s="11"/>
      <c r="CP30" s="204"/>
      <c r="CQ30" s="11"/>
      <c r="CR30" s="204"/>
      <c r="CS30" s="11"/>
    </row>
    <row r="31" spans="1:97" x14ac:dyDescent="0.2">
      <c r="A31" s="242">
        <f t="shared" si="20"/>
        <v>6</v>
      </c>
      <c r="B31" s="243">
        <f t="shared" si="57"/>
        <v>46171</v>
      </c>
      <c r="C31" s="600">
        <f t="shared" si="21"/>
        <v>22</v>
      </c>
      <c r="D31" s="307"/>
      <c r="E31" s="307"/>
      <c r="F31" s="308"/>
      <c r="G31" s="308"/>
      <c r="H31" s="547">
        <f>IF(AK31=6,Einstellungen!$E$11,IF(AK31=7,Einstellungen!$E$12,IF(AK31=1,Einstellungen!$E$13,IF(AK31=2,Einstellungen!$E$7,IF(AK31=3,Einstellungen!$E$8,IF(AK31=4,Einstellungen!$E$9,IF(AK31=5,Einstellungen!$E$10)))))))</f>
        <v>0</v>
      </c>
      <c r="I31" s="228">
        <f t="shared" si="0"/>
        <v>0</v>
      </c>
      <c r="J31" s="229">
        <f t="shared" si="1"/>
        <v>1</v>
      </c>
      <c r="K31" s="209"/>
      <c r="L31" s="328"/>
      <c r="M31" s="202"/>
      <c r="N31" s="381"/>
      <c r="O31" s="382"/>
      <c r="P31" s="382"/>
      <c r="Q31" s="382"/>
      <c r="R31" s="246" t="str">
        <f>IF(I$36=0,"",IF(Einstellungen!I$39=1,R30+AV31,CL31))</f>
        <v/>
      </c>
      <c r="S31" s="230">
        <f>SUM(AP$3:AP31)</f>
        <v>144</v>
      </c>
      <c r="T31" s="228">
        <f>SUM(I$3:I31)</f>
        <v>0</v>
      </c>
      <c r="U31" s="373" t="str">
        <f t="shared" si="22"/>
        <v/>
      </c>
      <c r="V31" s="689"/>
      <c r="W31" s="609"/>
      <c r="X31" s="609"/>
      <c r="Y31" s="15">
        <f t="shared" si="2"/>
        <v>46171</v>
      </c>
      <c r="Z31" s="2">
        <f t="shared" si="3"/>
        <v>0</v>
      </c>
      <c r="AA31" s="2">
        <f>IF(M31=Einstellungen!A$43,I31,IF(M31=Einstellungen!A$45,I31,0))</f>
        <v>0</v>
      </c>
      <c r="AB31" s="2">
        <f>IF(M31=Einstellungen!A$44,I31,IF(M31=Einstellungen!A$45,I31,0))</f>
        <v>0</v>
      </c>
      <c r="AC31" s="661">
        <f t="shared" si="68"/>
        <v>0</v>
      </c>
      <c r="AD31" s="2">
        <f>IF(AS31=1,IF(K31="gz",1,IF(K31="G/F",0.5,0)))</f>
        <v>0</v>
      </c>
      <c r="AE31" s="2">
        <f t="shared" si="23"/>
        <v>0</v>
      </c>
      <c r="AF31" s="2">
        <f t="shared" si="23"/>
        <v>0</v>
      </c>
      <c r="AG31" s="325">
        <f t="shared" si="6"/>
        <v>0</v>
      </c>
      <c r="AH31" s="325">
        <f t="shared" si="7"/>
        <v>0</v>
      </c>
      <c r="AI31" s="325">
        <f t="shared" si="24"/>
        <v>0</v>
      </c>
      <c r="AJ31" s="325">
        <f t="shared" si="25"/>
        <v>0</v>
      </c>
      <c r="AK31" s="2">
        <f t="shared" si="26"/>
        <v>6</v>
      </c>
      <c r="AL31" s="14">
        <f t="shared" si="27"/>
        <v>0</v>
      </c>
      <c r="AM31" s="11">
        <f t="shared" si="28"/>
        <v>0</v>
      </c>
      <c r="AN31" s="11">
        <f t="shared" si="29"/>
        <v>0</v>
      </c>
      <c r="AO31" s="11">
        <f t="shared" si="30"/>
        <v>8</v>
      </c>
      <c r="AP31" s="11">
        <f t="shared" si="31"/>
        <v>8</v>
      </c>
      <c r="AQ31" s="204">
        <f t="shared" si="32"/>
        <v>8</v>
      </c>
      <c r="AR31" s="2">
        <f t="shared" si="33"/>
        <v>1</v>
      </c>
      <c r="AS31" s="2">
        <f t="shared" si="34"/>
        <v>1</v>
      </c>
      <c r="AT31" s="11" t="str">
        <f t="shared" si="66"/>
        <v/>
      </c>
      <c r="AU31" s="11" t="str">
        <f t="shared" si="67"/>
        <v/>
      </c>
      <c r="AV31" s="11">
        <f t="shared" si="37"/>
        <v>-8</v>
      </c>
      <c r="AW31" s="11">
        <f>SUM($AV$3:AV31)</f>
        <v>-144</v>
      </c>
      <c r="AX31" s="390">
        <f t="shared" si="38"/>
        <v>0</v>
      </c>
      <c r="AY31" s="390">
        <f t="shared" si="38"/>
        <v>0</v>
      </c>
      <c r="AZ31" s="390">
        <f t="shared" si="38"/>
        <v>0</v>
      </c>
      <c r="BA31" s="390">
        <f t="shared" si="38"/>
        <v>0</v>
      </c>
      <c r="BB31" s="390">
        <f t="shared" si="38"/>
        <v>0</v>
      </c>
      <c r="BD31" s="368">
        <f t="shared" si="39"/>
        <v>0</v>
      </c>
      <c r="BE31" s="368">
        <f t="shared" si="39"/>
        <v>0</v>
      </c>
      <c r="BF31" s="368">
        <f t="shared" si="39"/>
        <v>0</v>
      </c>
      <c r="BG31" s="368">
        <f t="shared" si="39"/>
        <v>0</v>
      </c>
      <c r="BH31" s="372">
        <f t="shared" si="40"/>
        <v>18</v>
      </c>
      <c r="BI31" s="372">
        <f t="shared" si="9"/>
        <v>1.5</v>
      </c>
      <c r="BJ31" s="372">
        <f t="shared" si="41"/>
        <v>22</v>
      </c>
      <c r="BK31" s="372">
        <f t="shared" si="10"/>
        <v>2</v>
      </c>
      <c r="BL31" s="372">
        <f t="shared" si="42"/>
        <v>6</v>
      </c>
      <c r="BM31" s="372">
        <f t="shared" si="11"/>
        <v>2</v>
      </c>
      <c r="BN31" s="564">
        <f t="shared" si="60"/>
        <v>0</v>
      </c>
      <c r="BO31" s="565">
        <f t="shared" si="61"/>
        <v>0</v>
      </c>
      <c r="BP31" s="570">
        <f t="shared" si="62"/>
        <v>0</v>
      </c>
      <c r="BQ31" s="564">
        <f t="shared" si="63"/>
        <v>0</v>
      </c>
      <c r="BR31" s="565">
        <f t="shared" si="64"/>
        <v>0</v>
      </c>
      <c r="BS31" s="570">
        <f t="shared" si="65"/>
        <v>0</v>
      </c>
      <c r="BT31" s="568">
        <f t="shared" si="43"/>
        <v>0</v>
      </c>
      <c r="BU31" s="564">
        <f t="shared" si="44"/>
        <v>0</v>
      </c>
      <c r="BV31" s="582">
        <f t="shared" si="45"/>
        <v>0</v>
      </c>
      <c r="BW31" s="576">
        <f t="shared" si="46"/>
        <v>0</v>
      </c>
      <c r="BX31" s="577">
        <f t="shared" si="47"/>
        <v>0</v>
      </c>
      <c r="BY31" s="578">
        <f t="shared" si="58"/>
        <v>0</v>
      </c>
      <c r="BZ31" s="576">
        <f t="shared" si="69"/>
        <v>0</v>
      </c>
      <c r="CA31" s="577">
        <f t="shared" si="70"/>
        <v>0</v>
      </c>
      <c r="CB31" s="578">
        <f t="shared" si="59"/>
        <v>0</v>
      </c>
      <c r="CC31" s="579">
        <f t="shared" si="50"/>
        <v>0</v>
      </c>
      <c r="CD31" s="576">
        <f t="shared" si="51"/>
        <v>0</v>
      </c>
      <c r="CE31" s="560">
        <f t="shared" si="52"/>
        <v>-6</v>
      </c>
      <c r="CF31" s="560">
        <f t="shared" si="53"/>
        <v>-6</v>
      </c>
      <c r="CG31" s="560">
        <f t="shared" si="54"/>
        <v>0</v>
      </c>
      <c r="CH31" s="588">
        <f t="shared" si="55"/>
        <v>0</v>
      </c>
      <c r="CI31" s="11"/>
      <c r="CJ31" s="11"/>
      <c r="CK31" s="204"/>
      <c r="CL31" s="204" t="str">
        <f t="shared" si="56"/>
        <v/>
      </c>
      <c r="CM31" s="11"/>
      <c r="CN31" s="11"/>
      <c r="CO31" s="11"/>
      <c r="CP31" s="204"/>
      <c r="CQ31" s="11"/>
      <c r="CR31" s="204"/>
      <c r="CS31" s="11"/>
    </row>
    <row r="32" spans="1:97" x14ac:dyDescent="0.2">
      <c r="A32" s="242">
        <f t="shared" si="20"/>
        <v>7</v>
      </c>
      <c r="B32" s="243">
        <f t="shared" si="57"/>
        <v>46172</v>
      </c>
      <c r="C32" s="600">
        <f t="shared" si="21"/>
        <v>22</v>
      </c>
      <c r="D32" s="307"/>
      <c r="E32" s="307"/>
      <c r="F32" s="308"/>
      <c r="G32" s="308"/>
      <c r="H32" s="547">
        <f>IF(AK32=6,Einstellungen!$E$11,IF(AK32=7,Einstellungen!$E$12,IF(AK32=1,Einstellungen!$E$13,IF(AK32=2,Einstellungen!$E$7,IF(AK32=3,Einstellungen!$E$8,IF(AK32=4,Einstellungen!$E$9,IF(AK32=5,Einstellungen!$E$10)))))))</f>
        <v>0</v>
      </c>
      <c r="I32" s="228">
        <f t="shared" si="0"/>
        <v>0</v>
      </c>
      <c r="J32" s="229" t="str">
        <f t="shared" si="1"/>
        <v/>
      </c>
      <c r="K32" s="209"/>
      <c r="L32" s="328"/>
      <c r="M32" s="202"/>
      <c r="N32" s="381"/>
      <c r="O32" s="382"/>
      <c r="P32" s="382"/>
      <c r="Q32" s="382"/>
      <c r="R32" s="246" t="str">
        <f>IF(I$36=0,"",IF(Einstellungen!I$39=1,R31+AV32,CL32))</f>
        <v/>
      </c>
      <c r="S32" s="230">
        <f>SUM(AP$3:AP32)</f>
        <v>144</v>
      </c>
      <c r="T32" s="228">
        <f>SUM(I$3:I32)</f>
        <v>0</v>
      </c>
      <c r="U32" s="373" t="str">
        <f t="shared" si="22"/>
        <v/>
      </c>
      <c r="V32" s="612"/>
      <c r="W32" s="609"/>
      <c r="X32" s="609"/>
      <c r="Y32" s="15">
        <f t="shared" si="2"/>
        <v>46172</v>
      </c>
      <c r="Z32" s="2" t="b">
        <f t="shared" si="3"/>
        <v>0</v>
      </c>
      <c r="AA32" s="2">
        <f>IF(M32=Einstellungen!A$43,I32,IF(M32=Einstellungen!A$45,I32,0))</f>
        <v>0</v>
      </c>
      <c r="AB32" s="2">
        <f>IF(M32=Einstellungen!A$44,I32,IF(M32=Einstellungen!A$45,I32,0))</f>
        <v>0</v>
      </c>
      <c r="AC32" s="661">
        <f t="shared" si="68"/>
        <v>0</v>
      </c>
      <c r="AD32" s="2" t="b">
        <f t="shared" si="5"/>
        <v>0</v>
      </c>
      <c r="AE32" s="2">
        <f t="shared" si="23"/>
        <v>0</v>
      </c>
      <c r="AF32" s="2">
        <f t="shared" si="23"/>
        <v>0</v>
      </c>
      <c r="AG32" s="325" t="b">
        <f t="shared" si="6"/>
        <v>0</v>
      </c>
      <c r="AH32" s="325" t="b">
        <f t="shared" si="7"/>
        <v>0</v>
      </c>
      <c r="AI32" s="325" t="b">
        <f t="shared" si="24"/>
        <v>0</v>
      </c>
      <c r="AJ32" s="325" t="b">
        <f t="shared" si="25"/>
        <v>0</v>
      </c>
      <c r="AK32" s="2">
        <f t="shared" si="26"/>
        <v>7</v>
      </c>
      <c r="AL32" s="14">
        <f t="shared" si="27"/>
        <v>0</v>
      </c>
      <c r="AM32" s="11">
        <f t="shared" si="28"/>
        <v>0</v>
      </c>
      <c r="AN32" s="11">
        <f t="shared" si="29"/>
        <v>0</v>
      </c>
      <c r="AO32" s="11">
        <f t="shared" si="30"/>
        <v>0</v>
      </c>
      <c r="AP32" s="11">
        <f t="shared" si="31"/>
        <v>0</v>
      </c>
      <c r="AQ32" s="204">
        <f t="shared" si="32"/>
        <v>0</v>
      </c>
      <c r="AR32" s="2" t="str">
        <f t="shared" si="33"/>
        <v/>
      </c>
      <c r="AS32" s="2" t="str">
        <f t="shared" si="34"/>
        <v/>
      </c>
      <c r="AT32" s="11" t="str">
        <f t="shared" si="66"/>
        <v/>
      </c>
      <c r="AU32" s="11" t="b">
        <f t="shared" si="67"/>
        <v>0</v>
      </c>
      <c r="AV32" s="11">
        <f t="shared" si="37"/>
        <v>0</v>
      </c>
      <c r="AW32" s="11">
        <f>SUM($AV$3:AV32)</f>
        <v>-144</v>
      </c>
      <c r="AX32" s="390">
        <f t="shared" si="38"/>
        <v>0</v>
      </c>
      <c r="AY32" s="390">
        <f t="shared" si="38"/>
        <v>0</v>
      </c>
      <c r="AZ32" s="390">
        <f t="shared" si="38"/>
        <v>0</v>
      </c>
      <c r="BA32" s="390">
        <f t="shared" si="38"/>
        <v>0</v>
      </c>
      <c r="BB32" s="390">
        <f t="shared" si="38"/>
        <v>0</v>
      </c>
      <c r="BD32" s="368">
        <f t="shared" si="39"/>
        <v>0</v>
      </c>
      <c r="BE32" s="368">
        <f t="shared" si="39"/>
        <v>0</v>
      </c>
      <c r="BF32" s="368">
        <f t="shared" si="39"/>
        <v>0</v>
      </c>
      <c r="BG32" s="368">
        <f t="shared" si="39"/>
        <v>0</v>
      </c>
      <c r="BH32" s="372">
        <f t="shared" si="40"/>
        <v>18</v>
      </c>
      <c r="BI32" s="372">
        <f t="shared" si="9"/>
        <v>1.5</v>
      </c>
      <c r="BJ32" s="372">
        <f t="shared" si="41"/>
        <v>22</v>
      </c>
      <c r="BK32" s="372">
        <f t="shared" si="10"/>
        <v>2</v>
      </c>
      <c r="BL32" s="372">
        <f t="shared" si="42"/>
        <v>6</v>
      </c>
      <c r="BM32" s="372">
        <f t="shared" si="11"/>
        <v>2</v>
      </c>
      <c r="BN32" s="564">
        <f t="shared" si="60"/>
        <v>0</v>
      </c>
      <c r="BO32" s="565">
        <f t="shared" si="61"/>
        <v>0</v>
      </c>
      <c r="BP32" s="570">
        <f t="shared" si="62"/>
        <v>0</v>
      </c>
      <c r="BQ32" s="564">
        <f t="shared" si="63"/>
        <v>0</v>
      </c>
      <c r="BR32" s="565">
        <f t="shared" si="64"/>
        <v>0</v>
      </c>
      <c r="BS32" s="570">
        <f t="shared" si="65"/>
        <v>0</v>
      </c>
      <c r="BT32" s="568">
        <f t="shared" si="43"/>
        <v>0</v>
      </c>
      <c r="BU32" s="564">
        <f t="shared" si="44"/>
        <v>0</v>
      </c>
      <c r="BV32" s="582">
        <f t="shared" si="45"/>
        <v>0</v>
      </c>
      <c r="BW32" s="576">
        <f t="shared" si="46"/>
        <v>0</v>
      </c>
      <c r="BX32" s="577">
        <f t="shared" si="47"/>
        <v>0</v>
      </c>
      <c r="BY32" s="578">
        <f t="shared" si="58"/>
        <v>0</v>
      </c>
      <c r="BZ32" s="576">
        <f t="shared" si="69"/>
        <v>0</v>
      </c>
      <c r="CA32" s="577">
        <f t="shared" si="70"/>
        <v>0</v>
      </c>
      <c r="CB32" s="578">
        <f t="shared" si="59"/>
        <v>0</v>
      </c>
      <c r="CC32" s="579">
        <f t="shared" si="50"/>
        <v>0</v>
      </c>
      <c r="CD32" s="576">
        <f t="shared" si="51"/>
        <v>0</v>
      </c>
      <c r="CE32" s="560">
        <f t="shared" si="52"/>
        <v>-6</v>
      </c>
      <c r="CF32" s="560">
        <f t="shared" si="53"/>
        <v>-6</v>
      </c>
      <c r="CG32" s="560">
        <f t="shared" si="54"/>
        <v>0</v>
      </c>
      <c r="CH32" s="588">
        <f t="shared" si="55"/>
        <v>0</v>
      </c>
      <c r="CI32" s="11"/>
      <c r="CJ32" s="11"/>
      <c r="CK32" s="204"/>
      <c r="CL32" s="204" t="str">
        <f t="shared" si="56"/>
        <v/>
      </c>
      <c r="CM32" s="11"/>
      <c r="CN32" s="11"/>
      <c r="CO32" s="11"/>
      <c r="CP32" s="204"/>
      <c r="CQ32" s="11"/>
      <c r="CR32" s="204"/>
      <c r="CS32" s="11"/>
    </row>
    <row r="33" spans="1:97" x14ac:dyDescent="0.2">
      <c r="A33" s="242">
        <f t="shared" si="20"/>
        <v>1</v>
      </c>
      <c r="B33" s="243">
        <f t="shared" si="57"/>
        <v>46173</v>
      </c>
      <c r="C33" s="600">
        <f t="shared" si="21"/>
        <v>22</v>
      </c>
      <c r="D33" s="308"/>
      <c r="E33" s="308"/>
      <c r="F33" s="308"/>
      <c r="G33" s="308"/>
      <c r="H33" s="547">
        <f>IF(AK33=6,Einstellungen!$E$11,IF(AK33=7,Einstellungen!$E$12,IF(AK33=1,Einstellungen!$E$13,IF(AK33=2,Einstellungen!$E$7,IF(AK33=3,Einstellungen!$E$8,IF(AK33=4,Einstellungen!$E$9,IF(AK33=5,Einstellungen!$E$10)))))))</f>
        <v>0</v>
      </c>
      <c r="I33" s="228">
        <f t="shared" si="0"/>
        <v>0</v>
      </c>
      <c r="J33" s="229" t="str">
        <f t="shared" si="1"/>
        <v/>
      </c>
      <c r="K33" s="209"/>
      <c r="L33" s="328"/>
      <c r="M33" s="202"/>
      <c r="N33" s="381"/>
      <c r="O33" s="382"/>
      <c r="P33" s="382"/>
      <c r="Q33" s="382"/>
      <c r="R33" s="246" t="str">
        <f>IF(I$36=0,"",IF(Einstellungen!I$39=1,R32+AV33,CL33))</f>
        <v/>
      </c>
      <c r="S33" s="230">
        <f>SUM(AP$3:AP33)</f>
        <v>144</v>
      </c>
      <c r="T33" s="228">
        <f>SUM(I$3:I33)</f>
        <v>0</v>
      </c>
      <c r="U33" s="373" t="str">
        <f t="shared" si="22"/>
        <v/>
      </c>
      <c r="V33" s="612"/>
      <c r="W33" s="609"/>
      <c r="X33" s="609"/>
      <c r="Y33" s="15">
        <f t="shared" si="2"/>
        <v>46173</v>
      </c>
      <c r="Z33" s="2" t="b">
        <f t="shared" si="3"/>
        <v>0</v>
      </c>
      <c r="AA33" s="2">
        <f>IF(M33=Einstellungen!A$43,I33,IF(M33=Einstellungen!A$45,I33,0))</f>
        <v>0</v>
      </c>
      <c r="AB33" s="2">
        <f>IF(M33=Einstellungen!A$44,I33,IF(M33=Einstellungen!A$45,I33,0))</f>
        <v>0</v>
      </c>
      <c r="AC33" s="661">
        <f t="shared" si="68"/>
        <v>0</v>
      </c>
      <c r="AD33" s="2" t="b">
        <f t="shared" si="5"/>
        <v>0</v>
      </c>
      <c r="AE33" s="2">
        <f t="shared" si="23"/>
        <v>0</v>
      </c>
      <c r="AF33" s="2">
        <f t="shared" si="23"/>
        <v>0</v>
      </c>
      <c r="AG33" s="325" t="b">
        <f t="shared" si="6"/>
        <v>0</v>
      </c>
      <c r="AH33" s="325" t="b">
        <f t="shared" si="7"/>
        <v>0</v>
      </c>
      <c r="AI33" s="325" t="b">
        <f t="shared" si="24"/>
        <v>0</v>
      </c>
      <c r="AJ33" s="325" t="b">
        <f t="shared" si="25"/>
        <v>0</v>
      </c>
      <c r="AK33" s="2">
        <f t="shared" si="26"/>
        <v>1</v>
      </c>
      <c r="AL33" s="14">
        <f t="shared" si="27"/>
        <v>0</v>
      </c>
      <c r="AM33" s="11">
        <f t="shared" si="28"/>
        <v>0</v>
      </c>
      <c r="AN33" s="11">
        <f t="shared" si="29"/>
        <v>0</v>
      </c>
      <c r="AO33" s="11">
        <f t="shared" si="30"/>
        <v>0</v>
      </c>
      <c r="AP33" s="11">
        <f t="shared" si="31"/>
        <v>0</v>
      </c>
      <c r="AQ33" s="204">
        <f t="shared" si="32"/>
        <v>0</v>
      </c>
      <c r="AR33" s="2" t="str">
        <f t="shared" si="33"/>
        <v/>
      </c>
      <c r="AS33" s="2" t="str">
        <f t="shared" si="34"/>
        <v/>
      </c>
      <c r="AT33" s="11" t="str">
        <f t="shared" si="66"/>
        <v/>
      </c>
      <c r="AU33" s="11" t="b">
        <f t="shared" si="67"/>
        <v>0</v>
      </c>
      <c r="AV33" s="11">
        <f t="shared" si="37"/>
        <v>0</v>
      </c>
      <c r="AW33" s="11">
        <f>SUM($AV$3:AV33)</f>
        <v>-144</v>
      </c>
      <c r="AX33" s="390">
        <f t="shared" si="38"/>
        <v>0</v>
      </c>
      <c r="AY33" s="390">
        <f t="shared" si="38"/>
        <v>0</v>
      </c>
      <c r="AZ33" s="390">
        <f t="shared" si="38"/>
        <v>0</v>
      </c>
      <c r="BA33" s="390">
        <f t="shared" si="38"/>
        <v>0</v>
      </c>
      <c r="BB33" s="390">
        <f t="shared" si="38"/>
        <v>0</v>
      </c>
      <c r="BD33" s="368">
        <f t="shared" si="39"/>
        <v>0</v>
      </c>
      <c r="BE33" s="368">
        <f t="shared" si="39"/>
        <v>0</v>
      </c>
      <c r="BF33" s="368">
        <f t="shared" si="39"/>
        <v>0</v>
      </c>
      <c r="BG33" s="368">
        <f t="shared" si="39"/>
        <v>0</v>
      </c>
      <c r="BH33" s="372">
        <f t="shared" si="40"/>
        <v>8</v>
      </c>
      <c r="BI33" s="372">
        <f t="shared" si="9"/>
        <v>2</v>
      </c>
      <c r="BJ33" s="372">
        <f t="shared" si="41"/>
        <v>22</v>
      </c>
      <c r="BK33" s="372">
        <f t="shared" si="10"/>
        <v>3</v>
      </c>
      <c r="BL33" s="372">
        <f t="shared" si="42"/>
        <v>6</v>
      </c>
      <c r="BM33" s="372">
        <f t="shared" si="11"/>
        <v>3</v>
      </c>
      <c r="BN33" s="564">
        <f t="shared" si="60"/>
        <v>0</v>
      </c>
      <c r="BO33" s="565">
        <f t="shared" si="61"/>
        <v>0</v>
      </c>
      <c r="BP33" s="570">
        <f t="shared" si="62"/>
        <v>0</v>
      </c>
      <c r="BQ33" s="564">
        <f t="shared" si="63"/>
        <v>0</v>
      </c>
      <c r="BR33" s="565">
        <f t="shared" si="64"/>
        <v>0</v>
      </c>
      <c r="BS33" s="570">
        <f t="shared" si="65"/>
        <v>0</v>
      </c>
      <c r="BT33" s="568">
        <f t="shared" si="43"/>
        <v>0</v>
      </c>
      <c r="BU33" s="564">
        <f t="shared" si="44"/>
        <v>0</v>
      </c>
      <c r="BV33" s="582">
        <f t="shared" si="45"/>
        <v>0</v>
      </c>
      <c r="BW33" s="576">
        <f t="shared" si="46"/>
        <v>0</v>
      </c>
      <c r="BX33" s="577">
        <f t="shared" si="47"/>
        <v>0</v>
      </c>
      <c r="BY33" s="578">
        <f t="shared" si="58"/>
        <v>0</v>
      </c>
      <c r="BZ33" s="576">
        <f t="shared" si="69"/>
        <v>0</v>
      </c>
      <c r="CA33" s="577">
        <f t="shared" si="70"/>
        <v>0</v>
      </c>
      <c r="CB33" s="578">
        <f t="shared" si="59"/>
        <v>0</v>
      </c>
      <c r="CC33" s="579">
        <f t="shared" si="50"/>
        <v>0</v>
      </c>
      <c r="CD33" s="576">
        <f t="shared" si="51"/>
        <v>0</v>
      </c>
      <c r="CE33" s="560">
        <f t="shared" si="52"/>
        <v>-6</v>
      </c>
      <c r="CF33" s="560">
        <f t="shared" si="53"/>
        <v>-6</v>
      </c>
      <c r="CG33" s="560">
        <f t="shared" si="54"/>
        <v>0</v>
      </c>
      <c r="CH33" s="588">
        <f t="shared" si="55"/>
        <v>0</v>
      </c>
      <c r="CI33" s="11"/>
      <c r="CJ33" s="11"/>
      <c r="CK33" s="204"/>
      <c r="CL33" s="204" t="str">
        <f t="shared" si="56"/>
        <v/>
      </c>
      <c r="CM33" s="11"/>
      <c r="CN33" s="11"/>
      <c r="CO33" s="11"/>
      <c r="CP33" s="204"/>
      <c r="CQ33" s="11"/>
      <c r="CR33" s="204"/>
      <c r="CS33" s="11"/>
    </row>
    <row r="34" spans="1:97" ht="12.75" customHeight="1" x14ac:dyDescent="0.2">
      <c r="A34" s="16"/>
      <c r="B34" s="10"/>
      <c r="C34" s="10"/>
      <c r="D34" s="14"/>
      <c r="E34" s="14"/>
      <c r="F34" s="14"/>
      <c r="G34" s="891" t="s">
        <v>26</v>
      </c>
      <c r="H34" s="892"/>
      <c r="I34" s="418">
        <f>IF(H65="ja",D76,0)</f>
        <v>0</v>
      </c>
      <c r="J34" s="212">
        <f>SUM(J3:J33)</f>
        <v>18</v>
      </c>
      <c r="K34" s="20"/>
      <c r="L34" s="7"/>
      <c r="M34" s="7"/>
      <c r="N34" s="65"/>
      <c r="O34" s="203" t="str">
        <f>IF(SUM(O3:O33)=0,"",SUM(O3:O33))</f>
        <v/>
      </c>
      <c r="P34" s="203" t="str">
        <f>IF(SUM(P3:P33)=0,"",SUM(P3:P33))</f>
        <v/>
      </c>
      <c r="Q34" s="203" t="str">
        <f>IF(SUM(Q3:Q33)=0,"",SUM(Q3:Q33))</f>
        <v/>
      </c>
      <c r="R34" s="18"/>
      <c r="S34" s="17"/>
      <c r="T34" s="18"/>
      <c r="U34" s="18"/>
      <c r="V34" s="66"/>
      <c r="W34" s="17">
        <f>SUM(W3:W33)</f>
        <v>0</v>
      </c>
      <c r="X34" s="18">
        <f>SUM(X3:X33)</f>
        <v>0</v>
      </c>
      <c r="Y34" s="7"/>
      <c r="Z34" s="19">
        <f t="shared" ref="Z34:AJ34" si="71">SUM(Z3:Z33)</f>
        <v>0</v>
      </c>
      <c r="AA34" s="11">
        <f t="shared" si="71"/>
        <v>0</v>
      </c>
      <c r="AB34" s="11">
        <f t="shared" si="71"/>
        <v>0</v>
      </c>
      <c r="AC34" s="661">
        <f>SUM(AC3:AC33)</f>
        <v>0</v>
      </c>
      <c r="AD34" s="2">
        <f>SUM(AD3:AD33)</f>
        <v>0</v>
      </c>
      <c r="AE34" s="2">
        <f>SUM(AE3:AE33)</f>
        <v>0</v>
      </c>
      <c r="AF34" s="2">
        <f>SUM(AF3:AF33)</f>
        <v>0</v>
      </c>
      <c r="AG34" s="7">
        <f t="shared" si="71"/>
        <v>0</v>
      </c>
      <c r="AH34" s="11">
        <f t="shared" si="71"/>
        <v>0</v>
      </c>
      <c r="AI34" s="7">
        <f t="shared" si="71"/>
        <v>3</v>
      </c>
      <c r="AJ34" s="7">
        <f t="shared" si="71"/>
        <v>0</v>
      </c>
      <c r="AK34" s="14"/>
      <c r="AM34" s="11"/>
      <c r="AO34" s="11"/>
      <c r="AP34" s="11"/>
      <c r="AQ34" s="11"/>
      <c r="AR34" s="2">
        <f>SUM(AR3:AR33)</f>
        <v>21</v>
      </c>
      <c r="AS34" s="2">
        <f>SUM(AS3:AS33)</f>
        <v>18</v>
      </c>
      <c r="AT34" s="7">
        <f>SUM(AT3:AT33)</f>
        <v>0</v>
      </c>
      <c r="AU34" s="11">
        <f>SUM(AU3:AU33)</f>
        <v>0</v>
      </c>
      <c r="AV34" s="11">
        <f t="shared" si="37"/>
        <v>0</v>
      </c>
      <c r="AW34" s="2"/>
      <c r="BD34" s="366"/>
      <c r="BE34" s="366"/>
      <c r="BF34" s="366"/>
      <c r="BG34" s="366"/>
      <c r="BH34" s="372" t="b">
        <f>IF($AK34=6,V$70,IF($AK34=7,V$71,IF($AK34=1,V$72,IF($AK34=2,V$66,IF($AK34=3,V$67,IF($AK34=4,V$68,IF($AK34=5,V$69)))))))</f>
        <v>0</v>
      </c>
      <c r="BI34" s="372"/>
      <c r="BJ34" s="372" t="b">
        <f>IF($AK34=6,W$70,IF($AK34=7,W$71,IF($AK34=1,W$72,IF($AK34=2,W$66,IF($AK34=3,W$67,IF($AK34=4,W$68,IF($AK34=5,W$69)))))))</f>
        <v>0</v>
      </c>
      <c r="BK34" s="372"/>
      <c r="BL34" s="372" t="b">
        <f>IF($AK34=6,X$70,IF($AK34=7,X$71,IF($AK34=1,X$72,IF($AK34=2,X$66,IF($AK34=3,X$67,IF($AK34=4,X$68,IF($AK34=5,X$69)))))))</f>
        <v>0</v>
      </c>
      <c r="BM34" s="372"/>
      <c r="BN34" s="564">
        <f t="shared" si="60"/>
        <v>0</v>
      </c>
      <c r="BO34" s="565">
        <f t="shared" si="61"/>
        <v>0</v>
      </c>
      <c r="BP34" s="570">
        <f t="shared" si="62"/>
        <v>0</v>
      </c>
      <c r="BQ34" s="564">
        <f t="shared" si="63"/>
        <v>0</v>
      </c>
      <c r="BR34" s="565">
        <f t="shared" si="64"/>
        <v>0</v>
      </c>
      <c r="BS34" s="570">
        <f t="shared" si="65"/>
        <v>0</v>
      </c>
      <c r="BT34" s="568">
        <f t="shared" si="43"/>
        <v>0</v>
      </c>
      <c r="BU34" s="564">
        <f t="shared" si="44"/>
        <v>0</v>
      </c>
      <c r="BV34" s="582">
        <f t="shared" si="45"/>
        <v>0</v>
      </c>
      <c r="BW34" s="576">
        <f>IF(BM34&lt;BQ34,0,BM34-BQ34)</f>
        <v>0</v>
      </c>
      <c r="BX34" s="577">
        <f>IF(BN34&lt;BQ34,0,BN34-BQ34)</f>
        <v>0</v>
      </c>
      <c r="BY34" s="578">
        <f t="shared" si="58"/>
        <v>0</v>
      </c>
      <c r="BZ34" s="576">
        <f t="shared" si="69"/>
        <v>0</v>
      </c>
      <c r="CA34" s="577">
        <f t="shared" si="70"/>
        <v>0</v>
      </c>
      <c r="CB34" s="578">
        <f t="shared" si="59"/>
        <v>0</v>
      </c>
      <c r="CC34" s="579">
        <f t="shared" si="50"/>
        <v>0</v>
      </c>
      <c r="CD34" s="576">
        <f t="shared" si="51"/>
        <v>0</v>
      </c>
      <c r="CE34" s="560">
        <f t="shared" si="52"/>
        <v>0</v>
      </c>
      <c r="CF34" s="560">
        <f t="shared" si="53"/>
        <v>0</v>
      </c>
      <c r="CG34" s="560">
        <f t="shared" si="54"/>
        <v>0</v>
      </c>
      <c r="CH34" s="588">
        <f t="shared" si="55"/>
        <v>0</v>
      </c>
      <c r="CI34" s="11"/>
      <c r="CJ34" s="11"/>
      <c r="CK34" s="204"/>
      <c r="CL34" s="204"/>
      <c r="CM34" s="11"/>
      <c r="CN34" s="11"/>
      <c r="CO34" s="11"/>
      <c r="CP34" s="204"/>
      <c r="CQ34" s="11"/>
      <c r="CR34" s="204"/>
    </row>
    <row r="35" spans="1:97" ht="13.5" thickBot="1" x14ac:dyDescent="0.25">
      <c r="A35" s="16"/>
      <c r="B35" s="21" t="str">
        <f>IF(AND(F35&lt;900,F35&gt;1),"Ü-Stunden gedeckelt auf:","")</f>
        <v>Ü-Stunden gedeckelt auf:</v>
      </c>
      <c r="C35" s="207"/>
      <c r="D35" s="7"/>
      <c r="E35" s="788">
        <f>IF(Einstellungen!I39=1,F35,"")</f>
        <v>35</v>
      </c>
      <c r="F35" s="759">
        <f>Einstellungen!F39</f>
        <v>35</v>
      </c>
      <c r="G35" s="10" t="str">
        <f>IF(AND(F35&lt;900,F35&gt;1),"Ü-Stunden mit Deckel in diesem Monat:","")</f>
        <v>Ü-Stunden mit Deckel in diesem Monat:</v>
      </c>
      <c r="J35" s="10"/>
      <c r="K35" s="11"/>
      <c r="Q35" s="1"/>
      <c r="R35" s="787" t="str">
        <f>IF(Einstellungen!I39=1,I39,"")</f>
        <v/>
      </c>
      <c r="U35" s="11"/>
      <c r="V35" s="10"/>
      <c r="Y35" s="10"/>
      <c r="Z35" s="7"/>
      <c r="AA35" s="7"/>
      <c r="AB35" s="7"/>
      <c r="AM35" s="11"/>
      <c r="AO35" s="11"/>
      <c r="AP35" s="11"/>
      <c r="AV35" s="2"/>
      <c r="AW35" s="2"/>
      <c r="BD35" s="366"/>
      <c r="BE35" s="366"/>
      <c r="BF35" s="366"/>
      <c r="BG35" s="366"/>
      <c r="BN35" s="565"/>
      <c r="BO35" s="565"/>
      <c r="BP35" s="569"/>
      <c r="BQ35" s="565"/>
      <c r="BR35" s="565"/>
      <c r="BS35" s="569"/>
      <c r="BT35" s="565"/>
      <c r="BU35" s="564">
        <f t="shared" si="44"/>
        <v>0</v>
      </c>
      <c r="BV35" s="582">
        <f>SUM(BV3:BV34)</f>
        <v>0</v>
      </c>
      <c r="BW35" s="577"/>
      <c r="BX35" s="577"/>
      <c r="BY35" s="580"/>
      <c r="BZ35" s="577"/>
      <c r="CA35" s="577"/>
      <c r="CB35" s="580"/>
      <c r="CC35" s="577"/>
      <c r="CD35" s="577">
        <f>SUM(CD3:CD34)</f>
        <v>0</v>
      </c>
      <c r="CE35" s="560">
        <f t="shared" si="52"/>
        <v>0</v>
      </c>
      <c r="CF35" s="560">
        <f t="shared" si="53"/>
        <v>0</v>
      </c>
      <c r="CG35" s="560">
        <f t="shared" si="54"/>
        <v>0</v>
      </c>
      <c r="CH35" s="588">
        <f>SUM(CH3:CH34)</f>
        <v>0</v>
      </c>
      <c r="CI35" s="11">
        <f>IF(BE35&gt;18,BE35-18,0)</f>
        <v>0</v>
      </c>
      <c r="CJ35" s="11">
        <f>IF(BF35&gt;18,BG35-BF35,IF(BG35&lt;18,0,IF(BF35=0,0,BG35-18)))</f>
        <v>0</v>
      </c>
      <c r="CK35" s="11"/>
      <c r="CL35" s="11"/>
      <c r="CM35" s="11"/>
      <c r="CN35" s="11"/>
      <c r="CP35" s="11"/>
      <c r="CQ35" s="11"/>
      <c r="CR35" s="11"/>
    </row>
    <row r="36" spans="1:97" x14ac:dyDescent="0.2">
      <c r="A36" s="22" t="s">
        <v>27</v>
      </c>
      <c r="B36" s="210">
        <f>AS34</f>
        <v>18</v>
      </c>
      <c r="C36" s="210"/>
      <c r="D36" s="23" t="s">
        <v>28</v>
      </c>
      <c r="E36" s="383"/>
      <c r="F36" s="383"/>
      <c r="G36" s="383"/>
      <c r="H36" s="23" t="s">
        <v>29</v>
      </c>
      <c r="I36" s="24">
        <f>SUM(I3:I33)+I34</f>
        <v>0</v>
      </c>
      <c r="J36" s="24"/>
      <c r="K36" s="25"/>
      <c r="L36" s="882" t="str">
        <f>IF(Einstellungen!B40="ja","Ü-Stunden incl","")</f>
        <v>Ü-Stunden incl</v>
      </c>
      <c r="M36" s="883"/>
      <c r="N36" s="883"/>
      <c r="O36" s="883"/>
      <c r="P36" s="883"/>
      <c r="Q36" s="883"/>
      <c r="R36" s="884"/>
      <c r="S36" s="861" t="s">
        <v>30</v>
      </c>
      <c r="T36" s="862"/>
      <c r="U36" s="642" t="s">
        <v>190</v>
      </c>
      <c r="V36" s="2"/>
      <c r="W36" s="21"/>
      <c r="AA36" s="7"/>
      <c r="AB36" s="7"/>
      <c r="AM36" s="11">
        <f t="shared" ref="AM36:AM41" si="72">AL36*24</f>
        <v>0</v>
      </c>
      <c r="AO36" s="11"/>
      <c r="AP36" s="11"/>
      <c r="AV36" s="2"/>
      <c r="AW36" s="2"/>
    </row>
    <row r="37" spans="1:97" x14ac:dyDescent="0.2">
      <c r="A37" s="28" t="str">
        <f>IF(Einstellungen!F31="s","Urlaubsstd.",IF(Einstellungen!F31="t","Urlaubstage"))</f>
        <v>Urlaubstage</v>
      </c>
      <c r="B37" s="197">
        <f>IF(Einstellungen!F31="s",AH34,IF(Einstellungen!F31="t",AG34))</f>
        <v>0</v>
      </c>
      <c r="C37" s="197"/>
      <c r="D37" s="29" t="s">
        <v>31</v>
      </c>
      <c r="E37" s="30" t="s">
        <v>32</v>
      </c>
      <c r="F37" s="31" t="s">
        <v>4</v>
      </c>
      <c r="G37" s="2" t="s">
        <v>33</v>
      </c>
      <c r="H37" s="32" t="s">
        <v>32</v>
      </c>
      <c r="I37" s="33">
        <f>S33</f>
        <v>144</v>
      </c>
      <c r="J37" s="33"/>
      <c r="K37" s="34"/>
      <c r="L37" s="627"/>
      <c r="M37" s="385"/>
      <c r="R37" s="75"/>
      <c r="S37" s="247" t="s">
        <v>34</v>
      </c>
      <c r="T37" s="619">
        <f>IF(Einstellungen!K$33=1,0,Einstellungen!F18)</f>
        <v>8</v>
      </c>
      <c r="U37" s="643">
        <f>IF(T37="","",Einstellungen!G18)</f>
        <v>1</v>
      </c>
      <c r="V37" s="2"/>
      <c r="W37" s="21"/>
      <c r="AA37" s="7"/>
      <c r="AB37" s="7"/>
      <c r="AM37" s="11">
        <f t="shared" si="72"/>
        <v>0</v>
      </c>
      <c r="AV37" s="2"/>
      <c r="AW37" s="2"/>
    </row>
    <row r="38" spans="1:97" ht="12.75" customHeight="1" x14ac:dyDescent="0.2">
      <c r="A38" s="28" t="s">
        <v>35</v>
      </c>
      <c r="B38" s="197">
        <f>AI34</f>
        <v>3</v>
      </c>
      <c r="C38" s="197"/>
      <c r="D38" s="238">
        <f>IF(Einstellungen!$E$30="0",Juni!A590,Mai!A598)</f>
        <v>46145</v>
      </c>
      <c r="E38" s="237">
        <f>IF(Einstellungen!$E$30="0",Juni!D590,Mai!D598)</f>
        <v>32</v>
      </c>
      <c r="F38" s="237">
        <f>IF(Einstellungen!$E$30="0",Juni!B590,Mai!B598)</f>
        <v>0</v>
      </c>
      <c r="G38" s="239">
        <f>F38-E38</f>
        <v>-32</v>
      </c>
      <c r="H38" s="76" t="s">
        <v>33</v>
      </c>
      <c r="I38" s="38">
        <f>I36-I37</f>
        <v>-144</v>
      </c>
      <c r="J38" s="38"/>
      <c r="K38" s="39"/>
      <c r="L38" s="868">
        <f>IF(Einstellungen!B$40="ja",V38,"")</f>
        <v>-32</v>
      </c>
      <c r="M38" s="869"/>
      <c r="N38" s="633"/>
      <c r="O38" s="633"/>
      <c r="P38" s="633"/>
      <c r="Q38" s="634"/>
      <c r="R38" s="635"/>
      <c r="S38" s="223" t="s">
        <v>36</v>
      </c>
      <c r="T38" s="618">
        <f>IF(Einstellungen!K$33=1,0,Einstellungen!F19)</f>
        <v>8</v>
      </c>
      <c r="U38" s="643">
        <f>IF(T38="","",Einstellungen!G19)</f>
        <v>1</v>
      </c>
      <c r="V38" s="57">
        <f>IF(G38&lt;Einstellungen!E$40,G38,G38-Einstellungen!E$40)</f>
        <v>-32</v>
      </c>
      <c r="W38" s="21"/>
      <c r="AA38" s="7"/>
      <c r="AB38" s="7"/>
      <c r="AM38" s="11">
        <f t="shared" si="72"/>
        <v>0</v>
      </c>
      <c r="AV38" s="2"/>
      <c r="AW38" s="2"/>
    </row>
    <row r="39" spans="1:97" ht="12.75" customHeight="1" x14ac:dyDescent="0.2">
      <c r="A39" s="28" t="s">
        <v>37</v>
      </c>
      <c r="B39" s="197">
        <f>AJ34</f>
        <v>0</v>
      </c>
      <c r="C39" s="197"/>
      <c r="D39" s="238">
        <f>IF(Einstellungen!$E$30="0",Juni!A591,Mai!A599)</f>
        <v>46152</v>
      </c>
      <c r="E39" s="237">
        <f>IF(Einstellungen!$E$30="0",Juni!D591,Mai!D599)</f>
        <v>40</v>
      </c>
      <c r="F39" s="237">
        <f>IF(Einstellungen!$E$30="0",Juni!B591,Mai!B599)</f>
        <v>0</v>
      </c>
      <c r="G39" s="239">
        <f>F39-E39</f>
        <v>-40</v>
      </c>
      <c r="H39" s="54" t="s">
        <v>38</v>
      </c>
      <c r="I39" s="40" t="str">
        <f>IF(R33="","",IF(R33&gt;E35,E35,R33))</f>
        <v/>
      </c>
      <c r="J39" s="286"/>
      <c r="K39" s="386"/>
      <c r="L39" s="868">
        <f>IF(Einstellungen!B$40="ja",V39,"")</f>
        <v>-40</v>
      </c>
      <c r="M39" s="869"/>
      <c r="N39" s="633"/>
      <c r="O39" s="633"/>
      <c r="P39" s="633"/>
      <c r="Q39" s="634"/>
      <c r="R39" s="635"/>
      <c r="S39" s="223" t="s">
        <v>39</v>
      </c>
      <c r="T39" s="618">
        <f>IF(Einstellungen!K$33=1,0,Einstellungen!F20)</f>
        <v>8</v>
      </c>
      <c r="U39" s="643">
        <f>IF(T39="","",Einstellungen!G20)</f>
        <v>1</v>
      </c>
      <c r="V39" s="57">
        <f>IF(G39&lt;Einstellungen!E$40,G39,G39-Einstellungen!E$40)</f>
        <v>-40</v>
      </c>
      <c r="W39" s="21"/>
      <c r="AA39" s="7"/>
      <c r="AB39" s="7"/>
      <c r="AM39" s="11">
        <f t="shared" si="72"/>
        <v>0</v>
      </c>
      <c r="AV39" s="2"/>
      <c r="AW39" s="2"/>
    </row>
    <row r="40" spans="1:97" ht="12.75" customHeight="1" x14ac:dyDescent="0.2">
      <c r="A40" s="856" t="s">
        <v>40</v>
      </c>
      <c r="B40" s="205">
        <f>B36-AG34-B39</f>
        <v>18</v>
      </c>
      <c r="C40" s="205"/>
      <c r="D40" s="238">
        <f>IF(Einstellungen!$E$30="0",Juni!A592,Mai!A600)</f>
        <v>46159</v>
      </c>
      <c r="E40" s="237">
        <f>IF(Einstellungen!$E$30="0",Juni!D592,Mai!D600)</f>
        <v>32</v>
      </c>
      <c r="F40" s="237">
        <f>IF(Einstellungen!$E$30="0",Juni!B592,Mai!B600)</f>
        <v>0</v>
      </c>
      <c r="G40" s="239">
        <f>F40-E40</f>
        <v>-32</v>
      </c>
      <c r="H40" s="426">
        <f>AC34</f>
        <v>0</v>
      </c>
      <c r="I40" s="11" t="s">
        <v>41</v>
      </c>
      <c r="J40" s="872" t="s">
        <v>225</v>
      </c>
      <c r="K40" s="873"/>
      <c r="L40" s="868">
        <f>IF(Einstellungen!B$40="ja",V40,"")</f>
        <v>-32</v>
      </c>
      <c r="M40" s="869"/>
      <c r="N40" s="633"/>
      <c r="O40" s="633"/>
      <c r="P40" s="633"/>
      <c r="Q40" s="634"/>
      <c r="R40" s="635"/>
      <c r="S40" s="223" t="s">
        <v>42</v>
      </c>
      <c r="T40" s="618">
        <f>IF(Einstellungen!K$33=1,0,Einstellungen!F21)</f>
        <v>8</v>
      </c>
      <c r="U40" s="643">
        <f>IF(T40="","",Einstellungen!G21)</f>
        <v>1</v>
      </c>
      <c r="V40" s="57">
        <f>IF(G40&lt;Einstellungen!E$40,G40,G40-Einstellungen!E$40)</f>
        <v>-32</v>
      </c>
      <c r="W40" s="21"/>
      <c r="AA40" s="7"/>
      <c r="AB40" s="7"/>
      <c r="AM40" s="11">
        <f t="shared" si="72"/>
        <v>0</v>
      </c>
      <c r="AV40" s="2"/>
      <c r="AW40" s="2"/>
    </row>
    <row r="41" spans="1:97" ht="12.75" customHeight="1" x14ac:dyDescent="0.2">
      <c r="A41" s="857"/>
      <c r="D41" s="238">
        <f>IF(Einstellungen!$E$30="0",Juni!A593,Mai!A601)</f>
        <v>46166</v>
      </c>
      <c r="E41" s="237">
        <f>IF(Einstellungen!$E$30="0",Juni!D593,Mai!D601)</f>
        <v>40</v>
      </c>
      <c r="F41" s="237">
        <f>IF(Einstellungen!$E$30="0",Juni!B593,Mai!B601)</f>
        <v>0</v>
      </c>
      <c r="G41" s="239">
        <f>F41-E41</f>
        <v>-40</v>
      </c>
      <c r="H41" s="426">
        <f>AA34</f>
        <v>0</v>
      </c>
      <c r="I41" s="11" t="s">
        <v>41</v>
      </c>
      <c r="J41" s="874" t="str">
        <f>Einstellungen!A43</f>
        <v>HO</v>
      </c>
      <c r="K41" s="875"/>
      <c r="L41" s="868">
        <f>IF(Einstellungen!B$40="ja",V41,"")</f>
        <v>-40</v>
      </c>
      <c r="M41" s="869"/>
      <c r="N41" s="633"/>
      <c r="O41" s="633"/>
      <c r="P41" s="633"/>
      <c r="Q41" s="634"/>
      <c r="R41" s="635"/>
      <c r="S41" s="223" t="s">
        <v>43</v>
      </c>
      <c r="T41" s="618">
        <f>IF(Einstellungen!K$33=1,0,Einstellungen!F22)</f>
        <v>8</v>
      </c>
      <c r="U41" s="643">
        <f>IF(T41="","",Einstellungen!G22)</f>
        <v>1</v>
      </c>
      <c r="V41" s="57">
        <f>IF(G41&lt;Einstellungen!E$40,G41,G41-Einstellungen!E$40)</f>
        <v>-40</v>
      </c>
      <c r="W41" s="21"/>
      <c r="AA41" s="7"/>
      <c r="AB41" s="7"/>
      <c r="AM41" s="11">
        <f t="shared" si="72"/>
        <v>0</v>
      </c>
      <c r="AV41" s="2"/>
      <c r="AW41" s="2"/>
    </row>
    <row r="42" spans="1:97" ht="12.75" customHeight="1" x14ac:dyDescent="0.2">
      <c r="A42" s="41" t="s">
        <v>44</v>
      </c>
      <c r="B42" s="42">
        <f>IF(Einstellungen!B16=1,Einstellungen!$E$3,"unterschiedl.")</f>
        <v>5</v>
      </c>
      <c r="C42" s="42"/>
      <c r="D42" s="238">
        <f>IF(Einstellungen!$E$30="0",Juni!A594,Mai!A602)</f>
        <v>46173</v>
      </c>
      <c r="E42" s="237">
        <f>IF(Einstellungen!$E$30="0",Juni!D594,Mai!D602)</f>
        <v>32</v>
      </c>
      <c r="F42" s="237">
        <f>IF(Einstellungen!$E$30="0",Juni!B594,Mai!B602)</f>
        <v>0</v>
      </c>
      <c r="G42" s="239">
        <f>F42-E42</f>
        <v>-32</v>
      </c>
      <c r="H42" s="426">
        <f>AB34</f>
        <v>0</v>
      </c>
      <c r="I42" s="11" t="s">
        <v>41</v>
      </c>
      <c r="J42" s="874" t="str">
        <f>Einstellungen!A44</f>
        <v>y</v>
      </c>
      <c r="K42" s="875"/>
      <c r="L42" s="868">
        <f>IF(Einstellungen!B$40="ja",V42,"")</f>
        <v>-32</v>
      </c>
      <c r="M42" s="869"/>
      <c r="N42" s="633"/>
      <c r="O42" s="633"/>
      <c r="P42" s="633"/>
      <c r="Q42" s="634"/>
      <c r="R42" s="635"/>
      <c r="S42" s="223" t="s">
        <v>45</v>
      </c>
      <c r="T42" s="618">
        <f>IF(Einstellungen!K$33=1,0,Einstellungen!F23)</f>
        <v>0</v>
      </c>
      <c r="U42" s="643" t="str">
        <f>IF(T42="","",Einstellungen!G23)</f>
        <v/>
      </c>
      <c r="V42" s="57">
        <f>IF(G42&lt;Einstellungen!E$40,G42,G42-Einstellungen!E$40)</f>
        <v>-32</v>
      </c>
      <c r="W42" s="21"/>
      <c r="AA42" s="7"/>
      <c r="AB42" s="7"/>
      <c r="AV42" s="2"/>
      <c r="AW42" s="2"/>
    </row>
    <row r="43" spans="1:97" ht="12.75" customHeight="1" thickBot="1" x14ac:dyDescent="0.25">
      <c r="A43" s="43" t="s">
        <v>46</v>
      </c>
      <c r="B43" s="44">
        <f>Einstellungen!G25</f>
        <v>5</v>
      </c>
      <c r="C43" s="44"/>
      <c r="D43" s="45"/>
      <c r="E43" s="46">
        <f>SUM(E38:E42)</f>
        <v>176</v>
      </c>
      <c r="F43" s="47">
        <f>SUM(F38:F42)</f>
        <v>0</v>
      </c>
      <c r="G43" s="48">
        <f>SUM(G38:G42)</f>
        <v>-176</v>
      </c>
      <c r="H43" s="427"/>
      <c r="I43" s="387"/>
      <c r="J43" s="876"/>
      <c r="K43" s="877"/>
      <c r="L43" s="628"/>
      <c r="M43" s="629"/>
      <c r="N43" s="630"/>
      <c r="O43" s="630"/>
      <c r="P43" s="630"/>
      <c r="Q43" s="631"/>
      <c r="R43" s="632"/>
      <c r="S43" s="248" t="s">
        <v>47</v>
      </c>
      <c r="T43" s="620">
        <f>IF(Einstellungen!K$33=1,0,Einstellungen!F24)</f>
        <v>0</v>
      </c>
      <c r="U43" s="644" t="str">
        <f>IF(T43="","",Einstellungen!G24)</f>
        <v/>
      </c>
      <c r="V43" s="2"/>
      <c r="W43" s="21"/>
      <c r="AA43" s="7"/>
      <c r="AB43" s="7"/>
      <c r="AV43" s="2"/>
      <c r="AW43" s="2"/>
    </row>
    <row r="44" spans="1:97" x14ac:dyDescent="0.2">
      <c r="A44" s="16"/>
      <c r="B44" s="10"/>
      <c r="C44" s="10"/>
      <c r="D44" s="14"/>
      <c r="E44" s="14"/>
      <c r="F44" s="7"/>
      <c r="G44" s="7"/>
      <c r="H44" s="7"/>
      <c r="I44" s="14"/>
      <c r="J44" s="208"/>
      <c r="K44" s="14"/>
      <c r="L44" s="10"/>
      <c r="M44" s="10"/>
      <c r="N44" s="10"/>
      <c r="S44" s="392"/>
      <c r="T44" s="27"/>
      <c r="U44" s="391">
        <f>SUM(U37:U43)</f>
        <v>5</v>
      </c>
      <c r="W44" s="21"/>
      <c r="Z44" s="7"/>
      <c r="AA44" s="7"/>
      <c r="AB44" s="7"/>
      <c r="AV44" s="2"/>
      <c r="AW44" s="2"/>
    </row>
    <row r="45" spans="1:97" x14ac:dyDescent="0.2">
      <c r="A45" s="50"/>
      <c r="B45" s="51" t="s">
        <v>32</v>
      </c>
      <c r="C45" s="51"/>
      <c r="D45" s="51" t="s">
        <v>4</v>
      </c>
      <c r="E45" s="51" t="s">
        <v>33</v>
      </c>
      <c r="F45" s="51" t="s">
        <v>48</v>
      </c>
      <c r="G45" s="52" t="s">
        <v>6</v>
      </c>
      <c r="H45" s="52" t="s">
        <v>7</v>
      </c>
      <c r="I45" s="52" t="s">
        <v>8</v>
      </c>
      <c r="J45" s="340" t="s">
        <v>16</v>
      </c>
      <c r="K45" s="331" t="s">
        <v>225</v>
      </c>
      <c r="L45" s="330" t="str">
        <f>Einstellungen!A43</f>
        <v>HO</v>
      </c>
      <c r="M45" s="330" t="str">
        <f>Einstellungen!A44</f>
        <v>y</v>
      </c>
      <c r="N45" s="865" t="str">
        <f>J42</f>
        <v>y</v>
      </c>
      <c r="O45" s="865"/>
      <c r="P45" s="865">
        <f>J43</f>
        <v>0</v>
      </c>
      <c r="Q45" s="865"/>
      <c r="R45" s="590" t="s">
        <v>38</v>
      </c>
      <c r="U45" s="11"/>
      <c r="V45" s="2"/>
      <c r="AV45" s="2"/>
      <c r="AW45" s="2"/>
    </row>
    <row r="46" spans="1:97" x14ac:dyDescent="0.2">
      <c r="A46" s="53" t="s">
        <v>49</v>
      </c>
      <c r="B46" s="11"/>
      <c r="C46" s="251"/>
      <c r="D46" s="11"/>
      <c r="E46" s="253">
        <f>Einstellungen!E26</f>
        <v>0</v>
      </c>
      <c r="I46" s="79"/>
      <c r="J46" s="329"/>
      <c r="K46" s="329"/>
      <c r="L46" s="329"/>
      <c r="M46" s="329"/>
      <c r="N46" s="893"/>
      <c r="O46" s="893"/>
      <c r="P46" s="894"/>
      <c r="Q46" s="895"/>
      <c r="U46" s="11"/>
      <c r="V46" s="2"/>
      <c r="W46" s="55"/>
      <c r="X46" s="55"/>
      <c r="Y46" s="55"/>
      <c r="AV46" s="2"/>
      <c r="AW46" s="2"/>
    </row>
    <row r="47" spans="1:97" x14ac:dyDescent="0.2">
      <c r="A47" s="254">
        <f>Zusammen!A4</f>
        <v>46023</v>
      </c>
      <c r="B47" s="317">
        <f>Zusammen!B4</f>
        <v>168</v>
      </c>
      <c r="C47" s="315"/>
      <c r="D47" s="255">
        <f>Zusammen!C4</f>
        <v>0</v>
      </c>
      <c r="E47" s="255">
        <f>Zusammen!D4</f>
        <v>-168</v>
      </c>
      <c r="F47" s="335">
        <f>Zusammen!E4</f>
        <v>21</v>
      </c>
      <c r="G47" s="335">
        <f>Zusammen!F4</f>
        <v>0</v>
      </c>
      <c r="H47" s="335">
        <f>Zusammen!G4</f>
        <v>1</v>
      </c>
      <c r="I47" s="335">
        <f>Zusammen!H4</f>
        <v>0</v>
      </c>
      <c r="J47" s="336">
        <f>Zusammen!I4</f>
        <v>0</v>
      </c>
      <c r="K47" s="333">
        <f>Zusammen!L4</f>
        <v>0</v>
      </c>
      <c r="L47" s="333">
        <f>Zusammen!J4</f>
        <v>0</v>
      </c>
      <c r="M47" s="333">
        <f>Zusammen!K4</f>
        <v>0</v>
      </c>
      <c r="N47" s="854">
        <f>Zusammen!K4</f>
        <v>0</v>
      </c>
      <c r="O47" s="871"/>
      <c r="P47" s="854">
        <f>Zusammen!L4</f>
        <v>0</v>
      </c>
      <c r="Q47" s="855"/>
      <c r="R47" s="595">
        <f>Zusammen!M4</f>
        <v>0</v>
      </c>
      <c r="U47" s="11"/>
      <c r="V47" s="2"/>
      <c r="W47" s="55"/>
      <c r="X47" s="55"/>
      <c r="Y47" s="55"/>
      <c r="AV47" s="2"/>
      <c r="AW47" s="2"/>
    </row>
    <row r="48" spans="1:97" x14ac:dyDescent="0.2">
      <c r="A48" s="254">
        <f>Zusammen!A5</f>
        <v>46054</v>
      </c>
      <c r="B48" s="317">
        <f>Zusammen!B5</f>
        <v>160</v>
      </c>
      <c r="C48" s="315"/>
      <c r="D48" s="255">
        <f>Zusammen!C5</f>
        <v>0</v>
      </c>
      <c r="E48" s="255">
        <f>Zusammen!D5</f>
        <v>-160</v>
      </c>
      <c r="F48" s="335">
        <f>Zusammen!E5</f>
        <v>20</v>
      </c>
      <c r="G48" s="335">
        <f>Zusammen!F5</f>
        <v>0</v>
      </c>
      <c r="H48" s="335">
        <f>Zusammen!G5</f>
        <v>0</v>
      </c>
      <c r="I48" s="335">
        <f>Zusammen!H5</f>
        <v>0</v>
      </c>
      <c r="J48" s="336">
        <f>Zusammen!I5</f>
        <v>0</v>
      </c>
      <c r="K48" s="616">
        <f>Zusammen!L5</f>
        <v>0</v>
      </c>
      <c r="L48" s="333">
        <f>Zusammen!J5</f>
        <v>0</v>
      </c>
      <c r="M48" s="333">
        <f>Zusammen!K5</f>
        <v>0</v>
      </c>
      <c r="N48" s="886">
        <f>Zusammen!K5</f>
        <v>0</v>
      </c>
      <c r="O48" s="887"/>
      <c r="P48" s="886">
        <f>Zusammen!L5</f>
        <v>0</v>
      </c>
      <c r="Q48" s="888"/>
      <c r="R48" s="595">
        <f>Zusammen!M5</f>
        <v>0</v>
      </c>
      <c r="U48" s="11"/>
      <c r="V48" s="2"/>
      <c r="W48" s="55"/>
      <c r="X48" s="55"/>
      <c r="Y48" s="55"/>
      <c r="AV48" s="2"/>
      <c r="AW48" s="2"/>
    </row>
    <row r="49" spans="1:49" x14ac:dyDescent="0.2">
      <c r="A49" s="254">
        <f>Zusammen!A6</f>
        <v>46082</v>
      </c>
      <c r="B49" s="317">
        <f>Zusammen!B6</f>
        <v>176</v>
      </c>
      <c r="C49" s="315"/>
      <c r="D49" s="255">
        <f>Zusammen!C6</f>
        <v>0</v>
      </c>
      <c r="E49" s="255">
        <f>Zusammen!D6</f>
        <v>-176</v>
      </c>
      <c r="F49" s="335">
        <f>Zusammen!E6</f>
        <v>22</v>
      </c>
      <c r="G49" s="335">
        <f>Zusammen!F6</f>
        <v>0</v>
      </c>
      <c r="H49" s="335">
        <f>Zusammen!G6</f>
        <v>0</v>
      </c>
      <c r="I49" s="335">
        <f>Zusammen!H6</f>
        <v>0</v>
      </c>
      <c r="J49" s="336">
        <f>Zusammen!I6</f>
        <v>0</v>
      </c>
      <c r="K49" s="616">
        <f>Zusammen!L6</f>
        <v>0</v>
      </c>
      <c r="L49" s="333">
        <f>Zusammen!J6</f>
        <v>0</v>
      </c>
      <c r="M49" s="333">
        <f>Zusammen!K6</f>
        <v>0</v>
      </c>
      <c r="N49" s="854">
        <f>Zusammen!K6</f>
        <v>0</v>
      </c>
      <c r="O49" s="871"/>
      <c r="P49" s="854">
        <f>Zusammen!L6</f>
        <v>0</v>
      </c>
      <c r="Q49" s="855"/>
      <c r="R49" s="595">
        <f>Zusammen!M6</f>
        <v>0</v>
      </c>
      <c r="U49" s="11"/>
      <c r="W49" s="55"/>
      <c r="X49" s="55"/>
      <c r="Y49" s="55"/>
      <c r="AV49" s="2"/>
      <c r="AW49" s="2"/>
    </row>
    <row r="50" spans="1:49" x14ac:dyDescent="0.2">
      <c r="A50" s="254">
        <f>Zusammen!A7</f>
        <v>46113</v>
      </c>
      <c r="B50" s="317">
        <f>Zusammen!B7</f>
        <v>152</v>
      </c>
      <c r="C50" s="315"/>
      <c r="D50" s="255">
        <f>Zusammen!C7</f>
        <v>0</v>
      </c>
      <c r="E50" s="255">
        <f>Zusammen!D7</f>
        <v>-152</v>
      </c>
      <c r="F50" s="335">
        <f>Zusammen!E7</f>
        <v>19</v>
      </c>
      <c r="G50" s="335">
        <f>Zusammen!F7</f>
        <v>0</v>
      </c>
      <c r="H50" s="335">
        <f>Zusammen!G7</f>
        <v>3</v>
      </c>
      <c r="I50" s="335">
        <f>Zusammen!H7</f>
        <v>0</v>
      </c>
      <c r="J50" s="336">
        <f>Zusammen!I7</f>
        <v>0</v>
      </c>
      <c r="K50" s="616">
        <f>Zusammen!L7</f>
        <v>0</v>
      </c>
      <c r="L50" s="333">
        <f>Zusammen!J7</f>
        <v>0</v>
      </c>
      <c r="M50" s="333">
        <f>Zusammen!K7</f>
        <v>0</v>
      </c>
      <c r="N50" s="886">
        <f>Zusammen!K7</f>
        <v>0</v>
      </c>
      <c r="O50" s="887"/>
      <c r="P50" s="886">
        <f>Zusammen!L7</f>
        <v>0</v>
      </c>
      <c r="Q50" s="888"/>
      <c r="R50" s="595">
        <f>Zusammen!M7</f>
        <v>0</v>
      </c>
      <c r="U50" s="11"/>
      <c r="W50" s="55"/>
      <c r="X50" s="55"/>
      <c r="Y50" s="55"/>
      <c r="AV50" s="2"/>
      <c r="AW50" s="2"/>
    </row>
    <row r="51" spans="1:49" x14ac:dyDescent="0.2">
      <c r="A51" s="254">
        <f>Zusammen!A8</f>
        <v>46143</v>
      </c>
      <c r="B51" s="317">
        <f>Zusammen!B8</f>
        <v>144</v>
      </c>
      <c r="C51" s="315"/>
      <c r="D51" s="255">
        <f>Zusammen!C8</f>
        <v>0</v>
      </c>
      <c r="E51" s="255">
        <f>Zusammen!D8</f>
        <v>-144</v>
      </c>
      <c r="F51" s="335">
        <f>Zusammen!E8</f>
        <v>18</v>
      </c>
      <c r="G51" s="335">
        <f>Zusammen!F8</f>
        <v>0</v>
      </c>
      <c r="H51" s="335">
        <f>Zusammen!G8</f>
        <v>3</v>
      </c>
      <c r="I51" s="335">
        <f>Zusammen!H8</f>
        <v>0</v>
      </c>
      <c r="J51" s="336">
        <f>Zusammen!I8</f>
        <v>0</v>
      </c>
      <c r="K51" s="616">
        <f>Zusammen!L8</f>
        <v>0</v>
      </c>
      <c r="L51" s="333">
        <f>Zusammen!J8</f>
        <v>0</v>
      </c>
      <c r="M51" s="333">
        <f>Zusammen!K8</f>
        <v>0</v>
      </c>
      <c r="N51" s="854">
        <f>Zusammen!K8</f>
        <v>0</v>
      </c>
      <c r="O51" s="871"/>
      <c r="P51" s="854">
        <f>Zusammen!L8</f>
        <v>0</v>
      </c>
      <c r="Q51" s="855"/>
      <c r="R51" s="595">
        <f>Zusammen!M8</f>
        <v>0</v>
      </c>
      <c r="W51" s="55"/>
      <c r="X51" s="55"/>
      <c r="Y51" s="55"/>
      <c r="AV51" s="2"/>
      <c r="AW51" s="2"/>
    </row>
    <row r="52" spans="1:49" x14ac:dyDescent="0.2">
      <c r="A52" s="284" t="s">
        <v>50</v>
      </c>
      <c r="B52" s="648">
        <f>SUM(B47:B51)</f>
        <v>800</v>
      </c>
      <c r="C52" s="645"/>
      <c r="D52" s="353">
        <f>SUM(D47:D51)</f>
        <v>0</v>
      </c>
      <c r="E52" s="353">
        <f>SUM(E47:E51)+E46</f>
        <v>-800</v>
      </c>
      <c r="F52" s="354">
        <f t="shared" ref="F52:N52" si="73">SUM(F47:F51)</f>
        <v>100</v>
      </c>
      <c r="G52" s="354">
        <f t="shared" si="73"/>
        <v>0</v>
      </c>
      <c r="H52" s="354">
        <f t="shared" si="73"/>
        <v>7</v>
      </c>
      <c r="I52" s="354">
        <f t="shared" si="73"/>
        <v>0</v>
      </c>
      <c r="J52" s="354">
        <f t="shared" si="73"/>
        <v>0</v>
      </c>
      <c r="K52" s="355">
        <f t="shared" si="73"/>
        <v>0</v>
      </c>
      <c r="L52" s="355">
        <f t="shared" si="73"/>
        <v>0</v>
      </c>
      <c r="M52" s="355">
        <f t="shared" si="73"/>
        <v>0</v>
      </c>
      <c r="N52" s="896">
        <f t="shared" si="73"/>
        <v>0</v>
      </c>
      <c r="O52" s="896"/>
      <c r="P52" s="896">
        <f>SUM(P47:P51)</f>
        <v>0</v>
      </c>
      <c r="Q52" s="897"/>
      <c r="R52" s="594">
        <f>SUM(R47:R51)</f>
        <v>0</v>
      </c>
    </row>
    <row r="53" spans="1:49" x14ac:dyDescent="0.2">
      <c r="A53" s="754" t="str">
        <f>IF(E39&gt;0,"Zusammen bei gedeckelten Ü-Stunden:","")</f>
        <v>Zusammen bei gedeckelten Ü-Stunden:</v>
      </c>
      <c r="E53" s="67">
        <f>IF(E52&gt;E35,E35,E52)</f>
        <v>-800</v>
      </c>
      <c r="Q53" s="2"/>
    </row>
    <row r="54" spans="1:49" hidden="1" x14ac:dyDescent="0.2">
      <c r="Q54" s="2"/>
    </row>
    <row r="55" spans="1:49" hidden="1" x14ac:dyDescent="0.2">
      <c r="Q55" s="2"/>
    </row>
    <row r="56" spans="1:49" hidden="1" x14ac:dyDescent="0.2">
      <c r="Q56" s="2"/>
    </row>
    <row r="57" spans="1:49" hidden="1" x14ac:dyDescent="0.2">
      <c r="Q57" s="2"/>
    </row>
    <row r="58" spans="1:49" hidden="1" x14ac:dyDescent="0.2">
      <c r="Q58" s="2"/>
    </row>
    <row r="59" spans="1:49" hidden="1" x14ac:dyDescent="0.2">
      <c r="Q59" s="2"/>
    </row>
    <row r="60" spans="1:49" hidden="1" x14ac:dyDescent="0.2">
      <c r="Q60" s="2"/>
    </row>
    <row r="61" spans="1:49" hidden="1" x14ac:dyDescent="0.2">
      <c r="Q61" s="2"/>
    </row>
    <row r="62" spans="1:49" hidden="1" x14ac:dyDescent="0.2">
      <c r="Q62" s="2"/>
    </row>
    <row r="63" spans="1:49" hidden="1" x14ac:dyDescent="0.2">
      <c r="Q63" s="2"/>
    </row>
    <row r="64" spans="1:49" ht="13.5" thickBot="1" x14ac:dyDescent="0.25">
      <c r="A64" s="2" t="s">
        <v>51</v>
      </c>
      <c r="B64" s="2">
        <f>IF(Einstellungen!$F$31="s",Einstellungen!$G$32-G$52,IF(Einstellungen!$F$31="t",Einstellungen!E$32-G$52))</f>
        <v>0</v>
      </c>
      <c r="D64" s="2" t="str">
        <f>IF(Einstellungen!$F$31="s","Stunden Urlaub verfügbar.",IF(Einstellungen!$F$31="t","Tage Urlaub verfügbar"))</f>
        <v>Tage Urlaub verfügbar</v>
      </c>
    </row>
    <row r="65" spans="1:24" ht="13.5" thickBot="1" x14ac:dyDescent="0.25">
      <c r="A65" s="393" t="s">
        <v>234</v>
      </c>
      <c r="B65" s="105"/>
      <c r="C65" s="105"/>
      <c r="D65" s="105"/>
      <c r="E65" s="105"/>
      <c r="F65" s="105"/>
      <c r="G65" s="386"/>
      <c r="H65" s="417" t="str">
        <f>Einstellungen!G47</f>
        <v>nein</v>
      </c>
      <c r="I65" s="105"/>
      <c r="J65" s="105"/>
      <c r="K65" s="105"/>
      <c r="Q65" s="1"/>
      <c r="R65" s="2"/>
      <c r="S65" s="2"/>
      <c r="T65" s="2"/>
      <c r="V65" s="2"/>
      <c r="W65" s="21"/>
    </row>
    <row r="66" spans="1:24" x14ac:dyDescent="0.2">
      <c r="B66" s="394"/>
      <c r="C66" s="394"/>
      <c r="D66" s="395" t="s">
        <v>226</v>
      </c>
      <c r="E66" s="394"/>
      <c r="F66" s="2" t="s">
        <v>227</v>
      </c>
      <c r="H66" s="2" t="s">
        <v>228</v>
      </c>
      <c r="J66" s="88"/>
      <c r="Q66" s="1"/>
      <c r="R66" s="2"/>
      <c r="S66" s="2"/>
      <c r="T66" s="2"/>
      <c r="V66" s="2"/>
      <c r="W66" s="21"/>
    </row>
    <row r="67" spans="1:24" x14ac:dyDescent="0.2">
      <c r="C67" s="105"/>
      <c r="D67" s="396" t="s">
        <v>231</v>
      </c>
      <c r="E67" s="396" t="s">
        <v>237</v>
      </c>
      <c r="F67" s="396" t="s">
        <v>231</v>
      </c>
      <c r="G67" s="396" t="s">
        <v>237</v>
      </c>
      <c r="H67" s="396" t="s">
        <v>233</v>
      </c>
      <c r="I67" s="396" t="s">
        <v>237</v>
      </c>
      <c r="J67" s="88"/>
      <c r="Q67" s="1"/>
      <c r="R67" s="2"/>
      <c r="S67" s="2"/>
      <c r="T67" s="2"/>
      <c r="V67" s="2"/>
      <c r="W67" s="21"/>
    </row>
    <row r="68" spans="1:24" x14ac:dyDescent="0.2">
      <c r="A68" s="851" t="s">
        <v>34</v>
      </c>
      <c r="B68" s="851"/>
      <c r="C68" s="105"/>
      <c r="D68" s="415">
        <f>Einstellungen!E49</f>
        <v>1800</v>
      </c>
      <c r="E68" s="416">
        <f>Einstellungen!F49</f>
        <v>1.5</v>
      </c>
      <c r="F68" s="415">
        <f>Einstellungen!G49</f>
        <v>2200</v>
      </c>
      <c r="G68" s="416">
        <f>Einstellungen!H49</f>
        <v>2</v>
      </c>
      <c r="H68" s="415">
        <f>Einstellungen!I49</f>
        <v>600</v>
      </c>
      <c r="I68" s="416">
        <f>Einstellungen!J49</f>
        <v>2</v>
      </c>
      <c r="J68" s="88"/>
      <c r="Q68" s="1"/>
      <c r="R68" s="397">
        <f t="shared" ref="R68:R74" si="74">(INT(H68/100)+(H68-100*INT(H68/100))/60)/24</f>
        <v>0.25</v>
      </c>
      <c r="S68" s="397">
        <f>(INT(D68/100)+(D68-100*INT(D68/100))/60)/24</f>
        <v>0.75</v>
      </c>
      <c r="T68" s="397">
        <f>(INT(F68/100)+(F68-100*INT(F68/100))/60)/24</f>
        <v>0.91666666666666663</v>
      </c>
      <c r="U68" s="397"/>
      <c r="V68" s="84">
        <f>S68*24</f>
        <v>18</v>
      </c>
      <c r="W68" s="84">
        <f t="shared" ref="W68:W74" si="75">T68*24</f>
        <v>22</v>
      </c>
      <c r="X68" s="84">
        <f t="shared" ref="X68:X74" si="76">R68*24</f>
        <v>6</v>
      </c>
    </row>
    <row r="69" spans="1:24" x14ac:dyDescent="0.2">
      <c r="A69" s="851" t="s">
        <v>36</v>
      </c>
      <c r="B69" s="851"/>
      <c r="C69" s="105"/>
      <c r="D69" s="415">
        <f>Einstellungen!E50</f>
        <v>1800</v>
      </c>
      <c r="E69" s="416">
        <f>Einstellungen!F50</f>
        <v>1.5</v>
      </c>
      <c r="F69" s="415">
        <f>Einstellungen!G50</f>
        <v>2200</v>
      </c>
      <c r="G69" s="416">
        <f>Einstellungen!H50</f>
        <v>2</v>
      </c>
      <c r="H69" s="415">
        <f>Einstellungen!I50</f>
        <v>600</v>
      </c>
      <c r="I69" s="416">
        <f>Einstellungen!J50</f>
        <v>2</v>
      </c>
      <c r="J69" s="88"/>
      <c r="Q69" s="1"/>
      <c r="R69" s="397">
        <f t="shared" si="74"/>
        <v>0.25</v>
      </c>
      <c r="S69" s="397">
        <f t="shared" ref="S69:S74" si="77">(INT(D69/100)+(D69-100*INT(D69/100))/60)/24</f>
        <v>0.75</v>
      </c>
      <c r="T69" s="397">
        <f t="shared" ref="T69:T74" si="78">(INT(F69/100)+(F69-100*INT(F69/100))/60)/24</f>
        <v>0.91666666666666663</v>
      </c>
      <c r="U69" s="397"/>
      <c r="V69" s="84">
        <f t="shared" ref="V69:V74" si="79">S69*24</f>
        <v>18</v>
      </c>
      <c r="W69" s="84">
        <f t="shared" si="75"/>
        <v>22</v>
      </c>
      <c r="X69" s="84">
        <f t="shared" si="76"/>
        <v>6</v>
      </c>
    </row>
    <row r="70" spans="1:24" x14ac:dyDescent="0.2">
      <c r="A70" s="851" t="s">
        <v>39</v>
      </c>
      <c r="B70" s="851"/>
      <c r="C70" s="105"/>
      <c r="D70" s="415">
        <f>Einstellungen!E51</f>
        <v>1800</v>
      </c>
      <c r="E70" s="416">
        <f>Einstellungen!F51</f>
        <v>1.5</v>
      </c>
      <c r="F70" s="415">
        <f>Einstellungen!G51</f>
        <v>2200</v>
      </c>
      <c r="G70" s="416">
        <f>Einstellungen!H51</f>
        <v>2</v>
      </c>
      <c r="H70" s="415">
        <f>Einstellungen!I51</f>
        <v>600</v>
      </c>
      <c r="I70" s="416">
        <f>Einstellungen!J51</f>
        <v>2</v>
      </c>
      <c r="J70" s="88"/>
      <c r="Q70" s="1"/>
      <c r="R70" s="397">
        <f t="shared" si="74"/>
        <v>0.25</v>
      </c>
      <c r="S70" s="397">
        <f t="shared" si="77"/>
        <v>0.75</v>
      </c>
      <c r="T70" s="397">
        <f t="shared" si="78"/>
        <v>0.91666666666666663</v>
      </c>
      <c r="U70" s="397"/>
      <c r="V70" s="84">
        <f t="shared" si="79"/>
        <v>18</v>
      </c>
      <c r="W70" s="84">
        <f t="shared" si="75"/>
        <v>22</v>
      </c>
      <c r="X70" s="84">
        <f t="shared" si="76"/>
        <v>6</v>
      </c>
    </row>
    <row r="71" spans="1:24" x14ac:dyDescent="0.2">
      <c r="A71" s="851" t="s">
        <v>42</v>
      </c>
      <c r="B71" s="851"/>
      <c r="C71" s="105"/>
      <c r="D71" s="415">
        <f>Einstellungen!E52</f>
        <v>1800</v>
      </c>
      <c r="E71" s="416">
        <f>Einstellungen!F52</f>
        <v>1.5</v>
      </c>
      <c r="F71" s="415">
        <f>Einstellungen!G52</f>
        <v>2200</v>
      </c>
      <c r="G71" s="416">
        <f>Einstellungen!H52</f>
        <v>2</v>
      </c>
      <c r="H71" s="415">
        <f>Einstellungen!I52</f>
        <v>600</v>
      </c>
      <c r="I71" s="416">
        <f>Einstellungen!J52</f>
        <v>2</v>
      </c>
      <c r="J71" s="88"/>
      <c r="Q71" s="1"/>
      <c r="R71" s="397">
        <f t="shared" si="74"/>
        <v>0.25</v>
      </c>
      <c r="S71" s="397">
        <f t="shared" si="77"/>
        <v>0.75</v>
      </c>
      <c r="T71" s="397">
        <f t="shared" si="78"/>
        <v>0.91666666666666663</v>
      </c>
      <c r="U71" s="397"/>
      <c r="V71" s="84">
        <f t="shared" si="79"/>
        <v>18</v>
      </c>
      <c r="W71" s="84">
        <f t="shared" si="75"/>
        <v>22</v>
      </c>
      <c r="X71" s="84">
        <f t="shared" si="76"/>
        <v>6</v>
      </c>
    </row>
    <row r="72" spans="1:24" x14ac:dyDescent="0.2">
      <c r="A72" s="851" t="s">
        <v>43</v>
      </c>
      <c r="B72" s="851"/>
      <c r="C72" s="105"/>
      <c r="D72" s="415">
        <f>Einstellungen!E53</f>
        <v>1800</v>
      </c>
      <c r="E72" s="416">
        <f>Einstellungen!F53</f>
        <v>1.5</v>
      </c>
      <c r="F72" s="415">
        <f>Einstellungen!G53</f>
        <v>2200</v>
      </c>
      <c r="G72" s="416">
        <f>Einstellungen!H53</f>
        <v>2</v>
      </c>
      <c r="H72" s="415">
        <f>Einstellungen!I53</f>
        <v>600</v>
      </c>
      <c r="I72" s="416">
        <f>Einstellungen!J53</f>
        <v>2</v>
      </c>
      <c r="J72" s="88"/>
      <c r="Q72" s="1"/>
      <c r="R72" s="397">
        <f t="shared" si="74"/>
        <v>0.25</v>
      </c>
      <c r="S72" s="397">
        <f t="shared" si="77"/>
        <v>0.75</v>
      </c>
      <c r="T72" s="397">
        <f t="shared" si="78"/>
        <v>0.91666666666666663</v>
      </c>
      <c r="U72" s="397"/>
      <c r="V72" s="84">
        <f t="shared" si="79"/>
        <v>18</v>
      </c>
      <c r="W72" s="84">
        <f t="shared" si="75"/>
        <v>22</v>
      </c>
      <c r="X72" s="84">
        <f t="shared" si="76"/>
        <v>6</v>
      </c>
    </row>
    <row r="73" spans="1:24" x14ac:dyDescent="0.2">
      <c r="A73" s="851" t="s">
        <v>45</v>
      </c>
      <c r="B73" s="851"/>
      <c r="C73" s="105"/>
      <c r="D73" s="415">
        <f>Einstellungen!E54</f>
        <v>1800</v>
      </c>
      <c r="E73" s="416">
        <f>Einstellungen!F54</f>
        <v>1.5</v>
      </c>
      <c r="F73" s="415">
        <f>Einstellungen!G54</f>
        <v>2200</v>
      </c>
      <c r="G73" s="416">
        <f>Einstellungen!H54</f>
        <v>2</v>
      </c>
      <c r="H73" s="415">
        <f>Einstellungen!I54</f>
        <v>600</v>
      </c>
      <c r="I73" s="416">
        <f>Einstellungen!J54</f>
        <v>2</v>
      </c>
      <c r="J73" s="88"/>
      <c r="Q73" s="1"/>
      <c r="R73" s="397">
        <f t="shared" si="74"/>
        <v>0.25</v>
      </c>
      <c r="S73" s="397">
        <f t="shared" si="77"/>
        <v>0.75</v>
      </c>
      <c r="T73" s="397">
        <f t="shared" si="78"/>
        <v>0.91666666666666663</v>
      </c>
      <c r="U73" s="397"/>
      <c r="V73" s="84">
        <f t="shared" si="79"/>
        <v>18</v>
      </c>
      <c r="W73" s="84">
        <f t="shared" si="75"/>
        <v>22</v>
      </c>
      <c r="X73" s="84">
        <f t="shared" si="76"/>
        <v>6</v>
      </c>
    </row>
    <row r="74" spans="1:24" x14ac:dyDescent="0.2">
      <c r="A74" s="858" t="s">
        <v>229</v>
      </c>
      <c r="B74" s="851"/>
      <c r="C74" s="105"/>
      <c r="D74" s="415">
        <f>Einstellungen!E55</f>
        <v>800</v>
      </c>
      <c r="E74" s="416">
        <f>Einstellungen!F55</f>
        <v>2</v>
      </c>
      <c r="F74" s="415">
        <f>Einstellungen!G55</f>
        <v>2200</v>
      </c>
      <c r="G74" s="416">
        <f>Einstellungen!H55</f>
        <v>3</v>
      </c>
      <c r="H74" s="415">
        <f>Einstellungen!I55</f>
        <v>600</v>
      </c>
      <c r="I74" s="416">
        <f>Einstellungen!J55</f>
        <v>3</v>
      </c>
      <c r="J74" s="88"/>
      <c r="Q74" s="1"/>
      <c r="R74" s="397">
        <f t="shared" si="74"/>
        <v>0.25</v>
      </c>
      <c r="S74" s="397">
        <f t="shared" si="77"/>
        <v>0.33333333333333331</v>
      </c>
      <c r="T74" s="397">
        <f t="shared" si="78"/>
        <v>0.91666666666666663</v>
      </c>
      <c r="U74" s="397"/>
      <c r="V74" s="84">
        <f t="shared" si="79"/>
        <v>8</v>
      </c>
      <c r="W74" s="84">
        <f t="shared" si="75"/>
        <v>22</v>
      </c>
      <c r="X74" s="84">
        <f t="shared" si="76"/>
        <v>6</v>
      </c>
    </row>
    <row r="75" spans="1:24" thickBot="1" x14ac:dyDescent="0.25">
      <c r="J75" s="88"/>
      <c r="Q75" s="1"/>
      <c r="R75" s="2"/>
      <c r="S75" s="2"/>
      <c r="T75" s="2"/>
      <c r="V75" s="2"/>
      <c r="W75" s="21"/>
    </row>
    <row r="76" spans="1:24" thickBot="1" x14ac:dyDescent="0.25">
      <c r="A76" s="2" t="s">
        <v>236</v>
      </c>
      <c r="B76" s="398"/>
      <c r="C76" s="314"/>
      <c r="D76" s="399">
        <f>D78+F78+H78</f>
        <v>0</v>
      </c>
      <c r="E76" s="314"/>
      <c r="F76" s="314"/>
      <c r="G76" s="314"/>
      <c r="H76" s="314"/>
      <c r="I76" s="314"/>
      <c r="J76" s="88"/>
      <c r="Q76" s="1"/>
      <c r="R76" s="2"/>
      <c r="S76" s="2"/>
      <c r="T76" s="2"/>
      <c r="V76" s="2"/>
      <c r="W76" s="21"/>
    </row>
    <row r="77" spans="1:24" x14ac:dyDescent="0.2">
      <c r="D77" s="2" t="s">
        <v>226</v>
      </c>
      <c r="F77" s="2" t="s">
        <v>227</v>
      </c>
      <c r="H77" s="400" t="s">
        <v>228</v>
      </c>
      <c r="I77" s="12"/>
      <c r="J77" s="88"/>
      <c r="Q77" s="1"/>
      <c r="R77" s="2"/>
      <c r="S77" s="2"/>
      <c r="T77" s="2"/>
      <c r="V77" s="2"/>
      <c r="W77" s="21"/>
    </row>
    <row r="78" spans="1:24" x14ac:dyDescent="0.2">
      <c r="D78" s="583">
        <f>$BV$35</f>
        <v>0</v>
      </c>
      <c r="E78" s="584" t="str">
        <f>"+"</f>
        <v>+</v>
      </c>
      <c r="F78" s="583">
        <f>$CD$35</f>
        <v>0</v>
      </c>
      <c r="G78" s="584" t="str">
        <f>"+"</f>
        <v>+</v>
      </c>
      <c r="H78" s="583">
        <f>$CH$35</f>
        <v>0</v>
      </c>
      <c r="I78" s="401"/>
      <c r="J78" s="88"/>
      <c r="Q78" s="1"/>
      <c r="R78" s="2"/>
      <c r="S78" s="2"/>
      <c r="T78" s="2"/>
      <c r="V78" s="2"/>
      <c r="W78" s="21"/>
    </row>
    <row r="79" spans="1:24" thickBot="1" x14ac:dyDescent="0.25">
      <c r="J79" s="88"/>
      <c r="Q79" s="1"/>
      <c r="R79" s="2"/>
      <c r="S79" s="2"/>
      <c r="T79" s="2"/>
      <c r="V79" s="2"/>
      <c r="W79" s="21"/>
    </row>
    <row r="80" spans="1:24" x14ac:dyDescent="0.2">
      <c r="B80" s="402" t="s">
        <v>192</v>
      </c>
      <c r="C80" s="403"/>
      <c r="D80" s="403"/>
      <c r="E80" s="404"/>
      <c r="F80" s="404"/>
      <c r="G80" s="405"/>
      <c r="J80" s="88"/>
      <c r="Q80" s="1"/>
      <c r="R80" s="2"/>
      <c r="S80" s="2"/>
      <c r="T80" s="2"/>
      <c r="V80" s="2"/>
      <c r="W80" s="21"/>
    </row>
    <row r="81" spans="2:23" x14ac:dyDescent="0.2">
      <c r="B81" s="406" t="s">
        <v>82</v>
      </c>
      <c r="C81" s="215"/>
      <c r="D81" s="215"/>
      <c r="E81" s="215"/>
      <c r="F81" s="215"/>
      <c r="G81" s="216"/>
      <c r="J81" s="88"/>
      <c r="Q81" s="1"/>
      <c r="R81" s="2"/>
      <c r="S81" s="2"/>
      <c r="T81" s="2"/>
      <c r="V81" s="2"/>
      <c r="W81" s="21"/>
    </row>
    <row r="82" spans="2:23" x14ac:dyDescent="0.2">
      <c r="B82" s="407" t="s">
        <v>41</v>
      </c>
      <c r="C82" s="215"/>
      <c r="D82" s="215" t="s">
        <v>88</v>
      </c>
      <c r="E82" s="215"/>
      <c r="F82" s="215"/>
      <c r="G82" s="216"/>
      <c r="J82" s="88"/>
      <c r="Q82" s="1"/>
      <c r="R82" s="2"/>
      <c r="S82" s="2"/>
      <c r="T82" s="2"/>
      <c r="V82" s="2"/>
      <c r="W82" s="21"/>
    </row>
    <row r="83" spans="2:23" x14ac:dyDescent="0.2">
      <c r="B83" s="217">
        <v>38</v>
      </c>
      <c r="C83" s="410" t="s">
        <v>85</v>
      </c>
      <c r="D83" s="220">
        <v>30</v>
      </c>
      <c r="E83" s="215"/>
      <c r="F83" s="215"/>
      <c r="G83" s="216"/>
      <c r="J83" s="88"/>
      <c r="Q83" s="1"/>
      <c r="R83" s="2"/>
      <c r="S83" s="2"/>
      <c r="T83" s="2"/>
      <c r="V83" s="2"/>
      <c r="W83" s="21"/>
    </row>
    <row r="84" spans="2:23" x14ac:dyDescent="0.2">
      <c r="B84" s="407"/>
      <c r="C84" s="222"/>
      <c r="D84" s="374"/>
      <c r="E84" s="215"/>
      <c r="F84" s="215"/>
      <c r="G84" s="216"/>
      <c r="J84" s="88"/>
      <c r="Q84" s="1"/>
      <c r="R84" s="2"/>
      <c r="S84" s="2"/>
      <c r="T84" s="2"/>
      <c r="V84" s="2"/>
      <c r="W84" s="21"/>
    </row>
    <row r="85" spans="2:23" x14ac:dyDescent="0.2">
      <c r="B85" s="407"/>
      <c r="C85" s="215"/>
      <c r="D85" s="215"/>
      <c r="E85" s="840" t="s">
        <v>83</v>
      </c>
      <c r="F85" s="841"/>
      <c r="G85" s="842"/>
      <c r="J85" s="88"/>
      <c r="Q85" s="1"/>
      <c r="R85" s="2"/>
      <c r="S85" s="2"/>
      <c r="T85" s="2"/>
      <c r="V85" s="2"/>
      <c r="W85" s="21"/>
    </row>
    <row r="86" spans="2:23" x14ac:dyDescent="0.2">
      <c r="B86" s="407"/>
      <c r="C86" s="215"/>
      <c r="D86" s="215"/>
      <c r="E86" s="411">
        <f>D83/60+B83</f>
        <v>38.5</v>
      </c>
      <c r="F86" s="107"/>
      <c r="G86" s="412"/>
      <c r="J86" s="88"/>
      <c r="Q86" s="1"/>
      <c r="R86" s="2"/>
      <c r="S86" s="2"/>
      <c r="T86" s="2"/>
      <c r="V86" s="2"/>
      <c r="W86" s="21"/>
    </row>
    <row r="87" spans="2:23" x14ac:dyDescent="0.2">
      <c r="B87" s="407"/>
      <c r="C87" s="215"/>
      <c r="D87" s="215"/>
      <c r="E87" s="215"/>
      <c r="F87" s="215"/>
      <c r="G87" s="216"/>
      <c r="J87" s="88"/>
      <c r="Q87" s="1"/>
      <c r="R87" s="2"/>
      <c r="S87" s="2"/>
      <c r="T87" s="2"/>
      <c r="V87" s="2"/>
      <c r="W87" s="21"/>
    </row>
    <row r="88" spans="2:23" x14ac:dyDescent="0.2">
      <c r="B88" s="406" t="s">
        <v>84</v>
      </c>
      <c r="C88" s="215"/>
      <c r="D88" s="215"/>
      <c r="E88" s="215"/>
      <c r="F88" s="215"/>
      <c r="G88" s="216"/>
      <c r="J88" s="88"/>
      <c r="Q88" s="1"/>
      <c r="R88" s="2"/>
      <c r="S88" s="2"/>
      <c r="T88" s="2"/>
      <c r="V88" s="2"/>
      <c r="W88" s="21"/>
    </row>
    <row r="89" spans="2:23" x14ac:dyDescent="0.2">
      <c r="B89" s="407" t="s">
        <v>41</v>
      </c>
      <c r="C89" s="215"/>
      <c r="D89" s="215" t="s">
        <v>88</v>
      </c>
      <c r="E89" s="215"/>
      <c r="F89" s="215"/>
      <c r="G89" s="216"/>
      <c r="J89" s="88"/>
      <c r="Q89" s="1"/>
      <c r="R89" s="2"/>
      <c r="S89" s="2"/>
      <c r="T89" s="2"/>
      <c r="V89" s="2"/>
      <c r="W89" s="21"/>
    </row>
    <row r="90" spans="2:23" x14ac:dyDescent="0.2">
      <c r="B90" s="219">
        <v>19</v>
      </c>
      <c r="C90" s="410" t="s">
        <v>86</v>
      </c>
      <c r="D90" s="220">
        <v>25</v>
      </c>
      <c r="E90" s="215"/>
      <c r="F90" s="215"/>
      <c r="G90" s="216"/>
      <c r="J90" s="88"/>
      <c r="Q90" s="1"/>
      <c r="R90" s="2"/>
      <c r="S90" s="2"/>
      <c r="T90" s="2"/>
      <c r="V90" s="2"/>
      <c r="W90" s="21"/>
    </row>
    <row r="91" spans="2:23" x14ac:dyDescent="0.2">
      <c r="B91" s="407"/>
      <c r="C91" s="215"/>
      <c r="D91" s="215"/>
      <c r="E91" s="215"/>
      <c r="F91" s="215"/>
      <c r="G91" s="216"/>
      <c r="J91" s="88"/>
      <c r="Q91" s="1"/>
      <c r="R91" s="2"/>
      <c r="S91" s="2"/>
      <c r="T91" s="2"/>
      <c r="V91" s="2"/>
      <c r="W91" s="21"/>
    </row>
    <row r="92" spans="2:23" x14ac:dyDescent="0.2">
      <c r="B92" s="407"/>
      <c r="C92" s="215"/>
      <c r="D92" s="215"/>
      <c r="E92" s="215" t="s">
        <v>87</v>
      </c>
      <c r="F92" s="215"/>
      <c r="G92" s="216"/>
      <c r="J92" s="88"/>
      <c r="Q92" s="1"/>
      <c r="R92" s="2"/>
      <c r="S92" s="2"/>
      <c r="T92" s="2"/>
      <c r="V92" s="2"/>
      <c r="W92" s="21"/>
    </row>
    <row r="93" spans="2:23" ht="13.5" thickBot="1" x14ac:dyDescent="0.25">
      <c r="B93" s="408"/>
      <c r="C93" s="409"/>
      <c r="D93" s="409"/>
      <c r="E93" s="413">
        <f>B90</f>
        <v>19</v>
      </c>
      <c r="F93" s="413" t="s">
        <v>85</v>
      </c>
      <c r="G93" s="414">
        <f>60*(D90/100)</f>
        <v>15</v>
      </c>
      <c r="J93" s="88"/>
      <c r="Q93" s="1"/>
      <c r="R93" s="2"/>
      <c r="S93" s="2"/>
      <c r="T93" s="2"/>
      <c r="V93" s="2"/>
      <c r="W93" s="21"/>
    </row>
    <row r="94" spans="2:23" ht="12" x14ac:dyDescent="0.2">
      <c r="J94" s="88"/>
      <c r="Q94" s="1"/>
      <c r="R94" s="2"/>
      <c r="S94" s="2"/>
      <c r="T94" s="2"/>
      <c r="V94" s="2"/>
      <c r="W94" s="21"/>
    </row>
    <row r="142" spans="1:4" x14ac:dyDescent="0.2">
      <c r="A142" s="57"/>
      <c r="B142" s="57"/>
      <c r="D142" s="57"/>
    </row>
    <row r="143" spans="1:4" x14ac:dyDescent="0.2">
      <c r="A143" s="57"/>
      <c r="B143" s="57"/>
      <c r="D143" s="57"/>
    </row>
    <row r="144" spans="1:4" x14ac:dyDescent="0.2">
      <c r="A144" s="57"/>
      <c r="B144" s="57"/>
      <c r="D144" s="57"/>
    </row>
    <row r="145" spans="1:4" x14ac:dyDescent="0.2">
      <c r="A145" s="57"/>
      <c r="B145" s="57"/>
      <c r="D145" s="57"/>
    </row>
    <row r="146" spans="1:4" x14ac:dyDescent="0.2">
      <c r="A146" s="57"/>
      <c r="B146" s="57"/>
      <c r="D146" s="57"/>
    </row>
    <row r="147" spans="1:4" x14ac:dyDescent="0.2">
      <c r="A147" s="57"/>
      <c r="B147" s="57"/>
      <c r="D147" s="57"/>
    </row>
    <row r="148" spans="1:4" x14ac:dyDescent="0.2">
      <c r="A148" s="57"/>
      <c r="B148" s="57"/>
      <c r="D148" s="57"/>
    </row>
    <row r="149" spans="1:4" x14ac:dyDescent="0.2">
      <c r="A149" s="57"/>
      <c r="B149" s="57"/>
      <c r="D149" s="57"/>
    </row>
    <row r="150" spans="1:4" x14ac:dyDescent="0.2">
      <c r="A150" s="57"/>
      <c r="B150" s="57"/>
      <c r="D150" s="57"/>
    </row>
    <row r="151" spans="1:4" x14ac:dyDescent="0.2">
      <c r="A151" s="57"/>
      <c r="B151" s="57"/>
      <c r="D151" s="57"/>
    </row>
    <row r="152" spans="1:4" x14ac:dyDescent="0.2">
      <c r="A152" s="57"/>
      <c r="B152" s="57"/>
      <c r="D152" s="57"/>
    </row>
    <row r="153" spans="1:4" x14ac:dyDescent="0.2">
      <c r="A153" s="57"/>
      <c r="B153" s="57"/>
      <c r="D153" s="57"/>
    </row>
    <row r="154" spans="1:4" x14ac:dyDescent="0.2">
      <c r="A154" s="57"/>
      <c r="B154" s="57"/>
      <c r="D154" s="57"/>
    </row>
    <row r="155" spans="1:4" x14ac:dyDescent="0.2">
      <c r="A155" s="57"/>
      <c r="B155" s="57"/>
      <c r="D155" s="57"/>
    </row>
    <row r="156" spans="1:4" x14ac:dyDescent="0.2">
      <c r="A156" s="57"/>
      <c r="B156" s="57"/>
      <c r="D156" s="57"/>
    </row>
    <row r="157" spans="1:4" x14ac:dyDescent="0.2">
      <c r="A157" s="57"/>
      <c r="B157" s="57"/>
      <c r="D157" s="57"/>
    </row>
    <row r="158" spans="1:4" x14ac:dyDescent="0.2">
      <c r="A158" s="57"/>
      <c r="B158" s="57"/>
      <c r="D158" s="57"/>
    </row>
    <row r="159" spans="1:4" x14ac:dyDescent="0.2">
      <c r="A159" s="57"/>
      <c r="B159" s="57"/>
      <c r="D159" s="57"/>
    </row>
    <row r="160" spans="1:4" x14ac:dyDescent="0.2">
      <c r="A160" s="57"/>
      <c r="B160" s="57"/>
      <c r="D160" s="57"/>
    </row>
    <row r="161" spans="1:4" x14ac:dyDescent="0.2">
      <c r="A161" s="57"/>
      <c r="B161" s="57"/>
      <c r="D161" s="57"/>
    </row>
    <row r="162" spans="1:4" x14ac:dyDescent="0.2">
      <c r="A162" s="57"/>
      <c r="B162" s="57"/>
      <c r="D162" s="57"/>
    </row>
    <row r="163" spans="1:4" x14ac:dyDescent="0.2">
      <c r="A163" s="57"/>
      <c r="B163" s="57"/>
      <c r="D163" s="57"/>
    </row>
    <row r="164" spans="1:4" x14ac:dyDescent="0.2">
      <c r="A164" s="57"/>
      <c r="B164" s="57"/>
      <c r="D164" s="57"/>
    </row>
    <row r="165" spans="1:4" x14ac:dyDescent="0.2">
      <c r="A165" s="57"/>
      <c r="B165" s="57"/>
      <c r="D165" s="57"/>
    </row>
    <row r="166" spans="1:4" x14ac:dyDescent="0.2">
      <c r="A166" s="57"/>
      <c r="B166" s="57"/>
      <c r="D166" s="57"/>
    </row>
    <row r="167" spans="1:4" x14ac:dyDescent="0.2">
      <c r="A167" s="57"/>
      <c r="B167" s="57"/>
      <c r="D167" s="57"/>
    </row>
    <row r="168" spans="1:4" x14ac:dyDescent="0.2">
      <c r="A168" s="57"/>
      <c r="B168" s="57"/>
      <c r="D168" s="57"/>
    </row>
    <row r="169" spans="1:4" x14ac:dyDescent="0.2">
      <c r="A169" s="57"/>
      <c r="B169" s="57"/>
      <c r="D169" s="57"/>
    </row>
    <row r="170" spans="1:4" x14ac:dyDescent="0.2">
      <c r="A170" s="57"/>
      <c r="B170" s="57"/>
      <c r="D170" s="57"/>
    </row>
    <row r="171" spans="1:4" x14ac:dyDescent="0.2">
      <c r="A171" s="57"/>
      <c r="B171" s="57"/>
      <c r="D171" s="57"/>
    </row>
    <row r="172" spans="1:4" x14ac:dyDescent="0.2">
      <c r="A172" s="57"/>
      <c r="B172" s="57"/>
      <c r="D172" s="57"/>
    </row>
    <row r="173" spans="1:4" x14ac:dyDescent="0.2">
      <c r="A173" s="57"/>
      <c r="B173" s="57"/>
      <c r="D173" s="57"/>
    </row>
    <row r="174" spans="1:4" x14ac:dyDescent="0.2">
      <c r="A174" s="57"/>
      <c r="B174" s="57"/>
      <c r="D174" s="57"/>
    </row>
    <row r="175" spans="1:4" x14ac:dyDescent="0.2">
      <c r="A175" s="57"/>
      <c r="B175" s="57"/>
      <c r="D175" s="57"/>
    </row>
    <row r="176" spans="1:4" x14ac:dyDescent="0.2">
      <c r="A176" s="57"/>
      <c r="B176" s="57"/>
      <c r="D176" s="57"/>
    </row>
    <row r="177" spans="1:5" x14ac:dyDescent="0.2">
      <c r="A177" s="57"/>
      <c r="B177" s="57"/>
      <c r="D177" s="57"/>
    </row>
    <row r="178" spans="1:5" x14ac:dyDescent="0.2">
      <c r="A178" s="57"/>
      <c r="B178" s="57"/>
      <c r="D178" s="57"/>
    </row>
    <row r="179" spans="1:5" x14ac:dyDescent="0.2">
      <c r="A179" s="57"/>
      <c r="B179" s="57"/>
      <c r="D179" s="57"/>
    </row>
    <row r="180" spans="1:5" x14ac:dyDescent="0.2">
      <c r="A180" s="57"/>
      <c r="B180" s="57"/>
      <c r="D180" s="57"/>
    </row>
    <row r="181" spans="1:5" x14ac:dyDescent="0.2">
      <c r="A181" s="57"/>
      <c r="B181" s="57"/>
      <c r="D181" s="57"/>
    </row>
    <row r="182" spans="1:5" x14ac:dyDescent="0.2">
      <c r="A182" s="57"/>
      <c r="B182" s="57"/>
      <c r="D182" s="57"/>
    </row>
    <row r="183" spans="1:5" x14ac:dyDescent="0.2">
      <c r="A183" s="57"/>
      <c r="B183" s="57"/>
      <c r="D183" s="57"/>
    </row>
    <row r="184" spans="1:5" x14ac:dyDescent="0.2">
      <c r="A184" s="57"/>
      <c r="B184" s="57"/>
      <c r="D184" s="57"/>
    </row>
    <row r="185" spans="1:5" x14ac:dyDescent="0.2">
      <c r="A185" s="57"/>
      <c r="B185" s="57"/>
      <c r="D185" s="57"/>
    </row>
    <row r="186" spans="1:5" x14ac:dyDescent="0.2">
      <c r="A186" s="57"/>
      <c r="B186" s="57"/>
      <c r="D186" s="57"/>
    </row>
    <row r="187" spans="1:5" x14ac:dyDescent="0.2">
      <c r="A187" s="57"/>
      <c r="B187" s="57"/>
      <c r="D187" s="57"/>
    </row>
    <row r="188" spans="1:5" x14ac:dyDescent="0.2">
      <c r="A188" s="57"/>
      <c r="B188" s="57"/>
      <c r="D188" s="57"/>
      <c r="E188" s="64"/>
    </row>
    <row r="189" spans="1:5" x14ac:dyDescent="0.2">
      <c r="A189" s="57"/>
      <c r="B189" s="57"/>
      <c r="D189" s="57"/>
      <c r="E189" s="64"/>
    </row>
    <row r="190" spans="1:5" x14ac:dyDescent="0.2">
      <c r="A190" s="57"/>
      <c r="B190" s="57"/>
      <c r="D190" s="57"/>
      <c r="E190" s="64"/>
    </row>
    <row r="191" spans="1:5" x14ac:dyDescent="0.2">
      <c r="A191" s="57"/>
      <c r="B191" s="57"/>
      <c r="D191" s="57"/>
      <c r="E191" s="64"/>
    </row>
    <row r="192" spans="1:5" x14ac:dyDescent="0.2">
      <c r="A192" s="57"/>
      <c r="B192" s="57"/>
      <c r="D192" s="57"/>
      <c r="E192" s="64"/>
    </row>
    <row r="193" spans="1:28" x14ac:dyDescent="0.2">
      <c r="A193" s="57"/>
      <c r="B193" s="57"/>
      <c r="D193" s="57"/>
      <c r="E193" s="64"/>
    </row>
    <row r="194" spans="1:28" x14ac:dyDescent="0.2">
      <c r="A194" s="57"/>
      <c r="B194" s="57"/>
      <c r="D194" s="57"/>
      <c r="E194" s="64"/>
      <c r="G194" s="2">
        <f>IF(Mai!$A356=1,Mai!P356,IF(Mai!$A357=1,Mai!P357,IF(Mai!$A358=1,Mai!P358,IF(Mai!$A359=1,Mai!P359,IF(Mai!$A360=1,Maiu204,IF(Mai!$A361=1,Mai!P361,IF(Mai!$A362=1,Mai!P362)))))))</f>
        <v>0</v>
      </c>
    </row>
    <row r="195" spans="1:28" x14ac:dyDescent="0.2">
      <c r="A195" s="57"/>
      <c r="B195" s="57"/>
      <c r="D195" s="57"/>
      <c r="E195" s="64"/>
      <c r="G195" s="2">
        <f>IF(Mai!$A363=1,Mai!P363,IF(Mai!$A364=1,Mai!P364,IF(Mai!$A2253=1,Mai!P365,IF(Mai!$A366=1,Mai!P366,IF(Mai!$A367=1,Mai!P367,IF(Mai!$A368=1,Mai!P368,IF(Mai!$A369=1,Mai!P369)))))))</f>
        <v>0</v>
      </c>
    </row>
    <row r="196" spans="1:28" x14ac:dyDescent="0.2">
      <c r="A196" s="57"/>
      <c r="B196" s="57"/>
      <c r="D196" s="57"/>
      <c r="E196" s="64"/>
      <c r="G196" s="2">
        <f>IF(Mai!$A370=1,Mai!P370,IF(Mai!$A371=1,Mai!P371,IF(Mai!$A372=1,Mai!P372,IF(Mai!$A2335=1,Mai!P2307,IF(Mai!$A374=1,Mai!P374,IF(Mai!$A375=1,Mai!P375,IF(Mai!$A376=1,Mai!P376)))))))</f>
        <v>0</v>
      </c>
      <c r="W196" s="54"/>
      <c r="X196" s="54"/>
    </row>
    <row r="197" spans="1:28" x14ac:dyDescent="0.2">
      <c r="A197" s="57"/>
      <c r="B197" s="57"/>
      <c r="D197" s="57"/>
      <c r="E197" s="64"/>
      <c r="G197" s="2">
        <f>IF(Mai!$A377=1,Mai!P377,IF(Mai!$A378=1,Mai!P378,IF(Mai!$A379=1,Mai!P379,IF(Mai!$A380=1,Mai!P380,IF(Mai!$A381=1,Mai!P381,IF(Mai!$A382=1,Mai!P382,IF(Mai!$A383=1,Mai!P383)))))))</f>
        <v>0</v>
      </c>
      <c r="V197" s="2"/>
    </row>
    <row r="198" spans="1:28" x14ac:dyDescent="0.2">
      <c r="A198" s="57"/>
      <c r="B198" s="57"/>
      <c r="D198" s="57"/>
      <c r="E198" s="64"/>
      <c r="G198" s="2">
        <f>SUM(G194:G197)</f>
        <v>0</v>
      </c>
      <c r="V198" s="2"/>
    </row>
    <row r="199" spans="1:28" x14ac:dyDescent="0.2">
      <c r="A199" s="57"/>
      <c r="B199" s="57"/>
      <c r="D199" s="57"/>
      <c r="E199" s="64"/>
      <c r="V199" s="2"/>
    </row>
    <row r="200" spans="1:28" x14ac:dyDescent="0.2">
      <c r="A200" s="57"/>
      <c r="B200" s="57"/>
      <c r="D200" s="57"/>
      <c r="E200" s="64"/>
      <c r="W200" s="54"/>
      <c r="X200" s="54"/>
    </row>
    <row r="201" spans="1:28" x14ac:dyDescent="0.2">
      <c r="A201" s="57"/>
      <c r="B201" s="57"/>
      <c r="D201" s="57"/>
      <c r="E201" s="64"/>
      <c r="F201" s="57"/>
      <c r="G201" s="57"/>
      <c r="H201" s="57"/>
      <c r="I201" s="57"/>
      <c r="J201" s="57"/>
      <c r="K201" s="57"/>
      <c r="L201" s="57"/>
      <c r="M201" s="57"/>
      <c r="N201" s="57"/>
      <c r="O201" s="57"/>
      <c r="P201" s="57"/>
      <c r="Q201" s="92"/>
      <c r="R201" s="89"/>
      <c r="S201" s="94"/>
      <c r="T201" s="89" t="s">
        <v>53</v>
      </c>
      <c r="V201" s="91"/>
      <c r="W201" s="91" t="s">
        <v>55</v>
      </c>
      <c r="X201" s="91" t="s">
        <v>4</v>
      </c>
    </row>
    <row r="202" spans="1:28" x14ac:dyDescent="0.2">
      <c r="A202" s="451">
        <f>Jan!A3</f>
        <v>5</v>
      </c>
      <c r="B202" s="452">
        <f>Jan!B3</f>
        <v>46023</v>
      </c>
      <c r="D202" s="453"/>
      <c r="E202" s="454"/>
      <c r="F202" s="453"/>
      <c r="G202" s="453"/>
      <c r="H202" s="453"/>
      <c r="I202" s="455">
        <f>Jan!I3</f>
        <v>0</v>
      </c>
      <c r="J202" s="456"/>
      <c r="K202" s="456"/>
      <c r="L202" s="456"/>
      <c r="M202" s="456"/>
      <c r="N202" s="456"/>
      <c r="O202" s="438"/>
      <c r="P202" s="438"/>
      <c r="Q202" s="457">
        <f>Jan!AQ3</f>
        <v>0</v>
      </c>
      <c r="R202" s="94"/>
      <c r="S202" s="455">
        <f>Jan!P3</f>
        <v>0</v>
      </c>
      <c r="T202" s="458">
        <f>IF(A202=1,S202,0)</f>
        <v>0</v>
      </c>
      <c r="V202" s="459"/>
      <c r="W202" s="84" t="str">
        <f>IF(A202=1,SUM(Q201:Q202),"")</f>
        <v/>
      </c>
      <c r="X202" s="57"/>
      <c r="Z202" s="7"/>
      <c r="AA202" s="7"/>
      <c r="AB202" s="7"/>
    </row>
    <row r="203" spans="1:28" x14ac:dyDescent="0.2">
      <c r="A203" s="460">
        <f>Jan!A4</f>
        <v>6</v>
      </c>
      <c r="B203" s="436">
        <f>Jan!B4</f>
        <v>46024</v>
      </c>
      <c r="D203" s="437"/>
      <c r="E203" s="461"/>
      <c r="F203" s="437"/>
      <c r="G203" s="437"/>
      <c r="H203" s="437"/>
      <c r="I203" s="94">
        <f>Jan!I4</f>
        <v>0</v>
      </c>
      <c r="J203" s="438"/>
      <c r="K203" s="438"/>
      <c r="L203" s="438"/>
      <c r="M203" s="438"/>
      <c r="N203" s="438"/>
      <c r="O203" s="438"/>
      <c r="P203" s="438"/>
      <c r="Q203" s="92">
        <f>Jan!AQ4</f>
        <v>8</v>
      </c>
      <c r="R203" s="94"/>
      <c r="S203" s="94">
        <f>Jan!P4</f>
        <v>0</v>
      </c>
      <c r="T203" s="458">
        <f t="shared" ref="T203:T266" si="80">IF(A203=1,SUM(I197:I203),0)</f>
        <v>0</v>
      </c>
      <c r="V203" s="459"/>
      <c r="W203" s="84" t="str">
        <f>IF(A203=1,SUM(Q201:Q203),"")</f>
        <v/>
      </c>
      <c r="X203" s="84" t="e">
        <f t="shared" ref="X203:X266" si="81">V203-W203</f>
        <v>#VALUE!</v>
      </c>
      <c r="Z203" s="7"/>
      <c r="AA203" s="7"/>
      <c r="AB203" s="7"/>
    </row>
    <row r="204" spans="1:28" x14ac:dyDescent="0.2">
      <c r="A204" s="460">
        <f>Jan!A5</f>
        <v>7</v>
      </c>
      <c r="B204" s="436">
        <f>Jan!B5</f>
        <v>46025</v>
      </c>
      <c r="D204" s="437"/>
      <c r="E204" s="461"/>
      <c r="F204" s="437"/>
      <c r="G204" s="437"/>
      <c r="H204" s="437"/>
      <c r="I204" s="94">
        <f>Jan!I5</f>
        <v>0</v>
      </c>
      <c r="J204" s="438"/>
      <c r="K204" s="438"/>
      <c r="L204" s="438"/>
      <c r="M204" s="438"/>
      <c r="N204" s="438"/>
      <c r="O204" s="438"/>
      <c r="P204" s="438"/>
      <c r="Q204" s="92">
        <f>Jan!AQ5</f>
        <v>0</v>
      </c>
      <c r="R204" s="94"/>
      <c r="S204" s="94">
        <f>Jan!P5</f>
        <v>0</v>
      </c>
      <c r="T204" s="458">
        <f t="shared" si="80"/>
        <v>0</v>
      </c>
      <c r="V204" s="459"/>
      <c r="W204" s="84" t="str">
        <f>IF(A204=1,SUM(Q201:Q204),"")</f>
        <v/>
      </c>
      <c r="X204" s="84" t="e">
        <f t="shared" si="81"/>
        <v>#VALUE!</v>
      </c>
      <c r="Z204" s="7"/>
      <c r="AA204" s="7"/>
      <c r="AB204" s="7"/>
    </row>
    <row r="205" spans="1:28" x14ac:dyDescent="0.2">
      <c r="A205" s="460">
        <f>Jan!A6</f>
        <v>1</v>
      </c>
      <c r="B205" s="436">
        <f>Jan!B6</f>
        <v>46026</v>
      </c>
      <c r="D205" s="437"/>
      <c r="E205" s="461"/>
      <c r="F205" s="437"/>
      <c r="G205" s="437"/>
      <c r="H205" s="437"/>
      <c r="I205" s="94">
        <f>Jan!I6</f>
        <v>0</v>
      </c>
      <c r="J205" s="438"/>
      <c r="K205" s="438"/>
      <c r="L205" s="438"/>
      <c r="M205" s="438"/>
      <c r="N205" s="438"/>
      <c r="O205" s="438"/>
      <c r="P205" s="438"/>
      <c r="Q205" s="92">
        <f>Jan!AQ6</f>
        <v>0</v>
      </c>
      <c r="R205" s="94"/>
      <c r="S205" s="94">
        <f>Jan!P6</f>
        <v>0</v>
      </c>
      <c r="T205" s="458">
        <f t="shared" si="80"/>
        <v>0</v>
      </c>
      <c r="V205" s="459"/>
      <c r="W205" s="84">
        <f>IF(A205=1,SUM(Q201:Q205),"")</f>
        <v>8</v>
      </c>
      <c r="X205" s="84">
        <f t="shared" si="81"/>
        <v>-8</v>
      </c>
      <c r="Z205" s="7"/>
      <c r="AA205" s="7"/>
      <c r="AB205" s="7"/>
    </row>
    <row r="206" spans="1:28" x14ac:dyDescent="0.2">
      <c r="A206" s="460">
        <f>Jan!A7</f>
        <v>2</v>
      </c>
      <c r="B206" s="436">
        <f>Jan!B7</f>
        <v>46027</v>
      </c>
      <c r="D206" s="437"/>
      <c r="E206" s="461"/>
      <c r="F206" s="437"/>
      <c r="G206" s="437"/>
      <c r="H206" s="437"/>
      <c r="I206" s="94">
        <f>Jan!I7</f>
        <v>0</v>
      </c>
      <c r="J206" s="438"/>
      <c r="K206" s="438"/>
      <c r="L206" s="438"/>
      <c r="M206" s="438"/>
      <c r="N206" s="438"/>
      <c r="O206" s="438"/>
      <c r="P206" s="438"/>
      <c r="Q206" s="92">
        <f>Jan!AQ7</f>
        <v>8</v>
      </c>
      <c r="R206" s="94"/>
      <c r="S206" s="94">
        <f>Jan!P7</f>
        <v>0</v>
      </c>
      <c r="T206" s="458">
        <f t="shared" si="80"/>
        <v>0</v>
      </c>
      <c r="V206" s="459"/>
      <c r="W206" s="84" t="str">
        <f>IF(A206=1,SUM(Q201:Q206),"")</f>
        <v/>
      </c>
      <c r="X206" s="84" t="e">
        <f t="shared" si="81"/>
        <v>#VALUE!</v>
      </c>
      <c r="Z206" s="7"/>
      <c r="AA206" s="7"/>
      <c r="AB206" s="7"/>
    </row>
    <row r="207" spans="1:28" x14ac:dyDescent="0.2">
      <c r="A207" s="460">
        <f>Jan!A8</f>
        <v>3</v>
      </c>
      <c r="B207" s="436">
        <f>Jan!B8</f>
        <v>46028</v>
      </c>
      <c r="D207" s="437"/>
      <c r="E207" s="461"/>
      <c r="F207" s="437"/>
      <c r="G207" s="437"/>
      <c r="H207" s="437"/>
      <c r="I207" s="94">
        <f>Jan!I8</f>
        <v>0</v>
      </c>
      <c r="J207" s="438"/>
      <c r="K207" s="438"/>
      <c r="L207" s="438"/>
      <c r="M207" s="438"/>
      <c r="N207" s="438"/>
      <c r="O207" s="438"/>
      <c r="P207" s="438"/>
      <c r="Q207" s="92">
        <f>Jan!AQ8</f>
        <v>8</v>
      </c>
      <c r="R207" s="94"/>
      <c r="S207" s="94">
        <f>Jan!P8</f>
        <v>0</v>
      </c>
      <c r="T207" s="458">
        <f t="shared" si="80"/>
        <v>0</v>
      </c>
      <c r="V207" s="459"/>
      <c r="W207" s="84" t="str">
        <f t="shared" ref="W207:W270" si="82">IF(A207=1,SUM(Q201:Q207),"")</f>
        <v/>
      </c>
      <c r="X207" s="84" t="e">
        <f t="shared" si="81"/>
        <v>#VALUE!</v>
      </c>
      <c r="Z207" s="7"/>
      <c r="AA207" s="7"/>
      <c r="AB207" s="7"/>
    </row>
    <row r="208" spans="1:28" x14ac:dyDescent="0.2">
      <c r="A208" s="460">
        <f>Jan!A9</f>
        <v>4</v>
      </c>
      <c r="B208" s="436">
        <f>Jan!B9</f>
        <v>46029</v>
      </c>
      <c r="D208" s="437"/>
      <c r="E208" s="461"/>
      <c r="F208" s="437"/>
      <c r="G208" s="437"/>
      <c r="H208" s="437"/>
      <c r="I208" s="94">
        <f>Jan!I9</f>
        <v>0</v>
      </c>
      <c r="J208" s="438"/>
      <c r="K208" s="438"/>
      <c r="L208" s="438"/>
      <c r="M208" s="438"/>
      <c r="N208" s="438"/>
      <c r="O208" s="438"/>
      <c r="P208" s="438"/>
      <c r="Q208" s="92">
        <f>Jan!AQ9</f>
        <v>8</v>
      </c>
      <c r="R208" s="94"/>
      <c r="S208" s="94">
        <f>Jan!P9</f>
        <v>0</v>
      </c>
      <c r="T208" s="458">
        <f t="shared" si="80"/>
        <v>0</v>
      </c>
      <c r="V208" s="459"/>
      <c r="W208" s="84" t="str">
        <f t="shared" si="82"/>
        <v/>
      </c>
      <c r="X208" s="84" t="e">
        <f t="shared" si="81"/>
        <v>#VALUE!</v>
      </c>
      <c r="Z208" s="7"/>
      <c r="AA208" s="7"/>
      <c r="AB208" s="7"/>
    </row>
    <row r="209" spans="1:28" x14ac:dyDescent="0.2">
      <c r="A209" s="460">
        <f>Jan!A10</f>
        <v>5</v>
      </c>
      <c r="B209" s="436">
        <f>Jan!B10</f>
        <v>46030</v>
      </c>
      <c r="D209" s="437"/>
      <c r="E209" s="461"/>
      <c r="F209" s="437"/>
      <c r="G209" s="437"/>
      <c r="H209" s="437"/>
      <c r="I209" s="94">
        <f>Jan!I10</f>
        <v>0</v>
      </c>
      <c r="J209" s="438"/>
      <c r="K209" s="438"/>
      <c r="L209" s="438"/>
      <c r="M209" s="438"/>
      <c r="N209" s="438"/>
      <c r="O209" s="438"/>
      <c r="P209" s="438"/>
      <c r="Q209" s="92">
        <f>Jan!AQ10</f>
        <v>8</v>
      </c>
      <c r="R209" s="94"/>
      <c r="S209" s="94">
        <f>Jan!P10</f>
        <v>0</v>
      </c>
      <c r="T209" s="458">
        <f t="shared" si="80"/>
        <v>0</v>
      </c>
      <c r="V209" s="459"/>
      <c r="W209" s="84" t="str">
        <f t="shared" si="82"/>
        <v/>
      </c>
      <c r="X209" s="84" t="e">
        <f t="shared" si="81"/>
        <v>#VALUE!</v>
      </c>
      <c r="Z209" s="7"/>
      <c r="AA209" s="7"/>
      <c r="AB209" s="7"/>
    </row>
    <row r="210" spans="1:28" x14ac:dyDescent="0.2">
      <c r="A210" s="460">
        <f>Jan!A11</f>
        <v>6</v>
      </c>
      <c r="B210" s="436">
        <f>Jan!B11</f>
        <v>46031</v>
      </c>
      <c r="D210" s="437"/>
      <c r="E210" s="461"/>
      <c r="F210" s="437"/>
      <c r="G210" s="437"/>
      <c r="H210" s="437"/>
      <c r="I210" s="94">
        <f>Jan!I11</f>
        <v>0</v>
      </c>
      <c r="J210" s="438"/>
      <c r="K210" s="438"/>
      <c r="L210" s="438"/>
      <c r="M210" s="438"/>
      <c r="N210" s="438"/>
      <c r="O210" s="438"/>
      <c r="P210" s="438"/>
      <c r="Q210" s="92">
        <f>Jan!AQ11</f>
        <v>8</v>
      </c>
      <c r="R210" s="94"/>
      <c r="S210" s="94">
        <f>Jan!P11</f>
        <v>0</v>
      </c>
      <c r="T210" s="458">
        <f t="shared" si="80"/>
        <v>0</v>
      </c>
      <c r="V210" s="459"/>
      <c r="W210" s="84" t="str">
        <f t="shared" si="82"/>
        <v/>
      </c>
      <c r="X210" s="84" t="e">
        <f t="shared" si="81"/>
        <v>#VALUE!</v>
      </c>
      <c r="Z210" s="7"/>
      <c r="AA210" s="7"/>
      <c r="AB210" s="7"/>
    </row>
    <row r="211" spans="1:28" x14ac:dyDescent="0.2">
      <c r="A211" s="460">
        <f>Jan!A12</f>
        <v>7</v>
      </c>
      <c r="B211" s="436">
        <f>Jan!B12</f>
        <v>46032</v>
      </c>
      <c r="D211" s="437"/>
      <c r="E211" s="461"/>
      <c r="F211" s="437"/>
      <c r="G211" s="437"/>
      <c r="H211" s="437"/>
      <c r="I211" s="94">
        <f>Jan!I12</f>
        <v>0</v>
      </c>
      <c r="J211" s="438"/>
      <c r="K211" s="438"/>
      <c r="L211" s="438"/>
      <c r="M211" s="438"/>
      <c r="N211" s="438"/>
      <c r="O211" s="438"/>
      <c r="P211" s="438"/>
      <c r="Q211" s="92">
        <f>Jan!AQ12</f>
        <v>0</v>
      </c>
      <c r="R211" s="94"/>
      <c r="S211" s="94">
        <f>Jan!P12</f>
        <v>0</v>
      </c>
      <c r="T211" s="458">
        <f t="shared" si="80"/>
        <v>0</v>
      </c>
      <c r="V211" s="459"/>
      <c r="W211" s="84" t="str">
        <f t="shared" si="82"/>
        <v/>
      </c>
      <c r="X211" s="84" t="e">
        <f t="shared" si="81"/>
        <v>#VALUE!</v>
      </c>
      <c r="Z211" s="7"/>
      <c r="AA211" s="7"/>
      <c r="AB211" s="7"/>
    </row>
    <row r="212" spans="1:28" x14ac:dyDescent="0.2">
      <c r="A212" s="460">
        <f>Jan!A13</f>
        <v>1</v>
      </c>
      <c r="B212" s="436">
        <f>Jan!B13</f>
        <v>46033</v>
      </c>
      <c r="D212" s="437"/>
      <c r="E212" s="461"/>
      <c r="F212" s="437"/>
      <c r="G212" s="437"/>
      <c r="H212" s="437"/>
      <c r="I212" s="94">
        <f>Jan!I13</f>
        <v>0</v>
      </c>
      <c r="J212" s="438"/>
      <c r="K212" s="438"/>
      <c r="L212" s="438"/>
      <c r="M212" s="438"/>
      <c r="N212" s="438"/>
      <c r="O212" s="438"/>
      <c r="P212" s="438"/>
      <c r="Q212" s="92">
        <f>Jan!AQ13</f>
        <v>0</v>
      </c>
      <c r="R212" s="94"/>
      <c r="S212" s="94">
        <f>Jan!P13</f>
        <v>0</v>
      </c>
      <c r="T212" s="458">
        <f t="shared" si="80"/>
        <v>0</v>
      </c>
      <c r="V212" s="459"/>
      <c r="W212" s="84">
        <f t="shared" si="82"/>
        <v>40</v>
      </c>
      <c r="X212" s="84">
        <f t="shared" si="81"/>
        <v>-40</v>
      </c>
      <c r="Z212" s="7"/>
      <c r="AA212" s="7"/>
      <c r="AB212" s="7"/>
    </row>
    <row r="213" spans="1:28" x14ac:dyDescent="0.2">
      <c r="A213" s="460">
        <f>Jan!A14</f>
        <v>2</v>
      </c>
      <c r="B213" s="436">
        <f>Jan!B14</f>
        <v>46034</v>
      </c>
      <c r="D213" s="437"/>
      <c r="E213" s="461"/>
      <c r="F213" s="437"/>
      <c r="G213" s="437"/>
      <c r="H213" s="437"/>
      <c r="I213" s="94">
        <f>Jan!I14</f>
        <v>0</v>
      </c>
      <c r="J213" s="438"/>
      <c r="K213" s="438"/>
      <c r="L213" s="438"/>
      <c r="M213" s="438"/>
      <c r="N213" s="438"/>
      <c r="O213" s="438"/>
      <c r="P213" s="438"/>
      <c r="Q213" s="92">
        <f>Jan!AQ14</f>
        <v>8</v>
      </c>
      <c r="R213" s="94"/>
      <c r="S213" s="94">
        <f>Jan!P14</f>
        <v>0</v>
      </c>
      <c r="T213" s="458">
        <f t="shared" si="80"/>
        <v>0</v>
      </c>
      <c r="V213" s="459"/>
      <c r="W213" s="84" t="str">
        <f t="shared" si="82"/>
        <v/>
      </c>
      <c r="X213" s="84" t="e">
        <f t="shared" si="81"/>
        <v>#VALUE!</v>
      </c>
      <c r="Z213" s="7"/>
      <c r="AA213" s="7"/>
      <c r="AB213" s="7"/>
    </row>
    <row r="214" spans="1:28" x14ac:dyDescent="0.2">
      <c r="A214" s="460">
        <f>Jan!A15</f>
        <v>3</v>
      </c>
      <c r="B214" s="436">
        <f>Jan!B15</f>
        <v>46035</v>
      </c>
      <c r="D214" s="437"/>
      <c r="E214" s="461"/>
      <c r="F214" s="437"/>
      <c r="G214" s="437"/>
      <c r="H214" s="437"/>
      <c r="I214" s="94">
        <f>Jan!I15</f>
        <v>0</v>
      </c>
      <c r="J214" s="438"/>
      <c r="K214" s="438"/>
      <c r="L214" s="438"/>
      <c r="M214" s="438"/>
      <c r="N214" s="438"/>
      <c r="O214" s="438"/>
      <c r="P214" s="438"/>
      <c r="Q214" s="92">
        <f>Jan!AQ15</f>
        <v>8</v>
      </c>
      <c r="R214" s="94"/>
      <c r="S214" s="94">
        <f>Jan!P15</f>
        <v>0</v>
      </c>
      <c r="T214" s="458">
        <f t="shared" si="80"/>
        <v>0</v>
      </c>
      <c r="V214" s="459"/>
      <c r="W214" s="84" t="str">
        <f t="shared" si="82"/>
        <v/>
      </c>
      <c r="X214" s="84" t="e">
        <f t="shared" si="81"/>
        <v>#VALUE!</v>
      </c>
      <c r="Z214" s="7"/>
      <c r="AA214" s="7"/>
      <c r="AB214" s="7"/>
    </row>
    <row r="215" spans="1:28" x14ac:dyDescent="0.2">
      <c r="A215" s="460">
        <f>Jan!A16</f>
        <v>4</v>
      </c>
      <c r="B215" s="436">
        <f>Jan!B16</f>
        <v>46036</v>
      </c>
      <c r="D215" s="437"/>
      <c r="E215" s="461"/>
      <c r="F215" s="437"/>
      <c r="G215" s="437"/>
      <c r="H215" s="437"/>
      <c r="I215" s="94">
        <f>Jan!I16</f>
        <v>0</v>
      </c>
      <c r="J215" s="438"/>
      <c r="K215" s="438"/>
      <c r="L215" s="438"/>
      <c r="M215" s="438"/>
      <c r="N215" s="438"/>
      <c r="O215" s="438"/>
      <c r="P215" s="438"/>
      <c r="Q215" s="92">
        <f>Jan!AQ16</f>
        <v>8</v>
      </c>
      <c r="R215" s="94"/>
      <c r="S215" s="94">
        <f>Jan!P16</f>
        <v>0</v>
      </c>
      <c r="T215" s="458">
        <f t="shared" si="80"/>
        <v>0</v>
      </c>
      <c r="V215" s="459"/>
      <c r="W215" s="84" t="str">
        <f t="shared" si="82"/>
        <v/>
      </c>
      <c r="X215" s="84" t="e">
        <f t="shared" si="81"/>
        <v>#VALUE!</v>
      </c>
      <c r="Z215" s="7"/>
      <c r="AA215" s="7"/>
      <c r="AB215" s="7"/>
    </row>
    <row r="216" spans="1:28" x14ac:dyDescent="0.2">
      <c r="A216" s="460">
        <f>Jan!A17</f>
        <v>5</v>
      </c>
      <c r="B216" s="436">
        <f>Jan!B17</f>
        <v>46037</v>
      </c>
      <c r="D216" s="437"/>
      <c r="E216" s="461"/>
      <c r="F216" s="437"/>
      <c r="G216" s="437"/>
      <c r="H216" s="437"/>
      <c r="I216" s="94">
        <f>Jan!I17</f>
        <v>0</v>
      </c>
      <c r="J216" s="438"/>
      <c r="K216" s="438"/>
      <c r="L216" s="438"/>
      <c r="M216" s="438"/>
      <c r="N216" s="438"/>
      <c r="O216" s="438"/>
      <c r="P216" s="438"/>
      <c r="Q216" s="92">
        <f>Jan!AQ17</f>
        <v>8</v>
      </c>
      <c r="R216" s="94"/>
      <c r="S216" s="94">
        <f>Jan!P17</f>
        <v>0</v>
      </c>
      <c r="T216" s="458">
        <f t="shared" si="80"/>
        <v>0</v>
      </c>
      <c r="V216" s="459"/>
      <c r="W216" s="84" t="str">
        <f t="shared" si="82"/>
        <v/>
      </c>
      <c r="X216" s="84" t="e">
        <f t="shared" si="81"/>
        <v>#VALUE!</v>
      </c>
      <c r="Z216" s="7"/>
      <c r="AA216" s="7"/>
      <c r="AB216" s="7"/>
    </row>
    <row r="217" spans="1:28" x14ac:dyDescent="0.2">
      <c r="A217" s="460">
        <f>Jan!A18</f>
        <v>6</v>
      </c>
      <c r="B217" s="436">
        <f>Jan!B18</f>
        <v>46038</v>
      </c>
      <c r="D217" s="437"/>
      <c r="E217" s="461"/>
      <c r="F217" s="437"/>
      <c r="G217" s="437"/>
      <c r="H217" s="437"/>
      <c r="I217" s="94">
        <f>Jan!I18</f>
        <v>0</v>
      </c>
      <c r="J217" s="438"/>
      <c r="K217" s="438"/>
      <c r="L217" s="438"/>
      <c r="M217" s="438"/>
      <c r="N217" s="438"/>
      <c r="O217" s="438"/>
      <c r="P217" s="438"/>
      <c r="Q217" s="92">
        <f>Jan!AQ18</f>
        <v>8</v>
      </c>
      <c r="R217" s="94"/>
      <c r="S217" s="94">
        <f>Jan!P18</f>
        <v>0</v>
      </c>
      <c r="T217" s="458">
        <f t="shared" si="80"/>
        <v>0</v>
      </c>
      <c r="V217" s="459"/>
      <c r="W217" s="84" t="str">
        <f t="shared" si="82"/>
        <v/>
      </c>
      <c r="X217" s="84" t="e">
        <f t="shared" si="81"/>
        <v>#VALUE!</v>
      </c>
      <c r="Z217" s="7"/>
      <c r="AA217" s="7"/>
      <c r="AB217" s="7"/>
    </row>
    <row r="218" spans="1:28" x14ac:dyDescent="0.2">
      <c r="A218" s="460">
        <f>Jan!A19</f>
        <v>7</v>
      </c>
      <c r="B218" s="436">
        <f>Jan!B19</f>
        <v>46039</v>
      </c>
      <c r="D218" s="437"/>
      <c r="E218" s="461"/>
      <c r="F218" s="437"/>
      <c r="G218" s="437"/>
      <c r="H218" s="437"/>
      <c r="I218" s="94">
        <f>Jan!I19</f>
        <v>0</v>
      </c>
      <c r="J218" s="438"/>
      <c r="K218" s="438"/>
      <c r="L218" s="438"/>
      <c r="M218" s="438"/>
      <c r="N218" s="438"/>
      <c r="O218" s="438"/>
      <c r="P218" s="438"/>
      <c r="Q218" s="92">
        <f>Jan!AQ19</f>
        <v>0</v>
      </c>
      <c r="R218" s="94"/>
      <c r="S218" s="94">
        <f>Jan!P19</f>
        <v>0</v>
      </c>
      <c r="T218" s="458">
        <f t="shared" si="80"/>
        <v>0</v>
      </c>
      <c r="V218" s="459"/>
      <c r="W218" s="84" t="str">
        <f t="shared" si="82"/>
        <v/>
      </c>
      <c r="X218" s="84" t="e">
        <f t="shared" si="81"/>
        <v>#VALUE!</v>
      </c>
      <c r="Z218" s="7"/>
      <c r="AA218" s="7"/>
      <c r="AB218" s="7"/>
    </row>
    <row r="219" spans="1:28" x14ac:dyDescent="0.2">
      <c r="A219" s="460">
        <f>Jan!A20</f>
        <v>1</v>
      </c>
      <c r="B219" s="436">
        <f>Jan!B20</f>
        <v>46040</v>
      </c>
      <c r="D219" s="437"/>
      <c r="E219" s="461"/>
      <c r="F219" s="437"/>
      <c r="G219" s="437"/>
      <c r="H219" s="437"/>
      <c r="I219" s="94">
        <f>Jan!I20</f>
        <v>0</v>
      </c>
      <c r="J219" s="438"/>
      <c r="K219" s="438"/>
      <c r="L219" s="438"/>
      <c r="M219" s="438"/>
      <c r="N219" s="438"/>
      <c r="O219" s="438"/>
      <c r="P219" s="438"/>
      <c r="Q219" s="92">
        <f>Jan!AQ20</f>
        <v>0</v>
      </c>
      <c r="R219" s="94"/>
      <c r="S219" s="94">
        <f>Jan!P20</f>
        <v>0</v>
      </c>
      <c r="T219" s="458">
        <f t="shared" si="80"/>
        <v>0</v>
      </c>
      <c r="V219" s="459"/>
      <c r="W219" s="84">
        <f t="shared" si="82"/>
        <v>40</v>
      </c>
      <c r="X219" s="84">
        <f t="shared" si="81"/>
        <v>-40</v>
      </c>
      <c r="Z219" s="7"/>
      <c r="AA219" s="7"/>
      <c r="AB219" s="7"/>
    </row>
    <row r="220" spans="1:28" x14ac:dyDescent="0.2">
      <c r="A220" s="460">
        <f>Jan!A21</f>
        <v>2</v>
      </c>
      <c r="B220" s="436">
        <f>Jan!B21</f>
        <v>46041</v>
      </c>
      <c r="D220" s="437"/>
      <c r="E220" s="461"/>
      <c r="F220" s="437"/>
      <c r="G220" s="437"/>
      <c r="H220" s="437"/>
      <c r="I220" s="94">
        <f>Jan!I21</f>
        <v>0</v>
      </c>
      <c r="J220" s="438"/>
      <c r="K220" s="438"/>
      <c r="L220" s="438"/>
      <c r="M220" s="438"/>
      <c r="N220" s="438"/>
      <c r="O220" s="438"/>
      <c r="P220" s="438"/>
      <c r="Q220" s="92">
        <f>Jan!AQ21</f>
        <v>8</v>
      </c>
      <c r="R220" s="94"/>
      <c r="S220" s="94">
        <f>Jan!P21</f>
        <v>0</v>
      </c>
      <c r="T220" s="458">
        <f t="shared" si="80"/>
        <v>0</v>
      </c>
      <c r="V220" s="459"/>
      <c r="W220" s="84" t="str">
        <f t="shared" si="82"/>
        <v/>
      </c>
      <c r="X220" s="84" t="e">
        <f t="shared" si="81"/>
        <v>#VALUE!</v>
      </c>
      <c r="Z220" s="7"/>
      <c r="AA220" s="7"/>
      <c r="AB220" s="7"/>
    </row>
    <row r="221" spans="1:28" x14ac:dyDescent="0.2">
      <c r="A221" s="460">
        <f>Jan!A22</f>
        <v>3</v>
      </c>
      <c r="B221" s="436">
        <f>Jan!B22</f>
        <v>46042</v>
      </c>
      <c r="D221" s="437"/>
      <c r="E221" s="461"/>
      <c r="F221" s="437"/>
      <c r="G221" s="437"/>
      <c r="H221" s="437"/>
      <c r="I221" s="94">
        <f>Jan!I22</f>
        <v>0</v>
      </c>
      <c r="J221" s="438"/>
      <c r="K221" s="438"/>
      <c r="L221" s="438"/>
      <c r="M221" s="438"/>
      <c r="N221" s="438"/>
      <c r="O221" s="438"/>
      <c r="P221" s="438"/>
      <c r="Q221" s="92">
        <f>Jan!AQ22</f>
        <v>8</v>
      </c>
      <c r="R221" s="94"/>
      <c r="S221" s="94">
        <f>Jan!P22</f>
        <v>0</v>
      </c>
      <c r="T221" s="458">
        <f t="shared" si="80"/>
        <v>0</v>
      </c>
      <c r="V221" s="459"/>
      <c r="W221" s="84" t="str">
        <f t="shared" si="82"/>
        <v/>
      </c>
      <c r="X221" s="84" t="e">
        <f t="shared" si="81"/>
        <v>#VALUE!</v>
      </c>
      <c r="Z221" s="7"/>
      <c r="AA221" s="7"/>
      <c r="AB221" s="7"/>
    </row>
    <row r="222" spans="1:28" x14ac:dyDescent="0.2">
      <c r="A222" s="460">
        <f>Jan!A23</f>
        <v>4</v>
      </c>
      <c r="B222" s="436">
        <f>Jan!B23</f>
        <v>46043</v>
      </c>
      <c r="D222" s="437"/>
      <c r="E222" s="461"/>
      <c r="F222" s="437"/>
      <c r="G222" s="437"/>
      <c r="H222" s="437"/>
      <c r="I222" s="94">
        <f>Jan!I23</f>
        <v>0</v>
      </c>
      <c r="J222" s="438"/>
      <c r="K222" s="438"/>
      <c r="L222" s="438"/>
      <c r="M222" s="438"/>
      <c r="N222" s="438"/>
      <c r="O222" s="438"/>
      <c r="P222" s="438"/>
      <c r="Q222" s="92">
        <f>Jan!AQ23</f>
        <v>8</v>
      </c>
      <c r="R222" s="94"/>
      <c r="S222" s="94">
        <f>Jan!P23</f>
        <v>0</v>
      </c>
      <c r="T222" s="458">
        <f t="shared" si="80"/>
        <v>0</v>
      </c>
      <c r="V222" s="459"/>
      <c r="W222" s="84" t="str">
        <f t="shared" si="82"/>
        <v/>
      </c>
      <c r="X222" s="84" t="e">
        <f t="shared" si="81"/>
        <v>#VALUE!</v>
      </c>
      <c r="Z222" s="7"/>
      <c r="AA222" s="7"/>
      <c r="AB222" s="7"/>
    </row>
    <row r="223" spans="1:28" x14ac:dyDescent="0.2">
      <c r="A223" s="460">
        <f>Jan!A24</f>
        <v>5</v>
      </c>
      <c r="B223" s="436">
        <f>Jan!B24</f>
        <v>46044</v>
      </c>
      <c r="D223" s="437"/>
      <c r="E223" s="461"/>
      <c r="F223" s="437"/>
      <c r="G223" s="437"/>
      <c r="H223" s="437"/>
      <c r="I223" s="94">
        <f>Jan!I24</f>
        <v>0</v>
      </c>
      <c r="J223" s="438"/>
      <c r="K223" s="438"/>
      <c r="L223" s="438"/>
      <c r="M223" s="438"/>
      <c r="N223" s="438"/>
      <c r="O223" s="438"/>
      <c r="P223" s="438"/>
      <c r="Q223" s="92">
        <f>Jan!AQ24</f>
        <v>8</v>
      </c>
      <c r="R223" s="94"/>
      <c r="S223" s="94">
        <f>Jan!P24</f>
        <v>0</v>
      </c>
      <c r="T223" s="458">
        <f t="shared" si="80"/>
        <v>0</v>
      </c>
      <c r="V223" s="459"/>
      <c r="W223" s="84" t="str">
        <f t="shared" si="82"/>
        <v/>
      </c>
      <c r="X223" s="84" t="e">
        <f t="shared" si="81"/>
        <v>#VALUE!</v>
      </c>
      <c r="Z223" s="7"/>
      <c r="AA223" s="7"/>
      <c r="AB223" s="7"/>
    </row>
    <row r="224" spans="1:28" x14ac:dyDescent="0.2">
      <c r="A224" s="460">
        <f>Jan!A25</f>
        <v>6</v>
      </c>
      <c r="B224" s="436">
        <f>Jan!B25</f>
        <v>46045</v>
      </c>
      <c r="D224" s="437"/>
      <c r="E224" s="461"/>
      <c r="F224" s="437"/>
      <c r="G224" s="437"/>
      <c r="H224" s="437"/>
      <c r="I224" s="94">
        <f>Jan!I25</f>
        <v>0</v>
      </c>
      <c r="J224" s="438"/>
      <c r="K224" s="438"/>
      <c r="L224" s="438"/>
      <c r="M224" s="438"/>
      <c r="N224" s="438"/>
      <c r="O224" s="438"/>
      <c r="P224" s="438"/>
      <c r="Q224" s="92">
        <f>Jan!AQ25</f>
        <v>8</v>
      </c>
      <c r="R224" s="94"/>
      <c r="S224" s="94">
        <f>Jan!P25</f>
        <v>0</v>
      </c>
      <c r="T224" s="458">
        <f t="shared" si="80"/>
        <v>0</v>
      </c>
      <c r="V224" s="459"/>
      <c r="W224" s="84" t="str">
        <f t="shared" si="82"/>
        <v/>
      </c>
      <c r="X224" s="84" t="e">
        <f t="shared" si="81"/>
        <v>#VALUE!</v>
      </c>
      <c r="Z224" s="7"/>
      <c r="AA224" s="7"/>
      <c r="AB224" s="7"/>
    </row>
    <row r="225" spans="1:28" x14ac:dyDescent="0.2">
      <c r="A225" s="460">
        <f>Jan!A26</f>
        <v>7</v>
      </c>
      <c r="B225" s="436">
        <f>Jan!B26</f>
        <v>46046</v>
      </c>
      <c r="D225" s="437"/>
      <c r="E225" s="461"/>
      <c r="F225" s="437"/>
      <c r="G225" s="437"/>
      <c r="H225" s="437"/>
      <c r="I225" s="94">
        <f>Jan!I26</f>
        <v>0</v>
      </c>
      <c r="J225" s="438"/>
      <c r="K225" s="438"/>
      <c r="L225" s="438"/>
      <c r="M225" s="438"/>
      <c r="N225" s="438"/>
      <c r="O225" s="438"/>
      <c r="P225" s="438"/>
      <c r="Q225" s="92">
        <f>Jan!AQ26</f>
        <v>0</v>
      </c>
      <c r="R225" s="94"/>
      <c r="S225" s="94">
        <f>Jan!P26</f>
        <v>0</v>
      </c>
      <c r="T225" s="458">
        <f t="shared" si="80"/>
        <v>0</v>
      </c>
      <c r="V225" s="459"/>
      <c r="W225" s="84" t="str">
        <f t="shared" si="82"/>
        <v/>
      </c>
      <c r="X225" s="84" t="e">
        <f t="shared" si="81"/>
        <v>#VALUE!</v>
      </c>
      <c r="Z225" s="7"/>
      <c r="AA225" s="7"/>
      <c r="AB225" s="7"/>
    </row>
    <row r="226" spans="1:28" x14ac:dyDescent="0.2">
      <c r="A226" s="460">
        <f>Jan!A27</f>
        <v>1</v>
      </c>
      <c r="B226" s="436">
        <f>Jan!B27</f>
        <v>46047</v>
      </c>
      <c r="D226" s="437"/>
      <c r="E226" s="461"/>
      <c r="F226" s="437"/>
      <c r="G226" s="437"/>
      <c r="H226" s="437"/>
      <c r="I226" s="94">
        <f>Jan!I27</f>
        <v>0</v>
      </c>
      <c r="J226" s="438"/>
      <c r="K226" s="438"/>
      <c r="L226" s="438"/>
      <c r="M226" s="438"/>
      <c r="N226" s="438"/>
      <c r="O226" s="438"/>
      <c r="P226" s="438"/>
      <c r="Q226" s="92">
        <f>Jan!AQ27</f>
        <v>0</v>
      </c>
      <c r="R226" s="94"/>
      <c r="S226" s="94">
        <f>Jan!P27</f>
        <v>0</v>
      </c>
      <c r="T226" s="458">
        <f t="shared" si="80"/>
        <v>0</v>
      </c>
      <c r="V226" s="459"/>
      <c r="W226" s="84">
        <f t="shared" si="82"/>
        <v>40</v>
      </c>
      <c r="X226" s="84">
        <f t="shared" si="81"/>
        <v>-40</v>
      </c>
      <c r="Z226" s="7"/>
      <c r="AA226" s="7"/>
      <c r="AB226" s="7"/>
    </row>
    <row r="227" spans="1:28" x14ac:dyDescent="0.2">
      <c r="A227" s="460">
        <f>Jan!A28</f>
        <v>2</v>
      </c>
      <c r="B227" s="436">
        <f>Jan!B28</f>
        <v>46048</v>
      </c>
      <c r="D227" s="437"/>
      <c r="E227" s="461"/>
      <c r="F227" s="437"/>
      <c r="G227" s="437"/>
      <c r="H227" s="437"/>
      <c r="I227" s="94">
        <f>Jan!I28</f>
        <v>0</v>
      </c>
      <c r="J227" s="438"/>
      <c r="K227" s="438"/>
      <c r="L227" s="438"/>
      <c r="M227" s="438"/>
      <c r="N227" s="438"/>
      <c r="O227" s="438"/>
      <c r="P227" s="438"/>
      <c r="Q227" s="92">
        <f>Jan!AQ28</f>
        <v>8</v>
      </c>
      <c r="R227" s="94"/>
      <c r="S227" s="94">
        <f>Jan!P28</f>
        <v>0</v>
      </c>
      <c r="T227" s="458">
        <f t="shared" si="80"/>
        <v>0</v>
      </c>
      <c r="V227" s="459"/>
      <c r="W227" s="84" t="str">
        <f t="shared" si="82"/>
        <v/>
      </c>
      <c r="X227" s="84" t="e">
        <f t="shared" si="81"/>
        <v>#VALUE!</v>
      </c>
      <c r="Z227" s="7"/>
      <c r="AA227" s="7"/>
      <c r="AB227" s="7"/>
    </row>
    <row r="228" spans="1:28" x14ac:dyDescent="0.2">
      <c r="A228" s="460">
        <f>Jan!A29</f>
        <v>3</v>
      </c>
      <c r="B228" s="436">
        <f>Jan!B29</f>
        <v>46049</v>
      </c>
      <c r="D228" s="437"/>
      <c r="E228" s="461"/>
      <c r="F228" s="437"/>
      <c r="G228" s="437"/>
      <c r="H228" s="437"/>
      <c r="I228" s="94">
        <f>Jan!I29</f>
        <v>0</v>
      </c>
      <c r="J228" s="438"/>
      <c r="K228" s="438"/>
      <c r="L228" s="438"/>
      <c r="M228" s="438"/>
      <c r="N228" s="438"/>
      <c r="O228" s="438"/>
      <c r="P228" s="438"/>
      <c r="Q228" s="92">
        <f>Jan!AQ29</f>
        <v>8</v>
      </c>
      <c r="R228" s="94"/>
      <c r="S228" s="94">
        <f>Jan!P29</f>
        <v>0</v>
      </c>
      <c r="T228" s="458">
        <f t="shared" si="80"/>
        <v>0</v>
      </c>
      <c r="V228" s="459"/>
      <c r="W228" s="84" t="str">
        <f t="shared" si="82"/>
        <v/>
      </c>
      <c r="X228" s="84" t="e">
        <f t="shared" si="81"/>
        <v>#VALUE!</v>
      </c>
      <c r="Z228" s="7"/>
      <c r="AA228" s="7"/>
      <c r="AB228" s="7"/>
    </row>
    <row r="229" spans="1:28" x14ac:dyDescent="0.2">
      <c r="A229" s="460">
        <f>Jan!A30</f>
        <v>4</v>
      </c>
      <c r="B229" s="436">
        <f>Jan!B30</f>
        <v>46050</v>
      </c>
      <c r="D229" s="437"/>
      <c r="E229" s="461"/>
      <c r="F229" s="437"/>
      <c r="G229" s="437"/>
      <c r="H229" s="437"/>
      <c r="I229" s="94">
        <f>Jan!I30</f>
        <v>0</v>
      </c>
      <c r="J229" s="438"/>
      <c r="K229" s="438"/>
      <c r="L229" s="438"/>
      <c r="M229" s="438"/>
      <c r="N229" s="438"/>
      <c r="O229" s="438"/>
      <c r="P229" s="438"/>
      <c r="Q229" s="92">
        <f>Jan!AQ30</f>
        <v>8</v>
      </c>
      <c r="R229" s="94"/>
      <c r="S229" s="94">
        <f>Jan!P30</f>
        <v>0</v>
      </c>
      <c r="T229" s="458">
        <f t="shared" si="80"/>
        <v>0</v>
      </c>
      <c r="V229" s="459"/>
      <c r="W229" s="84" t="str">
        <f t="shared" si="82"/>
        <v/>
      </c>
      <c r="X229" s="84" t="e">
        <f t="shared" si="81"/>
        <v>#VALUE!</v>
      </c>
      <c r="Z229" s="7"/>
      <c r="AA229" s="7"/>
      <c r="AB229" s="7"/>
    </row>
    <row r="230" spans="1:28" x14ac:dyDescent="0.2">
      <c r="A230" s="462">
        <f>Jan!A31</f>
        <v>5</v>
      </c>
      <c r="B230" s="442">
        <f>Jan!B31</f>
        <v>46051</v>
      </c>
      <c r="D230" s="443"/>
      <c r="E230" s="463"/>
      <c r="F230" s="443"/>
      <c r="G230" s="443"/>
      <c r="H230" s="443"/>
      <c r="I230" s="287">
        <f>Jan!I31</f>
        <v>0</v>
      </c>
      <c r="J230" s="444"/>
      <c r="K230" s="444"/>
      <c r="L230" s="444"/>
      <c r="M230" s="444"/>
      <c r="N230" s="444"/>
      <c r="O230" s="444"/>
      <c r="P230" s="444"/>
      <c r="Q230" s="92">
        <f>Jan!AQ31</f>
        <v>8</v>
      </c>
      <c r="R230" s="94"/>
      <c r="S230" s="287">
        <f>Jan!P31</f>
        <v>0</v>
      </c>
      <c r="T230" s="458">
        <f t="shared" si="80"/>
        <v>0</v>
      </c>
      <c r="V230" s="459"/>
      <c r="W230" s="84" t="str">
        <f t="shared" si="82"/>
        <v/>
      </c>
      <c r="X230" s="84" t="e">
        <f t="shared" si="81"/>
        <v>#VALUE!</v>
      </c>
      <c r="Z230" s="7"/>
      <c r="AA230" s="7"/>
      <c r="AB230" s="7"/>
    </row>
    <row r="231" spans="1:28" x14ac:dyDescent="0.2">
      <c r="A231" s="460">
        <f>Jan!A32</f>
        <v>6</v>
      </c>
      <c r="B231" s="436">
        <f>Jan!B32</f>
        <v>46052</v>
      </c>
      <c r="D231" s="437"/>
      <c r="E231" s="461"/>
      <c r="F231" s="437"/>
      <c r="G231" s="437"/>
      <c r="H231" s="437"/>
      <c r="I231" s="94">
        <f>Jan!I32</f>
        <v>0</v>
      </c>
      <c r="J231" s="438"/>
      <c r="K231" s="438"/>
      <c r="L231" s="438"/>
      <c r="M231" s="438"/>
      <c r="N231" s="438"/>
      <c r="O231" s="438"/>
      <c r="P231" s="438"/>
      <c r="Q231" s="92">
        <f>Jan!AQ32</f>
        <v>8</v>
      </c>
      <c r="R231" s="94"/>
      <c r="S231" s="94">
        <f>Jan!P32</f>
        <v>0</v>
      </c>
      <c r="T231" s="458">
        <f t="shared" si="80"/>
        <v>0</v>
      </c>
      <c r="V231" s="459"/>
      <c r="W231" s="84" t="str">
        <f t="shared" si="82"/>
        <v/>
      </c>
      <c r="X231" s="84" t="e">
        <f t="shared" si="81"/>
        <v>#VALUE!</v>
      </c>
      <c r="Z231" s="7"/>
      <c r="AA231" s="7"/>
      <c r="AB231" s="7"/>
    </row>
    <row r="232" spans="1:28" x14ac:dyDescent="0.2">
      <c r="A232" s="460">
        <f>Jan!A33</f>
        <v>7</v>
      </c>
      <c r="B232" s="436">
        <f>Jan!B33</f>
        <v>46053</v>
      </c>
      <c r="D232" s="437"/>
      <c r="E232" s="461"/>
      <c r="F232" s="437"/>
      <c r="G232" s="437"/>
      <c r="H232" s="437"/>
      <c r="I232" s="94">
        <f>Jan!I33</f>
        <v>0</v>
      </c>
      <c r="J232" s="438"/>
      <c r="K232" s="438"/>
      <c r="L232" s="438"/>
      <c r="M232" s="438"/>
      <c r="N232" s="438"/>
      <c r="O232" s="438"/>
      <c r="P232" s="438"/>
      <c r="Q232" s="92">
        <f>Jan!AQ33</f>
        <v>0</v>
      </c>
      <c r="R232" s="94"/>
      <c r="S232" s="94">
        <f>Jan!P33</f>
        <v>0</v>
      </c>
      <c r="T232" s="458">
        <f t="shared" si="80"/>
        <v>0</v>
      </c>
      <c r="V232" s="459"/>
      <c r="W232" s="84" t="str">
        <f t="shared" si="82"/>
        <v/>
      </c>
      <c r="X232" s="84" t="e">
        <f t="shared" si="81"/>
        <v>#VALUE!</v>
      </c>
      <c r="Z232" s="7"/>
      <c r="AA232" s="7"/>
      <c r="AB232" s="7"/>
    </row>
    <row r="233" spans="1:28" x14ac:dyDescent="0.2">
      <c r="A233" s="464">
        <f>Febr!A3</f>
        <v>1</v>
      </c>
      <c r="B233" s="465">
        <f>Febr!B3</f>
        <v>46054</v>
      </c>
      <c r="D233" s="466"/>
      <c r="E233" s="467"/>
      <c r="F233" s="466"/>
      <c r="G233" s="466"/>
      <c r="H233" s="466"/>
      <c r="I233" s="468">
        <f>Febr!I3</f>
        <v>0</v>
      </c>
      <c r="J233" s="469"/>
      <c r="K233" s="469"/>
      <c r="L233" s="469"/>
      <c r="M233" s="469"/>
      <c r="N233" s="470"/>
      <c r="O233" s="438"/>
      <c r="P233" s="438"/>
      <c r="Q233" s="471">
        <f>Febr!AQ3</f>
        <v>0</v>
      </c>
      <c r="R233" s="94"/>
      <c r="S233" s="472">
        <f>Febr!P3</f>
        <v>0</v>
      </c>
      <c r="T233" s="458">
        <f t="shared" si="80"/>
        <v>0</v>
      </c>
      <c r="V233" s="459"/>
      <c r="W233" s="84">
        <f t="shared" si="82"/>
        <v>40</v>
      </c>
      <c r="X233" s="84">
        <f t="shared" si="81"/>
        <v>-40</v>
      </c>
      <c r="Z233" s="7"/>
      <c r="AA233" s="7"/>
      <c r="AB233" s="7"/>
    </row>
    <row r="234" spans="1:28" x14ac:dyDescent="0.2">
      <c r="A234" s="473">
        <f>Febr!A4</f>
        <v>2</v>
      </c>
      <c r="B234" s="474">
        <f>Febr!B4</f>
        <v>46055</v>
      </c>
      <c r="D234" s="475"/>
      <c r="E234" s="476"/>
      <c r="F234" s="475"/>
      <c r="G234" s="475"/>
      <c r="H234" s="475"/>
      <c r="I234" s="458">
        <f>Febr!I4</f>
        <v>0</v>
      </c>
      <c r="J234" s="477"/>
      <c r="K234" s="477"/>
      <c r="L234" s="477"/>
      <c r="M234" s="477"/>
      <c r="N234" s="478"/>
      <c r="O234" s="438"/>
      <c r="P234" s="438"/>
      <c r="Q234" s="479">
        <f>Febr!AQ4</f>
        <v>8</v>
      </c>
      <c r="R234" s="94"/>
      <c r="S234" s="480">
        <f>Febr!P4</f>
        <v>0</v>
      </c>
      <c r="T234" s="458">
        <f t="shared" si="80"/>
        <v>0</v>
      </c>
      <c r="V234" s="459"/>
      <c r="W234" s="84" t="str">
        <f t="shared" si="82"/>
        <v/>
      </c>
      <c r="X234" s="84" t="e">
        <f t="shared" si="81"/>
        <v>#VALUE!</v>
      </c>
      <c r="Z234" s="7"/>
      <c r="AA234" s="7"/>
      <c r="AB234" s="7"/>
    </row>
    <row r="235" spans="1:28" x14ac:dyDescent="0.2">
      <c r="A235" s="473">
        <f>Febr!A5</f>
        <v>3</v>
      </c>
      <c r="B235" s="474">
        <f>Febr!B5</f>
        <v>46056</v>
      </c>
      <c r="D235" s="475"/>
      <c r="E235" s="476"/>
      <c r="F235" s="475"/>
      <c r="G235" s="475"/>
      <c r="H235" s="475"/>
      <c r="I235" s="458">
        <f>Febr!I5</f>
        <v>0</v>
      </c>
      <c r="J235" s="477"/>
      <c r="K235" s="477"/>
      <c r="L235" s="477"/>
      <c r="M235" s="477"/>
      <c r="N235" s="478"/>
      <c r="O235" s="438"/>
      <c r="P235" s="438"/>
      <c r="Q235" s="479">
        <f>Febr!AQ5</f>
        <v>8</v>
      </c>
      <c r="R235" s="94"/>
      <c r="S235" s="480">
        <f>Febr!P5</f>
        <v>0</v>
      </c>
      <c r="T235" s="458">
        <f t="shared" si="80"/>
        <v>0</v>
      </c>
      <c r="V235" s="459"/>
      <c r="W235" s="84" t="str">
        <f t="shared" si="82"/>
        <v/>
      </c>
      <c r="X235" s="84" t="e">
        <f t="shared" si="81"/>
        <v>#VALUE!</v>
      </c>
      <c r="Z235" s="7"/>
      <c r="AA235" s="7"/>
      <c r="AB235" s="7"/>
    </row>
    <row r="236" spans="1:28" x14ac:dyDescent="0.2">
      <c r="A236" s="481">
        <f>Febr!A6</f>
        <v>4</v>
      </c>
      <c r="B236" s="482">
        <f>Febr!B6</f>
        <v>46057</v>
      </c>
      <c r="D236" s="483"/>
      <c r="E236" s="484"/>
      <c r="F236" s="483"/>
      <c r="G236" s="483"/>
      <c r="H236" s="483"/>
      <c r="I236" s="485">
        <f>Febr!I6</f>
        <v>0</v>
      </c>
      <c r="J236" s="486"/>
      <c r="K236" s="486"/>
      <c r="L236" s="486"/>
      <c r="M236" s="486"/>
      <c r="N236" s="487"/>
      <c r="O236" s="444"/>
      <c r="P236" s="444"/>
      <c r="Q236" s="479">
        <f>Febr!AQ6</f>
        <v>8</v>
      </c>
      <c r="R236" s="94"/>
      <c r="S236" s="488">
        <f>Febr!P6</f>
        <v>0</v>
      </c>
      <c r="T236" s="458">
        <f t="shared" si="80"/>
        <v>0</v>
      </c>
      <c r="V236" s="459"/>
      <c r="W236" s="84" t="str">
        <f t="shared" si="82"/>
        <v/>
      </c>
      <c r="X236" s="84" t="e">
        <f t="shared" si="81"/>
        <v>#VALUE!</v>
      </c>
      <c r="Z236" s="7"/>
      <c r="AA236" s="7"/>
      <c r="AB236" s="7"/>
    </row>
    <row r="237" spans="1:28" x14ac:dyDescent="0.2">
      <c r="A237" s="473">
        <f>Febr!A7</f>
        <v>5</v>
      </c>
      <c r="B237" s="474">
        <f>Febr!B7</f>
        <v>46058</v>
      </c>
      <c r="D237" s="475"/>
      <c r="E237" s="476"/>
      <c r="F237" s="475"/>
      <c r="G237" s="475"/>
      <c r="H237" s="475"/>
      <c r="I237" s="458">
        <f>Febr!I7</f>
        <v>0</v>
      </c>
      <c r="J237" s="477"/>
      <c r="K237" s="477"/>
      <c r="L237" s="477"/>
      <c r="M237" s="477"/>
      <c r="N237" s="478"/>
      <c r="O237" s="438"/>
      <c r="P237" s="438"/>
      <c r="Q237" s="479">
        <f>Febr!AQ7</f>
        <v>8</v>
      </c>
      <c r="R237" s="94"/>
      <c r="S237" s="480">
        <f>Febr!P7</f>
        <v>0</v>
      </c>
      <c r="T237" s="458">
        <f t="shared" si="80"/>
        <v>0</v>
      </c>
      <c r="V237" s="459"/>
      <c r="W237" s="84" t="str">
        <f t="shared" si="82"/>
        <v/>
      </c>
      <c r="X237" s="84" t="e">
        <f t="shared" si="81"/>
        <v>#VALUE!</v>
      </c>
      <c r="Z237" s="7"/>
      <c r="AA237" s="7"/>
      <c r="AB237" s="7"/>
    </row>
    <row r="238" spans="1:28" x14ac:dyDescent="0.2">
      <c r="A238" s="473">
        <f>Febr!A8</f>
        <v>6</v>
      </c>
      <c r="B238" s="474">
        <f>Febr!B8</f>
        <v>46059</v>
      </c>
      <c r="D238" s="475"/>
      <c r="E238" s="476"/>
      <c r="F238" s="475"/>
      <c r="G238" s="475"/>
      <c r="H238" s="475"/>
      <c r="I238" s="458">
        <f>Febr!I8</f>
        <v>0</v>
      </c>
      <c r="J238" s="477"/>
      <c r="K238" s="477"/>
      <c r="L238" s="477"/>
      <c r="M238" s="477"/>
      <c r="N238" s="478"/>
      <c r="O238" s="438"/>
      <c r="P238" s="438"/>
      <c r="Q238" s="479">
        <f>Febr!AQ8</f>
        <v>8</v>
      </c>
      <c r="R238" s="94"/>
      <c r="S238" s="480">
        <f>Febr!P8</f>
        <v>0</v>
      </c>
      <c r="T238" s="458">
        <f t="shared" si="80"/>
        <v>0</v>
      </c>
      <c r="V238" s="459"/>
      <c r="W238" s="84" t="str">
        <f t="shared" si="82"/>
        <v/>
      </c>
      <c r="X238" s="84" t="e">
        <f t="shared" si="81"/>
        <v>#VALUE!</v>
      </c>
      <c r="Z238" s="7"/>
      <c r="AA238" s="7"/>
      <c r="AB238" s="7"/>
    </row>
    <row r="239" spans="1:28" x14ac:dyDescent="0.2">
      <c r="A239" s="473">
        <f>Febr!A9</f>
        <v>7</v>
      </c>
      <c r="B239" s="474">
        <f>Febr!B9</f>
        <v>46060</v>
      </c>
      <c r="D239" s="475"/>
      <c r="E239" s="476"/>
      <c r="F239" s="475"/>
      <c r="G239" s="475"/>
      <c r="H239" s="475"/>
      <c r="I239" s="458">
        <f>Febr!I9</f>
        <v>0</v>
      </c>
      <c r="J239" s="477"/>
      <c r="K239" s="477"/>
      <c r="L239" s="477"/>
      <c r="M239" s="477"/>
      <c r="N239" s="478"/>
      <c r="O239" s="438"/>
      <c r="P239" s="438"/>
      <c r="Q239" s="479">
        <f>Febr!AQ9</f>
        <v>0</v>
      </c>
      <c r="R239" s="94"/>
      <c r="S239" s="480">
        <f>Febr!P9</f>
        <v>0</v>
      </c>
      <c r="T239" s="458">
        <f t="shared" si="80"/>
        <v>0</v>
      </c>
      <c r="V239" s="459"/>
      <c r="W239" s="84" t="str">
        <f t="shared" si="82"/>
        <v/>
      </c>
      <c r="X239" s="84" t="e">
        <f t="shared" si="81"/>
        <v>#VALUE!</v>
      </c>
      <c r="Z239" s="7"/>
      <c r="AA239" s="7"/>
      <c r="AB239" s="7"/>
    </row>
    <row r="240" spans="1:28" x14ac:dyDescent="0.2">
      <c r="A240" s="473">
        <f>Febr!A10</f>
        <v>1</v>
      </c>
      <c r="B240" s="474">
        <f>Febr!B10</f>
        <v>46061</v>
      </c>
      <c r="D240" s="475"/>
      <c r="E240" s="476"/>
      <c r="F240" s="475"/>
      <c r="G240" s="475"/>
      <c r="H240" s="475"/>
      <c r="I240" s="458">
        <f>Febr!I10</f>
        <v>0</v>
      </c>
      <c r="J240" s="477"/>
      <c r="K240" s="477"/>
      <c r="L240" s="477"/>
      <c r="M240" s="477"/>
      <c r="N240" s="478"/>
      <c r="O240" s="438"/>
      <c r="P240" s="438"/>
      <c r="Q240" s="479">
        <f>Febr!AQ10</f>
        <v>0</v>
      </c>
      <c r="R240" s="94"/>
      <c r="S240" s="480">
        <f>Febr!P10</f>
        <v>0</v>
      </c>
      <c r="T240" s="458">
        <f t="shared" si="80"/>
        <v>0</v>
      </c>
      <c r="V240" s="459"/>
      <c r="W240" s="84">
        <f t="shared" si="82"/>
        <v>40</v>
      </c>
      <c r="X240" s="84">
        <f t="shared" si="81"/>
        <v>-40</v>
      </c>
      <c r="Z240" s="7"/>
      <c r="AA240" s="7"/>
      <c r="AB240" s="7"/>
    </row>
    <row r="241" spans="1:28" x14ac:dyDescent="0.2">
      <c r="A241" s="473">
        <f>Febr!A11</f>
        <v>2</v>
      </c>
      <c r="B241" s="474">
        <f>Febr!B11</f>
        <v>46062</v>
      </c>
      <c r="D241" s="475"/>
      <c r="E241" s="476"/>
      <c r="F241" s="475"/>
      <c r="G241" s="475"/>
      <c r="H241" s="475"/>
      <c r="I241" s="458">
        <f>Febr!I11</f>
        <v>0</v>
      </c>
      <c r="J241" s="477"/>
      <c r="K241" s="477"/>
      <c r="L241" s="477"/>
      <c r="M241" s="477"/>
      <c r="N241" s="478"/>
      <c r="O241" s="438"/>
      <c r="P241" s="438"/>
      <c r="Q241" s="479">
        <f>Febr!AQ11</f>
        <v>8</v>
      </c>
      <c r="R241" s="94"/>
      <c r="S241" s="480">
        <f>Febr!P11</f>
        <v>0</v>
      </c>
      <c r="T241" s="458">
        <f t="shared" si="80"/>
        <v>0</v>
      </c>
      <c r="V241" s="459"/>
      <c r="W241" s="84" t="str">
        <f t="shared" si="82"/>
        <v/>
      </c>
      <c r="X241" s="84" t="e">
        <f t="shared" si="81"/>
        <v>#VALUE!</v>
      </c>
      <c r="Z241" s="7"/>
      <c r="AA241" s="7"/>
      <c r="AB241" s="7"/>
    </row>
    <row r="242" spans="1:28" x14ac:dyDescent="0.2">
      <c r="A242" s="473">
        <f>Febr!A12</f>
        <v>3</v>
      </c>
      <c r="B242" s="474">
        <f>Febr!B12</f>
        <v>46063</v>
      </c>
      <c r="D242" s="475"/>
      <c r="E242" s="476"/>
      <c r="F242" s="475"/>
      <c r="G242" s="475"/>
      <c r="H242" s="475"/>
      <c r="I242" s="458">
        <f>Febr!I12</f>
        <v>0</v>
      </c>
      <c r="J242" s="477"/>
      <c r="K242" s="477"/>
      <c r="L242" s="477"/>
      <c r="M242" s="477"/>
      <c r="N242" s="478"/>
      <c r="O242" s="438"/>
      <c r="P242" s="438"/>
      <c r="Q242" s="479">
        <f>Febr!AQ12</f>
        <v>8</v>
      </c>
      <c r="R242" s="94"/>
      <c r="S242" s="480">
        <f>Febr!P12</f>
        <v>0</v>
      </c>
      <c r="T242" s="458">
        <f t="shared" si="80"/>
        <v>0</v>
      </c>
      <c r="V242" s="459"/>
      <c r="W242" s="84" t="str">
        <f t="shared" si="82"/>
        <v/>
      </c>
      <c r="X242" s="84" t="e">
        <f t="shared" si="81"/>
        <v>#VALUE!</v>
      </c>
      <c r="Z242" s="7"/>
      <c r="AA242" s="7"/>
      <c r="AB242" s="7"/>
    </row>
    <row r="243" spans="1:28" x14ac:dyDescent="0.2">
      <c r="A243" s="473">
        <f>Febr!A13</f>
        <v>4</v>
      </c>
      <c r="B243" s="474">
        <f>Febr!B13</f>
        <v>46064</v>
      </c>
      <c r="D243" s="475"/>
      <c r="E243" s="476"/>
      <c r="F243" s="475"/>
      <c r="G243" s="475"/>
      <c r="H243" s="475"/>
      <c r="I243" s="458">
        <f>Febr!I13</f>
        <v>0</v>
      </c>
      <c r="J243" s="477"/>
      <c r="K243" s="477"/>
      <c r="L243" s="477"/>
      <c r="M243" s="477"/>
      <c r="N243" s="478"/>
      <c r="O243" s="438"/>
      <c r="P243" s="438"/>
      <c r="Q243" s="479">
        <f>Febr!AQ13</f>
        <v>8</v>
      </c>
      <c r="R243" s="94"/>
      <c r="S243" s="480">
        <f>Febr!P13</f>
        <v>0</v>
      </c>
      <c r="T243" s="458">
        <f t="shared" si="80"/>
        <v>0</v>
      </c>
      <c r="V243" s="459"/>
      <c r="W243" s="84" t="str">
        <f t="shared" si="82"/>
        <v/>
      </c>
      <c r="X243" s="84" t="e">
        <f t="shared" si="81"/>
        <v>#VALUE!</v>
      </c>
      <c r="Z243" s="7"/>
      <c r="AA243" s="7"/>
      <c r="AB243" s="7"/>
    </row>
    <row r="244" spans="1:28" x14ac:dyDescent="0.2">
      <c r="A244" s="473">
        <f>Febr!A14</f>
        <v>5</v>
      </c>
      <c r="B244" s="474">
        <f>Febr!B14</f>
        <v>46065</v>
      </c>
      <c r="D244" s="475"/>
      <c r="E244" s="476"/>
      <c r="F244" s="475"/>
      <c r="G244" s="475"/>
      <c r="H244" s="475"/>
      <c r="I244" s="458">
        <f>Febr!I14</f>
        <v>0</v>
      </c>
      <c r="J244" s="477"/>
      <c r="K244" s="477"/>
      <c r="L244" s="477"/>
      <c r="M244" s="477"/>
      <c r="N244" s="478"/>
      <c r="O244" s="438"/>
      <c r="P244" s="438"/>
      <c r="Q244" s="479">
        <f>Febr!AQ14</f>
        <v>8</v>
      </c>
      <c r="R244" s="94"/>
      <c r="S244" s="480">
        <f>Febr!P14</f>
        <v>0</v>
      </c>
      <c r="T244" s="458">
        <f t="shared" si="80"/>
        <v>0</v>
      </c>
      <c r="V244" s="459"/>
      <c r="W244" s="84" t="str">
        <f t="shared" si="82"/>
        <v/>
      </c>
      <c r="X244" s="84" t="e">
        <f t="shared" si="81"/>
        <v>#VALUE!</v>
      </c>
      <c r="Z244" s="7"/>
      <c r="AA244" s="7"/>
      <c r="AB244" s="7"/>
    </row>
    <row r="245" spans="1:28" x14ac:dyDescent="0.2">
      <c r="A245" s="473">
        <f>Febr!A15</f>
        <v>6</v>
      </c>
      <c r="B245" s="474">
        <f>Febr!B15</f>
        <v>46066</v>
      </c>
      <c r="D245" s="475"/>
      <c r="E245" s="476"/>
      <c r="F245" s="475"/>
      <c r="G245" s="475"/>
      <c r="H245" s="475"/>
      <c r="I245" s="458">
        <f>Febr!I15</f>
        <v>0</v>
      </c>
      <c r="J245" s="477"/>
      <c r="K245" s="477"/>
      <c r="L245" s="477"/>
      <c r="M245" s="477"/>
      <c r="N245" s="478"/>
      <c r="O245" s="438"/>
      <c r="P245" s="438"/>
      <c r="Q245" s="479">
        <f>Febr!AQ15</f>
        <v>8</v>
      </c>
      <c r="R245" s="94"/>
      <c r="S245" s="480">
        <f>Febr!P15</f>
        <v>0</v>
      </c>
      <c r="T245" s="458">
        <f t="shared" si="80"/>
        <v>0</v>
      </c>
      <c r="V245" s="459"/>
      <c r="W245" s="84" t="str">
        <f t="shared" si="82"/>
        <v/>
      </c>
      <c r="X245" s="84" t="e">
        <f t="shared" si="81"/>
        <v>#VALUE!</v>
      </c>
      <c r="Z245" s="7"/>
      <c r="AA245" s="7"/>
      <c r="AB245" s="7"/>
    </row>
    <row r="246" spans="1:28" x14ac:dyDescent="0.2">
      <c r="A246" s="473">
        <f>Febr!A16</f>
        <v>7</v>
      </c>
      <c r="B246" s="474">
        <f>Febr!B16</f>
        <v>46067</v>
      </c>
      <c r="D246" s="475"/>
      <c r="E246" s="476"/>
      <c r="F246" s="475"/>
      <c r="G246" s="475"/>
      <c r="H246" s="475"/>
      <c r="I246" s="458">
        <f>Febr!I16</f>
        <v>0</v>
      </c>
      <c r="J246" s="477"/>
      <c r="K246" s="477"/>
      <c r="L246" s="477"/>
      <c r="M246" s="477"/>
      <c r="N246" s="478"/>
      <c r="O246" s="438"/>
      <c r="P246" s="438"/>
      <c r="Q246" s="479">
        <f>Febr!AQ16</f>
        <v>0</v>
      </c>
      <c r="R246" s="94"/>
      <c r="S246" s="480">
        <f>Febr!P16</f>
        <v>0</v>
      </c>
      <c r="T246" s="458">
        <f t="shared" si="80"/>
        <v>0</v>
      </c>
      <c r="V246" s="459"/>
      <c r="W246" s="84" t="str">
        <f t="shared" si="82"/>
        <v/>
      </c>
      <c r="X246" s="84" t="e">
        <f t="shared" si="81"/>
        <v>#VALUE!</v>
      </c>
      <c r="Z246" s="7"/>
      <c r="AA246" s="7"/>
      <c r="AB246" s="7"/>
    </row>
    <row r="247" spans="1:28" x14ac:dyDescent="0.2">
      <c r="A247" s="473">
        <f>Febr!A17</f>
        <v>1</v>
      </c>
      <c r="B247" s="474">
        <f>Febr!B17</f>
        <v>46068</v>
      </c>
      <c r="D247" s="475"/>
      <c r="E247" s="476"/>
      <c r="F247" s="475"/>
      <c r="G247" s="475"/>
      <c r="H247" s="475"/>
      <c r="I247" s="458">
        <f>Febr!I17</f>
        <v>0</v>
      </c>
      <c r="J247" s="477"/>
      <c r="K247" s="477"/>
      <c r="L247" s="477"/>
      <c r="M247" s="477"/>
      <c r="N247" s="478"/>
      <c r="O247" s="438"/>
      <c r="P247" s="438"/>
      <c r="Q247" s="479">
        <f>Febr!AQ17</f>
        <v>0</v>
      </c>
      <c r="R247" s="94"/>
      <c r="S247" s="480">
        <f>Febr!P17</f>
        <v>0</v>
      </c>
      <c r="T247" s="458">
        <f t="shared" si="80"/>
        <v>0</v>
      </c>
      <c r="V247" s="459"/>
      <c r="W247" s="84">
        <f t="shared" si="82"/>
        <v>40</v>
      </c>
      <c r="X247" s="84">
        <f t="shared" si="81"/>
        <v>-40</v>
      </c>
      <c r="Z247" s="7"/>
      <c r="AA247" s="7"/>
      <c r="AB247" s="7"/>
    </row>
    <row r="248" spans="1:28" x14ac:dyDescent="0.2">
      <c r="A248" s="473">
        <f>Febr!A18</f>
        <v>2</v>
      </c>
      <c r="B248" s="474">
        <f>Febr!B18</f>
        <v>46069</v>
      </c>
      <c r="D248" s="475"/>
      <c r="E248" s="476"/>
      <c r="F248" s="475"/>
      <c r="G248" s="475"/>
      <c r="H248" s="475"/>
      <c r="I248" s="458">
        <f>Febr!I18</f>
        <v>0</v>
      </c>
      <c r="J248" s="477"/>
      <c r="K248" s="477"/>
      <c r="L248" s="477"/>
      <c r="M248" s="477"/>
      <c r="N248" s="478"/>
      <c r="O248" s="438"/>
      <c r="P248" s="438"/>
      <c r="Q248" s="479">
        <f>Febr!AQ18</f>
        <v>8</v>
      </c>
      <c r="R248" s="94"/>
      <c r="S248" s="480">
        <f>Febr!P18</f>
        <v>0</v>
      </c>
      <c r="T248" s="458">
        <f t="shared" si="80"/>
        <v>0</v>
      </c>
      <c r="V248" s="459"/>
      <c r="W248" s="84" t="str">
        <f t="shared" si="82"/>
        <v/>
      </c>
      <c r="X248" s="84" t="e">
        <f t="shared" si="81"/>
        <v>#VALUE!</v>
      </c>
      <c r="Z248" s="7"/>
      <c r="AA248" s="7"/>
      <c r="AB248" s="7"/>
    </row>
    <row r="249" spans="1:28" x14ac:dyDescent="0.2">
      <c r="A249" s="473">
        <f>Febr!A19</f>
        <v>3</v>
      </c>
      <c r="B249" s="474">
        <f>Febr!B19</f>
        <v>46070</v>
      </c>
      <c r="D249" s="475"/>
      <c r="E249" s="476"/>
      <c r="F249" s="475"/>
      <c r="G249" s="475"/>
      <c r="H249" s="475"/>
      <c r="I249" s="458">
        <f>Febr!I19</f>
        <v>0</v>
      </c>
      <c r="J249" s="477"/>
      <c r="K249" s="477"/>
      <c r="L249" s="477"/>
      <c r="M249" s="477"/>
      <c r="N249" s="478"/>
      <c r="O249" s="438"/>
      <c r="P249" s="438"/>
      <c r="Q249" s="479">
        <f>Febr!AQ19</f>
        <v>8</v>
      </c>
      <c r="R249" s="94"/>
      <c r="S249" s="480">
        <f>Febr!P19</f>
        <v>0</v>
      </c>
      <c r="T249" s="458">
        <f t="shared" si="80"/>
        <v>0</v>
      </c>
      <c r="V249" s="459"/>
      <c r="W249" s="84" t="str">
        <f t="shared" si="82"/>
        <v/>
      </c>
      <c r="X249" s="84" t="e">
        <f t="shared" si="81"/>
        <v>#VALUE!</v>
      </c>
      <c r="Z249" s="7"/>
      <c r="AA249" s="7"/>
      <c r="AB249" s="7"/>
    </row>
    <row r="250" spans="1:28" x14ac:dyDescent="0.2">
      <c r="A250" s="473">
        <f>Febr!A20</f>
        <v>4</v>
      </c>
      <c r="B250" s="474">
        <f>Febr!B20</f>
        <v>46071</v>
      </c>
      <c r="D250" s="475"/>
      <c r="E250" s="476"/>
      <c r="F250" s="475"/>
      <c r="G250" s="475"/>
      <c r="H250" s="475"/>
      <c r="I250" s="458">
        <f>Febr!I20</f>
        <v>0</v>
      </c>
      <c r="J250" s="477"/>
      <c r="K250" s="477"/>
      <c r="L250" s="477"/>
      <c r="M250" s="477"/>
      <c r="N250" s="478"/>
      <c r="O250" s="438"/>
      <c r="P250" s="438"/>
      <c r="Q250" s="479">
        <f>Febr!AQ20</f>
        <v>8</v>
      </c>
      <c r="R250" s="94"/>
      <c r="S250" s="480">
        <f>Febr!P20</f>
        <v>0</v>
      </c>
      <c r="T250" s="458">
        <f t="shared" si="80"/>
        <v>0</v>
      </c>
      <c r="V250" s="459"/>
      <c r="W250" s="84" t="str">
        <f t="shared" si="82"/>
        <v/>
      </c>
      <c r="X250" s="84" t="e">
        <f t="shared" si="81"/>
        <v>#VALUE!</v>
      </c>
      <c r="Z250" s="7"/>
      <c r="AA250" s="7"/>
      <c r="AB250" s="7"/>
    </row>
    <row r="251" spans="1:28" x14ac:dyDescent="0.2">
      <c r="A251" s="473">
        <f>Febr!A21</f>
        <v>5</v>
      </c>
      <c r="B251" s="474">
        <f>Febr!B21</f>
        <v>46072</v>
      </c>
      <c r="D251" s="475"/>
      <c r="E251" s="476"/>
      <c r="F251" s="475"/>
      <c r="G251" s="475"/>
      <c r="H251" s="475"/>
      <c r="I251" s="458">
        <f>Febr!I21</f>
        <v>0</v>
      </c>
      <c r="J251" s="477"/>
      <c r="K251" s="477"/>
      <c r="L251" s="477"/>
      <c r="M251" s="477"/>
      <c r="N251" s="478"/>
      <c r="O251" s="438"/>
      <c r="P251" s="438"/>
      <c r="Q251" s="479">
        <f>Febr!AQ21</f>
        <v>8</v>
      </c>
      <c r="R251" s="94"/>
      <c r="S251" s="480">
        <f>Febr!P21</f>
        <v>0</v>
      </c>
      <c r="T251" s="458">
        <f t="shared" si="80"/>
        <v>0</v>
      </c>
      <c r="V251" s="459"/>
      <c r="W251" s="84" t="str">
        <f t="shared" si="82"/>
        <v/>
      </c>
      <c r="X251" s="84" t="e">
        <f t="shared" si="81"/>
        <v>#VALUE!</v>
      </c>
      <c r="Z251" s="7"/>
      <c r="AA251" s="7"/>
      <c r="AB251" s="7"/>
    </row>
    <row r="252" spans="1:28" x14ac:dyDescent="0.2">
      <c r="A252" s="473">
        <f>Febr!A22</f>
        <v>6</v>
      </c>
      <c r="B252" s="474">
        <f>Febr!B22</f>
        <v>46073</v>
      </c>
      <c r="D252" s="475"/>
      <c r="E252" s="476"/>
      <c r="F252" s="475"/>
      <c r="G252" s="475"/>
      <c r="H252" s="475"/>
      <c r="I252" s="458">
        <f>Febr!I22</f>
        <v>0</v>
      </c>
      <c r="J252" s="477"/>
      <c r="K252" s="477"/>
      <c r="L252" s="477"/>
      <c r="M252" s="477"/>
      <c r="N252" s="478"/>
      <c r="O252" s="438"/>
      <c r="P252" s="438"/>
      <c r="Q252" s="479">
        <f>Febr!AQ22</f>
        <v>8</v>
      </c>
      <c r="R252" s="94"/>
      <c r="S252" s="480">
        <f>Febr!P22</f>
        <v>0</v>
      </c>
      <c r="T252" s="458">
        <f t="shared" si="80"/>
        <v>0</v>
      </c>
      <c r="V252" s="459"/>
      <c r="W252" s="84" t="str">
        <f t="shared" si="82"/>
        <v/>
      </c>
      <c r="X252" s="84" t="e">
        <f t="shared" si="81"/>
        <v>#VALUE!</v>
      </c>
      <c r="Z252" s="7"/>
      <c r="AA252" s="7"/>
      <c r="AB252" s="7"/>
    </row>
    <row r="253" spans="1:28" x14ac:dyDescent="0.2">
      <c r="A253" s="473">
        <f>Febr!A23</f>
        <v>7</v>
      </c>
      <c r="B253" s="474">
        <f>Febr!B23</f>
        <v>46074</v>
      </c>
      <c r="D253" s="475"/>
      <c r="E253" s="476"/>
      <c r="F253" s="475"/>
      <c r="G253" s="475"/>
      <c r="H253" s="475"/>
      <c r="I253" s="458">
        <f>Febr!I23</f>
        <v>0</v>
      </c>
      <c r="J253" s="477"/>
      <c r="K253" s="477"/>
      <c r="L253" s="477"/>
      <c r="M253" s="477"/>
      <c r="N253" s="478"/>
      <c r="O253" s="438"/>
      <c r="P253" s="438"/>
      <c r="Q253" s="479">
        <f>Febr!AQ23</f>
        <v>0</v>
      </c>
      <c r="R253" s="94"/>
      <c r="S253" s="480">
        <f>Febr!P23</f>
        <v>0</v>
      </c>
      <c r="T253" s="458">
        <f t="shared" si="80"/>
        <v>0</v>
      </c>
      <c r="V253" s="459"/>
      <c r="W253" s="84" t="str">
        <f t="shared" si="82"/>
        <v/>
      </c>
      <c r="X253" s="84" t="e">
        <f t="shared" si="81"/>
        <v>#VALUE!</v>
      </c>
      <c r="Z253" s="7"/>
      <c r="AA253" s="7"/>
      <c r="AB253" s="7"/>
    </row>
    <row r="254" spans="1:28" x14ac:dyDescent="0.2">
      <c r="A254" s="473">
        <f>Febr!A24</f>
        <v>1</v>
      </c>
      <c r="B254" s="474">
        <f>Febr!B24</f>
        <v>46075</v>
      </c>
      <c r="D254" s="475"/>
      <c r="E254" s="476"/>
      <c r="F254" s="475"/>
      <c r="G254" s="475"/>
      <c r="H254" s="475"/>
      <c r="I254" s="458">
        <f>Febr!I24</f>
        <v>0</v>
      </c>
      <c r="J254" s="477"/>
      <c r="K254" s="477"/>
      <c r="L254" s="477"/>
      <c r="M254" s="477"/>
      <c r="N254" s="478"/>
      <c r="O254" s="438"/>
      <c r="P254" s="438"/>
      <c r="Q254" s="479">
        <f>Febr!AQ24</f>
        <v>0</v>
      </c>
      <c r="R254" s="94"/>
      <c r="S254" s="480">
        <f>Febr!P24</f>
        <v>0</v>
      </c>
      <c r="T254" s="458">
        <f t="shared" si="80"/>
        <v>0</v>
      </c>
      <c r="V254" s="459"/>
      <c r="W254" s="84">
        <f t="shared" si="82"/>
        <v>40</v>
      </c>
      <c r="X254" s="84">
        <f t="shared" si="81"/>
        <v>-40</v>
      </c>
      <c r="Z254" s="7"/>
      <c r="AA254" s="7"/>
      <c r="AB254" s="7"/>
    </row>
    <row r="255" spans="1:28" x14ac:dyDescent="0.2">
      <c r="A255" s="473">
        <f>Febr!A25</f>
        <v>2</v>
      </c>
      <c r="B255" s="474">
        <f>Febr!B25</f>
        <v>46076</v>
      </c>
      <c r="D255" s="475"/>
      <c r="E255" s="476"/>
      <c r="F255" s="475"/>
      <c r="G255" s="475"/>
      <c r="H255" s="475"/>
      <c r="I255" s="458">
        <f>Febr!I25</f>
        <v>0</v>
      </c>
      <c r="J255" s="477"/>
      <c r="K255" s="477"/>
      <c r="L255" s="477"/>
      <c r="M255" s="477"/>
      <c r="N255" s="478"/>
      <c r="O255" s="438"/>
      <c r="P255" s="438"/>
      <c r="Q255" s="479">
        <f>Febr!AQ25</f>
        <v>8</v>
      </c>
      <c r="R255" s="94"/>
      <c r="S255" s="480">
        <f>Febr!P25</f>
        <v>0</v>
      </c>
      <c r="T255" s="458">
        <f t="shared" si="80"/>
        <v>0</v>
      </c>
      <c r="V255" s="459"/>
      <c r="W255" s="84" t="str">
        <f t="shared" si="82"/>
        <v/>
      </c>
      <c r="X255" s="84" t="e">
        <f t="shared" si="81"/>
        <v>#VALUE!</v>
      </c>
      <c r="Z255" s="7"/>
      <c r="AA255" s="7"/>
      <c r="AB255" s="7"/>
    </row>
    <row r="256" spans="1:28" x14ac:dyDescent="0.2">
      <c r="A256" s="473">
        <f>Febr!A26</f>
        <v>3</v>
      </c>
      <c r="B256" s="474">
        <f>Febr!B26</f>
        <v>46077</v>
      </c>
      <c r="D256" s="475"/>
      <c r="E256" s="476"/>
      <c r="F256" s="475"/>
      <c r="G256" s="475"/>
      <c r="H256" s="475"/>
      <c r="I256" s="458">
        <f>Febr!I26</f>
        <v>0</v>
      </c>
      <c r="J256" s="477"/>
      <c r="K256" s="477"/>
      <c r="L256" s="477"/>
      <c r="M256" s="477"/>
      <c r="N256" s="478"/>
      <c r="O256" s="438"/>
      <c r="P256" s="438"/>
      <c r="Q256" s="479">
        <f>Febr!AQ26</f>
        <v>8</v>
      </c>
      <c r="R256" s="94"/>
      <c r="S256" s="480">
        <f>Febr!P26</f>
        <v>0</v>
      </c>
      <c r="T256" s="458">
        <f t="shared" si="80"/>
        <v>0</v>
      </c>
      <c r="V256" s="459"/>
      <c r="W256" s="84" t="str">
        <f t="shared" si="82"/>
        <v/>
      </c>
      <c r="X256" s="84" t="e">
        <f t="shared" si="81"/>
        <v>#VALUE!</v>
      </c>
      <c r="Z256" s="7"/>
      <c r="AA256" s="7"/>
      <c r="AB256" s="7"/>
    </row>
    <row r="257" spans="1:28" x14ac:dyDescent="0.2">
      <c r="A257" s="473">
        <f>Febr!A27</f>
        <v>4</v>
      </c>
      <c r="B257" s="474">
        <f>Febr!B27</f>
        <v>46078</v>
      </c>
      <c r="D257" s="475"/>
      <c r="E257" s="476"/>
      <c r="F257" s="475"/>
      <c r="G257" s="475"/>
      <c r="H257" s="475"/>
      <c r="I257" s="458">
        <f>Febr!I27</f>
        <v>0</v>
      </c>
      <c r="J257" s="477"/>
      <c r="K257" s="477"/>
      <c r="L257" s="477"/>
      <c r="M257" s="477"/>
      <c r="N257" s="478"/>
      <c r="O257" s="438"/>
      <c r="P257" s="438"/>
      <c r="Q257" s="479">
        <f>Febr!AQ27</f>
        <v>8</v>
      </c>
      <c r="R257" s="94"/>
      <c r="S257" s="480">
        <f>Febr!P27</f>
        <v>0</v>
      </c>
      <c r="T257" s="458">
        <f t="shared" si="80"/>
        <v>0</v>
      </c>
      <c r="V257" s="459"/>
      <c r="W257" s="84" t="str">
        <f t="shared" si="82"/>
        <v/>
      </c>
      <c r="X257" s="84" t="e">
        <f t="shared" si="81"/>
        <v>#VALUE!</v>
      </c>
      <c r="Z257" s="7"/>
      <c r="AA257" s="7"/>
      <c r="AB257" s="7"/>
    </row>
    <row r="258" spans="1:28" x14ac:dyDescent="0.2">
      <c r="A258" s="473">
        <f>Febr!A28</f>
        <v>5</v>
      </c>
      <c r="B258" s="474">
        <f>Febr!B28</f>
        <v>46079</v>
      </c>
      <c r="D258" s="475"/>
      <c r="E258" s="476"/>
      <c r="F258" s="475"/>
      <c r="G258" s="475"/>
      <c r="H258" s="475"/>
      <c r="I258" s="458">
        <f>Febr!I28</f>
        <v>0</v>
      </c>
      <c r="J258" s="477"/>
      <c r="K258" s="477"/>
      <c r="L258" s="477"/>
      <c r="M258" s="477"/>
      <c r="N258" s="478"/>
      <c r="O258" s="438"/>
      <c r="P258" s="438"/>
      <c r="Q258" s="479">
        <f>Febr!AQ28</f>
        <v>8</v>
      </c>
      <c r="R258" s="94"/>
      <c r="S258" s="480">
        <f>Febr!P28</f>
        <v>0</v>
      </c>
      <c r="T258" s="458">
        <f t="shared" si="80"/>
        <v>0</v>
      </c>
      <c r="V258" s="459"/>
      <c r="W258" s="84" t="str">
        <f t="shared" si="82"/>
        <v/>
      </c>
      <c r="X258" s="84" t="e">
        <f t="shared" si="81"/>
        <v>#VALUE!</v>
      </c>
      <c r="Z258" s="7"/>
      <c r="AA258" s="7"/>
      <c r="AB258" s="7"/>
    </row>
    <row r="259" spans="1:28" x14ac:dyDescent="0.2">
      <c r="A259" s="473">
        <f>Febr!A29</f>
        <v>6</v>
      </c>
      <c r="B259" s="474">
        <f>Febr!B29</f>
        <v>46080</v>
      </c>
      <c r="D259" s="475"/>
      <c r="E259" s="476"/>
      <c r="F259" s="475"/>
      <c r="G259" s="475"/>
      <c r="H259" s="475"/>
      <c r="I259" s="458">
        <f>Febr!I29</f>
        <v>0</v>
      </c>
      <c r="J259" s="477"/>
      <c r="K259" s="477"/>
      <c r="L259" s="477"/>
      <c r="M259" s="477"/>
      <c r="N259" s="478"/>
      <c r="O259" s="438"/>
      <c r="P259" s="438"/>
      <c r="Q259" s="479">
        <f>Febr!AQ29</f>
        <v>8</v>
      </c>
      <c r="R259" s="94"/>
      <c r="S259" s="480">
        <f>Febr!P29</f>
        <v>0</v>
      </c>
      <c r="T259" s="458">
        <f t="shared" si="80"/>
        <v>0</v>
      </c>
      <c r="V259" s="459"/>
      <c r="W259" s="84" t="str">
        <f t="shared" si="82"/>
        <v/>
      </c>
      <c r="X259" s="84" t="e">
        <f t="shared" si="81"/>
        <v>#VALUE!</v>
      </c>
      <c r="Z259" s="7"/>
      <c r="AA259" s="7"/>
      <c r="AB259" s="7"/>
    </row>
    <row r="260" spans="1:28" x14ac:dyDescent="0.2">
      <c r="A260" s="489">
        <f>Febr!A30</f>
        <v>7</v>
      </c>
      <c r="B260" s="490">
        <f>Febr!B30</f>
        <v>46081</v>
      </c>
      <c r="D260" s="491"/>
      <c r="E260" s="492"/>
      <c r="F260" s="491"/>
      <c r="G260" s="491"/>
      <c r="H260" s="491"/>
      <c r="I260" s="493">
        <f>Febr!I30</f>
        <v>0</v>
      </c>
      <c r="J260" s="494"/>
      <c r="K260" s="494"/>
      <c r="L260" s="494"/>
      <c r="M260" s="494"/>
      <c r="N260" s="495"/>
      <c r="O260" s="438"/>
      <c r="P260" s="438"/>
      <c r="Q260" s="496">
        <f>Febr!AQ30</f>
        <v>0</v>
      </c>
      <c r="R260" s="94"/>
      <c r="S260" s="497">
        <f>Febr!P30</f>
        <v>0</v>
      </c>
      <c r="T260" s="458">
        <f t="shared" si="80"/>
        <v>0</v>
      </c>
      <c r="V260" s="459"/>
      <c r="W260" s="84" t="str">
        <f t="shared" si="82"/>
        <v/>
      </c>
      <c r="X260" s="84" t="e">
        <f t="shared" si="81"/>
        <v>#VALUE!</v>
      </c>
      <c r="Z260" s="7"/>
      <c r="AA260" s="7"/>
      <c r="AB260" s="7"/>
    </row>
    <row r="261" spans="1:28" x14ac:dyDescent="0.2">
      <c r="A261" s="473" t="str">
        <f>Febr!A31</f>
        <v/>
      </c>
      <c r="B261" s="474" t="str">
        <f>Febr!B31</f>
        <v/>
      </c>
      <c r="D261" s="475"/>
      <c r="E261" s="476"/>
      <c r="F261" s="475"/>
      <c r="G261" s="475"/>
      <c r="H261" s="475"/>
      <c r="I261" s="493">
        <f>Febr!I31</f>
        <v>0</v>
      </c>
      <c r="J261" s="494"/>
      <c r="K261" s="494"/>
      <c r="L261" s="494"/>
      <c r="M261" s="494"/>
      <c r="N261" s="495"/>
      <c r="O261" s="438"/>
      <c r="P261" s="438"/>
      <c r="Q261" s="496" t="b">
        <f>Febr!AQ31</f>
        <v>0</v>
      </c>
      <c r="R261" s="94"/>
      <c r="S261" s="497">
        <f>Febr!P31</f>
        <v>0</v>
      </c>
      <c r="T261" s="458">
        <f t="shared" si="80"/>
        <v>0</v>
      </c>
      <c r="V261" s="459"/>
      <c r="W261" s="84" t="str">
        <f t="shared" si="82"/>
        <v/>
      </c>
      <c r="X261" s="84" t="e">
        <f t="shared" si="81"/>
        <v>#VALUE!</v>
      </c>
      <c r="Z261" s="7"/>
      <c r="AA261" s="7"/>
      <c r="AB261" s="7"/>
    </row>
    <row r="262" spans="1:28" x14ac:dyDescent="0.2">
      <c r="A262" s="464">
        <f>März!A3</f>
        <v>1</v>
      </c>
      <c r="B262" s="465">
        <f>März!B3</f>
        <v>46082</v>
      </c>
      <c r="D262" s="466"/>
      <c r="E262" s="467"/>
      <c r="F262" s="466"/>
      <c r="G262" s="466"/>
      <c r="H262" s="466"/>
      <c r="I262" s="468">
        <f>März!I3</f>
        <v>0</v>
      </c>
      <c r="J262" s="469"/>
      <c r="K262" s="469"/>
      <c r="L262" s="469"/>
      <c r="M262" s="469"/>
      <c r="N262" s="470"/>
      <c r="O262" s="438"/>
      <c r="P262" s="438"/>
      <c r="Q262" s="471">
        <f>März!AQ3</f>
        <v>0</v>
      </c>
      <c r="R262" s="94"/>
      <c r="S262" s="472">
        <f>März!P3</f>
        <v>0</v>
      </c>
      <c r="T262" s="458">
        <f t="shared" si="80"/>
        <v>0</v>
      </c>
      <c r="V262" s="459"/>
      <c r="W262" s="84">
        <f t="shared" si="82"/>
        <v>32</v>
      </c>
      <c r="X262" s="84">
        <f t="shared" si="81"/>
        <v>-32</v>
      </c>
      <c r="Z262" s="7"/>
      <c r="AA262" s="7"/>
      <c r="AB262" s="7"/>
    </row>
    <row r="263" spans="1:28" x14ac:dyDescent="0.2">
      <c r="A263" s="473">
        <f>März!A4</f>
        <v>2</v>
      </c>
      <c r="B263" s="474">
        <f>März!B4</f>
        <v>46083</v>
      </c>
      <c r="D263" s="475"/>
      <c r="E263" s="476"/>
      <c r="F263" s="475"/>
      <c r="G263" s="475"/>
      <c r="H263" s="475"/>
      <c r="I263" s="458">
        <f>März!I4</f>
        <v>0</v>
      </c>
      <c r="J263" s="477"/>
      <c r="K263" s="477"/>
      <c r="L263" s="477"/>
      <c r="M263" s="477"/>
      <c r="N263" s="478"/>
      <c r="O263" s="438"/>
      <c r="P263" s="438"/>
      <c r="Q263" s="479">
        <f>März!AQ4</f>
        <v>8</v>
      </c>
      <c r="R263" s="94"/>
      <c r="S263" s="480">
        <f>März!P4</f>
        <v>0</v>
      </c>
      <c r="T263" s="458">
        <f t="shared" si="80"/>
        <v>0</v>
      </c>
      <c r="V263" s="459"/>
      <c r="W263" s="84" t="str">
        <f t="shared" si="82"/>
        <v/>
      </c>
      <c r="X263" s="84" t="e">
        <f t="shared" si="81"/>
        <v>#VALUE!</v>
      </c>
      <c r="Z263" s="7"/>
      <c r="AA263" s="7"/>
      <c r="AB263" s="7"/>
    </row>
    <row r="264" spans="1:28" x14ac:dyDescent="0.2">
      <c r="A264" s="473">
        <f>März!A5</f>
        <v>3</v>
      </c>
      <c r="B264" s="474">
        <f>März!B5</f>
        <v>46084</v>
      </c>
      <c r="D264" s="475"/>
      <c r="E264" s="476"/>
      <c r="F264" s="475"/>
      <c r="G264" s="475"/>
      <c r="H264" s="475"/>
      <c r="I264" s="458">
        <f>März!I5</f>
        <v>0</v>
      </c>
      <c r="J264" s="477"/>
      <c r="K264" s="477"/>
      <c r="L264" s="477"/>
      <c r="M264" s="477"/>
      <c r="N264" s="478"/>
      <c r="O264" s="438"/>
      <c r="P264" s="438"/>
      <c r="Q264" s="479">
        <f>März!AQ5</f>
        <v>8</v>
      </c>
      <c r="R264" s="94"/>
      <c r="S264" s="480">
        <f>März!P5</f>
        <v>0</v>
      </c>
      <c r="T264" s="458">
        <f t="shared" si="80"/>
        <v>0</v>
      </c>
      <c r="V264" s="459"/>
      <c r="W264" s="84" t="str">
        <f t="shared" si="82"/>
        <v/>
      </c>
      <c r="X264" s="84" t="e">
        <f t="shared" si="81"/>
        <v>#VALUE!</v>
      </c>
      <c r="Z264" s="7"/>
      <c r="AA264" s="7"/>
      <c r="AB264" s="7"/>
    </row>
    <row r="265" spans="1:28" x14ac:dyDescent="0.2">
      <c r="A265" s="473">
        <f>März!A6</f>
        <v>4</v>
      </c>
      <c r="B265" s="474">
        <f>März!B6</f>
        <v>46085</v>
      </c>
      <c r="D265" s="475"/>
      <c r="E265" s="476"/>
      <c r="F265" s="475"/>
      <c r="G265" s="475"/>
      <c r="H265" s="475"/>
      <c r="I265" s="458">
        <f>März!I6</f>
        <v>0</v>
      </c>
      <c r="J265" s="477"/>
      <c r="K265" s="477"/>
      <c r="L265" s="477"/>
      <c r="M265" s="477"/>
      <c r="N265" s="478"/>
      <c r="O265" s="438"/>
      <c r="P265" s="438"/>
      <c r="Q265" s="479">
        <f>März!AQ6</f>
        <v>8</v>
      </c>
      <c r="R265" s="94"/>
      <c r="S265" s="480">
        <f>März!P6</f>
        <v>0</v>
      </c>
      <c r="T265" s="458">
        <f t="shared" si="80"/>
        <v>0</v>
      </c>
      <c r="V265" s="459"/>
      <c r="W265" s="84" t="str">
        <f t="shared" si="82"/>
        <v/>
      </c>
      <c r="X265" s="84" t="e">
        <f t="shared" si="81"/>
        <v>#VALUE!</v>
      </c>
      <c r="Z265" s="7"/>
      <c r="AA265" s="7"/>
      <c r="AB265" s="7"/>
    </row>
    <row r="266" spans="1:28" x14ac:dyDescent="0.2">
      <c r="A266" s="473">
        <f>März!A7</f>
        <v>5</v>
      </c>
      <c r="B266" s="474">
        <f>März!B7</f>
        <v>46086</v>
      </c>
      <c r="D266" s="475"/>
      <c r="E266" s="476"/>
      <c r="F266" s="475"/>
      <c r="G266" s="475"/>
      <c r="H266" s="475"/>
      <c r="I266" s="458">
        <f>März!I7</f>
        <v>0</v>
      </c>
      <c r="J266" s="477"/>
      <c r="K266" s="477"/>
      <c r="L266" s="477"/>
      <c r="M266" s="477"/>
      <c r="N266" s="478"/>
      <c r="O266" s="438"/>
      <c r="P266" s="438"/>
      <c r="Q266" s="479">
        <f>März!AQ7</f>
        <v>8</v>
      </c>
      <c r="R266" s="94"/>
      <c r="S266" s="480">
        <f>März!P7</f>
        <v>0</v>
      </c>
      <c r="T266" s="458">
        <f t="shared" si="80"/>
        <v>0</v>
      </c>
      <c r="V266" s="459"/>
      <c r="W266" s="84" t="str">
        <f t="shared" si="82"/>
        <v/>
      </c>
      <c r="X266" s="84" t="e">
        <f t="shared" si="81"/>
        <v>#VALUE!</v>
      </c>
      <c r="Z266" s="7"/>
      <c r="AA266" s="7"/>
      <c r="AB266" s="7"/>
    </row>
    <row r="267" spans="1:28" x14ac:dyDescent="0.2">
      <c r="A267" s="473">
        <f>März!A8</f>
        <v>6</v>
      </c>
      <c r="B267" s="474">
        <f>März!B8</f>
        <v>46087</v>
      </c>
      <c r="D267" s="475"/>
      <c r="E267" s="476"/>
      <c r="F267" s="475"/>
      <c r="G267" s="475"/>
      <c r="H267" s="475"/>
      <c r="I267" s="458">
        <f>März!I8</f>
        <v>0</v>
      </c>
      <c r="J267" s="477"/>
      <c r="K267" s="477"/>
      <c r="L267" s="477"/>
      <c r="M267" s="477"/>
      <c r="N267" s="478"/>
      <c r="O267" s="438"/>
      <c r="P267" s="438"/>
      <c r="Q267" s="479">
        <f>März!AQ8</f>
        <v>8</v>
      </c>
      <c r="R267" s="94"/>
      <c r="S267" s="480">
        <f>März!P8</f>
        <v>0</v>
      </c>
      <c r="T267" s="458">
        <f t="shared" ref="T267:T330" si="83">IF(A267=1,SUM(I261:I267),0)</f>
        <v>0</v>
      </c>
      <c r="V267" s="459"/>
      <c r="W267" s="84" t="str">
        <f t="shared" si="82"/>
        <v/>
      </c>
      <c r="X267" s="84" t="e">
        <f t="shared" ref="X267:X330" si="84">V267-W267</f>
        <v>#VALUE!</v>
      </c>
      <c r="Z267" s="7"/>
      <c r="AA267" s="7"/>
      <c r="AB267" s="7"/>
    </row>
    <row r="268" spans="1:28" x14ac:dyDescent="0.2">
      <c r="A268" s="473">
        <f>März!A9</f>
        <v>7</v>
      </c>
      <c r="B268" s="474">
        <f>März!B9</f>
        <v>46088</v>
      </c>
      <c r="D268" s="475"/>
      <c r="E268" s="476"/>
      <c r="F268" s="475"/>
      <c r="G268" s="475"/>
      <c r="H268" s="475"/>
      <c r="I268" s="458">
        <f>März!I9</f>
        <v>0</v>
      </c>
      <c r="J268" s="477"/>
      <c r="K268" s="477"/>
      <c r="L268" s="477"/>
      <c r="M268" s="477"/>
      <c r="N268" s="478"/>
      <c r="O268" s="438"/>
      <c r="P268" s="438"/>
      <c r="Q268" s="479">
        <f>März!AQ9</f>
        <v>0</v>
      </c>
      <c r="R268" s="94"/>
      <c r="S268" s="480">
        <f>März!P9</f>
        <v>0</v>
      </c>
      <c r="T268" s="458">
        <f t="shared" si="83"/>
        <v>0</v>
      </c>
      <c r="V268" s="459"/>
      <c r="W268" s="84" t="str">
        <f t="shared" si="82"/>
        <v/>
      </c>
      <c r="X268" s="84" t="e">
        <f t="shared" si="84"/>
        <v>#VALUE!</v>
      </c>
      <c r="Z268" s="7"/>
      <c r="AA268" s="7"/>
      <c r="AB268" s="7"/>
    </row>
    <row r="269" spans="1:28" x14ac:dyDescent="0.2">
      <c r="A269" s="473">
        <f>März!A10</f>
        <v>1</v>
      </c>
      <c r="B269" s="474">
        <f>März!B10</f>
        <v>46089</v>
      </c>
      <c r="D269" s="475"/>
      <c r="E269" s="476"/>
      <c r="F269" s="475"/>
      <c r="G269" s="475"/>
      <c r="H269" s="475"/>
      <c r="I269" s="458">
        <f>März!I10</f>
        <v>0</v>
      </c>
      <c r="J269" s="477"/>
      <c r="K269" s="477"/>
      <c r="L269" s="477"/>
      <c r="M269" s="477"/>
      <c r="N269" s="478"/>
      <c r="O269" s="438"/>
      <c r="P269" s="438"/>
      <c r="Q269" s="479">
        <f>März!AQ10</f>
        <v>0</v>
      </c>
      <c r="R269" s="94"/>
      <c r="S269" s="480">
        <f>März!P10</f>
        <v>0</v>
      </c>
      <c r="T269" s="458">
        <f t="shared" si="83"/>
        <v>0</v>
      </c>
      <c r="V269" s="459"/>
      <c r="W269" s="84">
        <f t="shared" si="82"/>
        <v>40</v>
      </c>
      <c r="X269" s="84">
        <f t="shared" si="84"/>
        <v>-40</v>
      </c>
      <c r="Z269" s="7"/>
      <c r="AA269" s="7"/>
      <c r="AB269" s="7"/>
    </row>
    <row r="270" spans="1:28" x14ac:dyDescent="0.2">
      <c r="A270" s="473">
        <f>März!A11</f>
        <v>2</v>
      </c>
      <c r="B270" s="474">
        <f>März!B11</f>
        <v>46090</v>
      </c>
      <c r="D270" s="475"/>
      <c r="E270" s="476"/>
      <c r="F270" s="475"/>
      <c r="G270" s="475"/>
      <c r="H270" s="475"/>
      <c r="I270" s="458">
        <f>März!I11</f>
        <v>0</v>
      </c>
      <c r="J270" s="477"/>
      <c r="K270" s="477"/>
      <c r="L270" s="477"/>
      <c r="M270" s="477"/>
      <c r="N270" s="478"/>
      <c r="O270" s="438"/>
      <c r="P270" s="438"/>
      <c r="Q270" s="479">
        <f>März!AQ11</f>
        <v>8</v>
      </c>
      <c r="R270" s="94"/>
      <c r="S270" s="480">
        <f>März!P11</f>
        <v>0</v>
      </c>
      <c r="T270" s="458">
        <f t="shared" si="83"/>
        <v>0</v>
      </c>
      <c r="V270" s="459"/>
      <c r="W270" s="84" t="str">
        <f t="shared" si="82"/>
        <v/>
      </c>
      <c r="X270" s="84" t="e">
        <f t="shared" si="84"/>
        <v>#VALUE!</v>
      </c>
      <c r="Z270" s="7"/>
      <c r="AA270" s="7"/>
      <c r="AB270" s="7"/>
    </row>
    <row r="271" spans="1:28" x14ac:dyDescent="0.2">
      <c r="A271" s="473">
        <f>März!A12</f>
        <v>3</v>
      </c>
      <c r="B271" s="474">
        <f>März!B12</f>
        <v>46091</v>
      </c>
      <c r="D271" s="475"/>
      <c r="E271" s="476"/>
      <c r="F271" s="475"/>
      <c r="G271" s="475"/>
      <c r="H271" s="475"/>
      <c r="I271" s="458">
        <f>März!I12</f>
        <v>0</v>
      </c>
      <c r="J271" s="477"/>
      <c r="K271" s="477"/>
      <c r="L271" s="477"/>
      <c r="M271" s="477"/>
      <c r="N271" s="478"/>
      <c r="O271" s="438"/>
      <c r="P271" s="438"/>
      <c r="Q271" s="479">
        <f>März!AQ12</f>
        <v>8</v>
      </c>
      <c r="R271" s="94"/>
      <c r="S271" s="480">
        <f>März!P12</f>
        <v>0</v>
      </c>
      <c r="T271" s="458">
        <f t="shared" si="83"/>
        <v>0</v>
      </c>
      <c r="V271" s="459"/>
      <c r="W271" s="84" t="str">
        <f t="shared" ref="W271:W334" si="85">IF(A271=1,SUM(Q265:Q271),"")</f>
        <v/>
      </c>
      <c r="X271" s="84" t="e">
        <f t="shared" si="84"/>
        <v>#VALUE!</v>
      </c>
      <c r="Z271" s="7"/>
      <c r="AA271" s="7"/>
      <c r="AB271" s="7"/>
    </row>
    <row r="272" spans="1:28" x14ac:dyDescent="0.2">
      <c r="A272" s="473">
        <f>März!A13</f>
        <v>4</v>
      </c>
      <c r="B272" s="474">
        <f>März!B13</f>
        <v>46092</v>
      </c>
      <c r="D272" s="475"/>
      <c r="E272" s="476"/>
      <c r="F272" s="475"/>
      <c r="G272" s="475"/>
      <c r="H272" s="475"/>
      <c r="I272" s="458">
        <f>März!I13</f>
        <v>0</v>
      </c>
      <c r="J272" s="477"/>
      <c r="K272" s="477"/>
      <c r="L272" s="477"/>
      <c r="M272" s="477"/>
      <c r="N272" s="478"/>
      <c r="O272" s="438"/>
      <c r="P272" s="438"/>
      <c r="Q272" s="479">
        <f>März!AQ13</f>
        <v>8</v>
      </c>
      <c r="R272" s="94"/>
      <c r="S272" s="480">
        <f>März!P13</f>
        <v>0</v>
      </c>
      <c r="T272" s="458">
        <f t="shared" si="83"/>
        <v>0</v>
      </c>
      <c r="V272" s="459"/>
      <c r="W272" s="84" t="str">
        <f t="shared" si="85"/>
        <v/>
      </c>
      <c r="X272" s="84" t="e">
        <f t="shared" si="84"/>
        <v>#VALUE!</v>
      </c>
      <c r="Z272" s="7"/>
      <c r="AA272" s="7"/>
      <c r="AB272" s="7"/>
    </row>
    <row r="273" spans="1:28" x14ac:dyDescent="0.2">
      <c r="A273" s="473">
        <f>März!A14</f>
        <v>5</v>
      </c>
      <c r="B273" s="474">
        <f>März!B14</f>
        <v>46093</v>
      </c>
      <c r="D273" s="475"/>
      <c r="E273" s="476"/>
      <c r="F273" s="475"/>
      <c r="G273" s="475"/>
      <c r="H273" s="475"/>
      <c r="I273" s="458">
        <f>März!I14</f>
        <v>0</v>
      </c>
      <c r="J273" s="477"/>
      <c r="K273" s="477"/>
      <c r="L273" s="477"/>
      <c r="M273" s="477"/>
      <c r="N273" s="478"/>
      <c r="O273" s="438"/>
      <c r="P273" s="438"/>
      <c r="Q273" s="479">
        <f>März!AQ14</f>
        <v>8</v>
      </c>
      <c r="R273" s="94"/>
      <c r="S273" s="480">
        <f>März!P14</f>
        <v>0</v>
      </c>
      <c r="T273" s="458">
        <f t="shared" si="83"/>
        <v>0</v>
      </c>
      <c r="V273" s="459"/>
      <c r="W273" s="84" t="str">
        <f t="shared" si="85"/>
        <v/>
      </c>
      <c r="X273" s="84" t="e">
        <f t="shared" si="84"/>
        <v>#VALUE!</v>
      </c>
      <c r="Z273" s="7"/>
      <c r="AA273" s="7"/>
      <c r="AB273" s="7"/>
    </row>
    <row r="274" spans="1:28" x14ac:dyDescent="0.2">
      <c r="A274" s="473">
        <f>März!A15</f>
        <v>6</v>
      </c>
      <c r="B274" s="474">
        <f>März!B15</f>
        <v>46094</v>
      </c>
      <c r="D274" s="475"/>
      <c r="E274" s="476"/>
      <c r="F274" s="475"/>
      <c r="G274" s="475"/>
      <c r="H274" s="475"/>
      <c r="I274" s="458">
        <f>März!I15</f>
        <v>0</v>
      </c>
      <c r="J274" s="477"/>
      <c r="K274" s="477"/>
      <c r="L274" s="477"/>
      <c r="M274" s="477"/>
      <c r="N274" s="478"/>
      <c r="O274" s="438"/>
      <c r="P274" s="438"/>
      <c r="Q274" s="479">
        <f>März!AQ15</f>
        <v>8</v>
      </c>
      <c r="R274" s="94"/>
      <c r="S274" s="480">
        <f>März!P15</f>
        <v>0</v>
      </c>
      <c r="T274" s="458">
        <f t="shared" si="83"/>
        <v>0</v>
      </c>
      <c r="V274" s="459"/>
      <c r="W274" s="84" t="str">
        <f t="shared" si="85"/>
        <v/>
      </c>
      <c r="X274" s="84" t="e">
        <f t="shared" si="84"/>
        <v>#VALUE!</v>
      </c>
      <c r="Z274" s="7"/>
      <c r="AA274" s="7"/>
      <c r="AB274" s="7"/>
    </row>
    <row r="275" spans="1:28" x14ac:dyDescent="0.2">
      <c r="A275" s="473">
        <f>März!A16</f>
        <v>7</v>
      </c>
      <c r="B275" s="474">
        <f>März!B16</f>
        <v>46095</v>
      </c>
      <c r="D275" s="475"/>
      <c r="E275" s="476"/>
      <c r="F275" s="475"/>
      <c r="G275" s="475"/>
      <c r="H275" s="475"/>
      <c r="I275" s="458">
        <f>März!I16</f>
        <v>0</v>
      </c>
      <c r="J275" s="477"/>
      <c r="K275" s="477"/>
      <c r="L275" s="477"/>
      <c r="M275" s="477"/>
      <c r="N275" s="478"/>
      <c r="O275" s="438"/>
      <c r="P275" s="438"/>
      <c r="Q275" s="479">
        <f>März!AQ16</f>
        <v>0</v>
      </c>
      <c r="R275" s="94"/>
      <c r="S275" s="480">
        <f>März!P16</f>
        <v>0</v>
      </c>
      <c r="T275" s="458">
        <f t="shared" si="83"/>
        <v>0</v>
      </c>
      <c r="V275" s="459"/>
      <c r="W275" s="84" t="str">
        <f t="shared" si="85"/>
        <v/>
      </c>
      <c r="X275" s="84" t="e">
        <f t="shared" si="84"/>
        <v>#VALUE!</v>
      </c>
      <c r="Z275" s="7"/>
      <c r="AA275" s="7"/>
      <c r="AB275" s="7"/>
    </row>
    <row r="276" spans="1:28" x14ac:dyDescent="0.2">
      <c r="A276" s="473">
        <f>März!A17</f>
        <v>1</v>
      </c>
      <c r="B276" s="474">
        <f>März!B17</f>
        <v>46096</v>
      </c>
      <c r="D276" s="475"/>
      <c r="E276" s="476"/>
      <c r="F276" s="475"/>
      <c r="G276" s="475"/>
      <c r="H276" s="475"/>
      <c r="I276" s="458">
        <f>März!I17</f>
        <v>0</v>
      </c>
      <c r="J276" s="477"/>
      <c r="K276" s="477"/>
      <c r="L276" s="477"/>
      <c r="M276" s="477"/>
      <c r="N276" s="478"/>
      <c r="O276" s="438"/>
      <c r="P276" s="438"/>
      <c r="Q276" s="479">
        <f>März!AQ17</f>
        <v>0</v>
      </c>
      <c r="R276" s="94"/>
      <c r="S276" s="480">
        <f>März!P17</f>
        <v>0</v>
      </c>
      <c r="T276" s="458">
        <f t="shared" si="83"/>
        <v>0</v>
      </c>
      <c r="V276" s="459"/>
      <c r="W276" s="84">
        <f t="shared" si="85"/>
        <v>40</v>
      </c>
      <c r="X276" s="84">
        <f t="shared" si="84"/>
        <v>-40</v>
      </c>
      <c r="Z276" s="7"/>
      <c r="AA276" s="7"/>
      <c r="AB276" s="7"/>
    </row>
    <row r="277" spans="1:28" x14ac:dyDescent="0.2">
      <c r="A277" s="473">
        <f>März!A18</f>
        <v>2</v>
      </c>
      <c r="B277" s="474">
        <f>März!B18</f>
        <v>46097</v>
      </c>
      <c r="D277" s="475"/>
      <c r="E277" s="476"/>
      <c r="F277" s="475"/>
      <c r="G277" s="475"/>
      <c r="H277" s="475"/>
      <c r="I277" s="458">
        <f>März!I18</f>
        <v>0</v>
      </c>
      <c r="J277" s="477"/>
      <c r="K277" s="477"/>
      <c r="L277" s="477"/>
      <c r="M277" s="477"/>
      <c r="N277" s="478"/>
      <c r="O277" s="438"/>
      <c r="P277" s="438"/>
      <c r="Q277" s="479">
        <f>März!AQ18</f>
        <v>8</v>
      </c>
      <c r="R277" s="94"/>
      <c r="S277" s="480">
        <f>März!P18</f>
        <v>0</v>
      </c>
      <c r="T277" s="458">
        <f t="shared" si="83"/>
        <v>0</v>
      </c>
      <c r="V277" s="459"/>
      <c r="W277" s="84" t="str">
        <f t="shared" si="85"/>
        <v/>
      </c>
      <c r="X277" s="84" t="e">
        <f t="shared" si="84"/>
        <v>#VALUE!</v>
      </c>
      <c r="Z277" s="7"/>
      <c r="AA277" s="7"/>
      <c r="AB277" s="7"/>
    </row>
    <row r="278" spans="1:28" x14ac:dyDescent="0.2">
      <c r="A278" s="473">
        <f>März!A19</f>
        <v>3</v>
      </c>
      <c r="B278" s="474">
        <f>März!B19</f>
        <v>46098</v>
      </c>
      <c r="D278" s="475"/>
      <c r="E278" s="476"/>
      <c r="F278" s="475"/>
      <c r="G278" s="475"/>
      <c r="H278" s="475"/>
      <c r="I278" s="458">
        <f>März!I19</f>
        <v>0</v>
      </c>
      <c r="J278" s="477"/>
      <c r="K278" s="477"/>
      <c r="L278" s="477"/>
      <c r="M278" s="477"/>
      <c r="N278" s="478"/>
      <c r="O278" s="438"/>
      <c r="P278" s="438"/>
      <c r="Q278" s="479">
        <f>März!AQ19</f>
        <v>8</v>
      </c>
      <c r="R278" s="94"/>
      <c r="S278" s="480">
        <f>März!P19</f>
        <v>0</v>
      </c>
      <c r="T278" s="458">
        <f t="shared" si="83"/>
        <v>0</v>
      </c>
      <c r="V278" s="459"/>
      <c r="W278" s="84" t="str">
        <f t="shared" si="85"/>
        <v/>
      </c>
      <c r="X278" s="84" t="e">
        <f t="shared" si="84"/>
        <v>#VALUE!</v>
      </c>
      <c r="Z278" s="7"/>
      <c r="AA278" s="7"/>
      <c r="AB278" s="7"/>
    </row>
    <row r="279" spans="1:28" x14ac:dyDescent="0.2">
      <c r="A279" s="473">
        <f>März!A20</f>
        <v>4</v>
      </c>
      <c r="B279" s="474">
        <f>März!B20</f>
        <v>46099</v>
      </c>
      <c r="D279" s="475"/>
      <c r="E279" s="476"/>
      <c r="F279" s="475"/>
      <c r="G279" s="475"/>
      <c r="H279" s="475"/>
      <c r="I279" s="458">
        <f>März!I20</f>
        <v>0</v>
      </c>
      <c r="J279" s="477"/>
      <c r="K279" s="477"/>
      <c r="L279" s="477"/>
      <c r="M279" s="477"/>
      <c r="N279" s="478"/>
      <c r="O279" s="438"/>
      <c r="P279" s="438"/>
      <c r="Q279" s="479">
        <f>März!AQ20</f>
        <v>8</v>
      </c>
      <c r="R279" s="94"/>
      <c r="S279" s="480">
        <f>März!P20</f>
        <v>0</v>
      </c>
      <c r="T279" s="458">
        <f t="shared" si="83"/>
        <v>0</v>
      </c>
      <c r="V279" s="459"/>
      <c r="W279" s="84" t="str">
        <f t="shared" si="85"/>
        <v/>
      </c>
      <c r="X279" s="84" t="e">
        <f t="shared" si="84"/>
        <v>#VALUE!</v>
      </c>
      <c r="Z279" s="7"/>
      <c r="AA279" s="7"/>
      <c r="AB279" s="7"/>
    </row>
    <row r="280" spans="1:28" x14ac:dyDescent="0.2">
      <c r="A280" s="473">
        <f>März!A21</f>
        <v>5</v>
      </c>
      <c r="B280" s="474">
        <f>März!B21</f>
        <v>46100</v>
      </c>
      <c r="D280" s="475"/>
      <c r="E280" s="476"/>
      <c r="F280" s="475"/>
      <c r="G280" s="475"/>
      <c r="H280" s="475"/>
      <c r="I280" s="458">
        <f>März!I21</f>
        <v>0</v>
      </c>
      <c r="J280" s="477"/>
      <c r="K280" s="477"/>
      <c r="L280" s="477"/>
      <c r="M280" s="477"/>
      <c r="N280" s="478"/>
      <c r="O280" s="438"/>
      <c r="P280" s="438"/>
      <c r="Q280" s="479">
        <f>März!AQ21</f>
        <v>8</v>
      </c>
      <c r="R280" s="94"/>
      <c r="S280" s="480">
        <f>März!P21</f>
        <v>0</v>
      </c>
      <c r="T280" s="458">
        <f t="shared" si="83"/>
        <v>0</v>
      </c>
      <c r="V280" s="459"/>
      <c r="W280" s="84" t="str">
        <f t="shared" si="85"/>
        <v/>
      </c>
      <c r="X280" s="84" t="e">
        <f t="shared" si="84"/>
        <v>#VALUE!</v>
      </c>
      <c r="Z280" s="7"/>
      <c r="AA280" s="7"/>
      <c r="AB280" s="7"/>
    </row>
    <row r="281" spans="1:28" x14ac:dyDescent="0.2">
      <c r="A281" s="473">
        <f>März!A22</f>
        <v>6</v>
      </c>
      <c r="B281" s="474">
        <f>März!B22</f>
        <v>46101</v>
      </c>
      <c r="D281" s="475"/>
      <c r="E281" s="476"/>
      <c r="F281" s="475"/>
      <c r="G281" s="475"/>
      <c r="H281" s="475"/>
      <c r="I281" s="458">
        <f>März!I22</f>
        <v>0</v>
      </c>
      <c r="J281" s="477"/>
      <c r="K281" s="477"/>
      <c r="L281" s="477"/>
      <c r="M281" s="477"/>
      <c r="N281" s="478"/>
      <c r="O281" s="438"/>
      <c r="P281" s="438"/>
      <c r="Q281" s="479">
        <f>März!AQ22</f>
        <v>8</v>
      </c>
      <c r="R281" s="94"/>
      <c r="S281" s="480">
        <f>März!P22</f>
        <v>0</v>
      </c>
      <c r="T281" s="458">
        <f t="shared" si="83"/>
        <v>0</v>
      </c>
      <c r="V281" s="459"/>
      <c r="W281" s="84" t="str">
        <f t="shared" si="85"/>
        <v/>
      </c>
      <c r="X281" s="84" t="e">
        <f t="shared" si="84"/>
        <v>#VALUE!</v>
      </c>
      <c r="Z281" s="7"/>
      <c r="AA281" s="7"/>
      <c r="AB281" s="7"/>
    </row>
    <row r="282" spans="1:28" x14ac:dyDescent="0.2">
      <c r="A282" s="473">
        <f>März!A23</f>
        <v>7</v>
      </c>
      <c r="B282" s="474">
        <f>März!B23</f>
        <v>46102</v>
      </c>
      <c r="D282" s="475"/>
      <c r="E282" s="476"/>
      <c r="F282" s="475"/>
      <c r="G282" s="475"/>
      <c r="H282" s="475"/>
      <c r="I282" s="458">
        <f>März!I23</f>
        <v>0</v>
      </c>
      <c r="J282" s="477"/>
      <c r="K282" s="477"/>
      <c r="L282" s="477"/>
      <c r="M282" s="477"/>
      <c r="N282" s="478"/>
      <c r="O282" s="438"/>
      <c r="P282" s="438"/>
      <c r="Q282" s="479">
        <f>März!AQ23</f>
        <v>0</v>
      </c>
      <c r="R282" s="94"/>
      <c r="S282" s="480">
        <f>März!P23</f>
        <v>0</v>
      </c>
      <c r="T282" s="458">
        <f t="shared" si="83"/>
        <v>0</v>
      </c>
      <c r="V282" s="459"/>
      <c r="W282" s="84" t="str">
        <f t="shared" si="85"/>
        <v/>
      </c>
      <c r="X282" s="84" t="e">
        <f t="shared" si="84"/>
        <v>#VALUE!</v>
      </c>
      <c r="Z282" s="7"/>
      <c r="AA282" s="7"/>
      <c r="AB282" s="7"/>
    </row>
    <row r="283" spans="1:28" x14ac:dyDescent="0.2">
      <c r="A283" s="473">
        <f>März!A24</f>
        <v>1</v>
      </c>
      <c r="B283" s="474">
        <f>März!B24</f>
        <v>46103</v>
      </c>
      <c r="D283" s="475"/>
      <c r="E283" s="476"/>
      <c r="F283" s="475"/>
      <c r="G283" s="475"/>
      <c r="H283" s="475"/>
      <c r="I283" s="458">
        <f>März!I24</f>
        <v>0</v>
      </c>
      <c r="J283" s="477"/>
      <c r="K283" s="477"/>
      <c r="L283" s="477"/>
      <c r="M283" s="477"/>
      <c r="N283" s="478"/>
      <c r="O283" s="438"/>
      <c r="P283" s="438"/>
      <c r="Q283" s="479">
        <f>März!AQ24</f>
        <v>0</v>
      </c>
      <c r="R283" s="94"/>
      <c r="S283" s="480">
        <f>März!P24</f>
        <v>0</v>
      </c>
      <c r="T283" s="458">
        <f t="shared" si="83"/>
        <v>0</v>
      </c>
      <c r="V283" s="459"/>
      <c r="W283" s="84">
        <f t="shared" si="85"/>
        <v>40</v>
      </c>
      <c r="X283" s="84">
        <f t="shared" si="84"/>
        <v>-40</v>
      </c>
      <c r="Z283" s="7"/>
      <c r="AA283" s="7"/>
      <c r="AB283" s="7"/>
    </row>
    <row r="284" spans="1:28" x14ac:dyDescent="0.2">
      <c r="A284" s="473">
        <f>März!A25</f>
        <v>2</v>
      </c>
      <c r="B284" s="474">
        <f>März!B25</f>
        <v>46104</v>
      </c>
      <c r="D284" s="475"/>
      <c r="E284" s="476"/>
      <c r="F284" s="475"/>
      <c r="G284" s="475"/>
      <c r="H284" s="475"/>
      <c r="I284" s="458">
        <f>März!I25</f>
        <v>0</v>
      </c>
      <c r="J284" s="477"/>
      <c r="K284" s="477"/>
      <c r="L284" s="477"/>
      <c r="M284" s="477"/>
      <c r="N284" s="478"/>
      <c r="O284" s="438"/>
      <c r="P284" s="438"/>
      <c r="Q284" s="479">
        <f>März!AQ25</f>
        <v>8</v>
      </c>
      <c r="R284" s="94"/>
      <c r="S284" s="480">
        <f>März!P25</f>
        <v>0</v>
      </c>
      <c r="T284" s="458">
        <f t="shared" si="83"/>
        <v>0</v>
      </c>
      <c r="V284" s="459"/>
      <c r="W284" s="84" t="str">
        <f t="shared" si="85"/>
        <v/>
      </c>
      <c r="X284" s="84" t="e">
        <f t="shared" si="84"/>
        <v>#VALUE!</v>
      </c>
      <c r="Z284" s="7"/>
      <c r="AA284" s="7"/>
      <c r="AB284" s="7"/>
    </row>
    <row r="285" spans="1:28" x14ac:dyDescent="0.2">
      <c r="A285" s="473">
        <f>März!A26</f>
        <v>3</v>
      </c>
      <c r="B285" s="474">
        <f>März!B26</f>
        <v>46105</v>
      </c>
      <c r="D285" s="475"/>
      <c r="E285" s="476"/>
      <c r="F285" s="475"/>
      <c r="G285" s="475"/>
      <c r="H285" s="475"/>
      <c r="I285" s="458">
        <f>März!I26</f>
        <v>0</v>
      </c>
      <c r="J285" s="477"/>
      <c r="K285" s="477"/>
      <c r="L285" s="477"/>
      <c r="M285" s="477"/>
      <c r="N285" s="478"/>
      <c r="O285" s="438"/>
      <c r="P285" s="438"/>
      <c r="Q285" s="479">
        <f>März!AQ26</f>
        <v>8</v>
      </c>
      <c r="R285" s="94"/>
      <c r="S285" s="480">
        <f>März!P26</f>
        <v>0</v>
      </c>
      <c r="T285" s="458">
        <f t="shared" si="83"/>
        <v>0</v>
      </c>
      <c r="V285" s="459"/>
      <c r="W285" s="84" t="str">
        <f t="shared" si="85"/>
        <v/>
      </c>
      <c r="X285" s="84" t="e">
        <f t="shared" si="84"/>
        <v>#VALUE!</v>
      </c>
      <c r="Z285" s="7"/>
      <c r="AA285" s="7"/>
      <c r="AB285" s="7"/>
    </row>
    <row r="286" spans="1:28" x14ac:dyDescent="0.2">
      <c r="A286" s="473">
        <f>März!A27</f>
        <v>4</v>
      </c>
      <c r="B286" s="474">
        <f>März!B27</f>
        <v>46106</v>
      </c>
      <c r="D286" s="475"/>
      <c r="E286" s="476"/>
      <c r="F286" s="475"/>
      <c r="G286" s="475"/>
      <c r="H286" s="475"/>
      <c r="I286" s="458">
        <f>März!I27</f>
        <v>0</v>
      </c>
      <c r="J286" s="477"/>
      <c r="K286" s="477"/>
      <c r="L286" s="477"/>
      <c r="M286" s="477"/>
      <c r="N286" s="478"/>
      <c r="O286" s="438"/>
      <c r="P286" s="438"/>
      <c r="Q286" s="479">
        <f>März!AQ27</f>
        <v>8</v>
      </c>
      <c r="R286" s="94"/>
      <c r="S286" s="480">
        <f>März!P27</f>
        <v>0</v>
      </c>
      <c r="T286" s="458">
        <f t="shared" si="83"/>
        <v>0</v>
      </c>
      <c r="V286" s="459"/>
      <c r="W286" s="84" t="str">
        <f t="shared" si="85"/>
        <v/>
      </c>
      <c r="X286" s="84" t="e">
        <f t="shared" si="84"/>
        <v>#VALUE!</v>
      </c>
      <c r="Z286" s="7"/>
      <c r="AA286" s="7"/>
      <c r="AB286" s="7"/>
    </row>
    <row r="287" spans="1:28" x14ac:dyDescent="0.2">
      <c r="A287" s="473">
        <f>März!A28</f>
        <v>5</v>
      </c>
      <c r="B287" s="474">
        <f>März!B28</f>
        <v>46107</v>
      </c>
      <c r="D287" s="475"/>
      <c r="E287" s="476"/>
      <c r="F287" s="475"/>
      <c r="G287" s="475"/>
      <c r="H287" s="475"/>
      <c r="I287" s="458">
        <f>März!I28</f>
        <v>0</v>
      </c>
      <c r="J287" s="477"/>
      <c r="K287" s="477"/>
      <c r="L287" s="477"/>
      <c r="M287" s="477"/>
      <c r="N287" s="478"/>
      <c r="O287" s="438"/>
      <c r="P287" s="438"/>
      <c r="Q287" s="479">
        <f>März!AQ28</f>
        <v>8</v>
      </c>
      <c r="R287" s="94"/>
      <c r="S287" s="480">
        <f>März!P28</f>
        <v>0</v>
      </c>
      <c r="T287" s="458">
        <f t="shared" si="83"/>
        <v>0</v>
      </c>
      <c r="V287" s="459"/>
      <c r="W287" s="84" t="str">
        <f t="shared" si="85"/>
        <v/>
      </c>
      <c r="X287" s="84" t="e">
        <f t="shared" si="84"/>
        <v>#VALUE!</v>
      </c>
      <c r="Z287" s="7"/>
      <c r="AA287" s="7"/>
      <c r="AB287" s="7"/>
    </row>
    <row r="288" spans="1:28" x14ac:dyDescent="0.2">
      <c r="A288" s="473">
        <f>März!A29</f>
        <v>6</v>
      </c>
      <c r="B288" s="474">
        <f>März!B29</f>
        <v>46108</v>
      </c>
      <c r="D288" s="475"/>
      <c r="E288" s="476"/>
      <c r="F288" s="475"/>
      <c r="G288" s="475"/>
      <c r="H288" s="475"/>
      <c r="I288" s="458">
        <f>März!I29</f>
        <v>0</v>
      </c>
      <c r="J288" s="477"/>
      <c r="K288" s="477"/>
      <c r="L288" s="477"/>
      <c r="M288" s="477"/>
      <c r="N288" s="478"/>
      <c r="O288" s="438"/>
      <c r="P288" s="438"/>
      <c r="Q288" s="479">
        <f>März!AQ29</f>
        <v>8</v>
      </c>
      <c r="R288" s="94"/>
      <c r="S288" s="480">
        <f>März!P29</f>
        <v>0</v>
      </c>
      <c r="T288" s="458">
        <f t="shared" si="83"/>
        <v>0</v>
      </c>
      <c r="V288" s="459"/>
      <c r="W288" s="84" t="str">
        <f t="shared" si="85"/>
        <v/>
      </c>
      <c r="X288" s="84" t="e">
        <f t="shared" si="84"/>
        <v>#VALUE!</v>
      </c>
      <c r="Z288" s="7"/>
      <c r="AA288" s="7"/>
      <c r="AB288" s="7"/>
    </row>
    <row r="289" spans="1:28" x14ac:dyDescent="0.2">
      <c r="A289" s="473">
        <f>März!A30</f>
        <v>7</v>
      </c>
      <c r="B289" s="474">
        <f>März!B30</f>
        <v>46109</v>
      </c>
      <c r="D289" s="475"/>
      <c r="E289" s="476"/>
      <c r="F289" s="475"/>
      <c r="G289" s="475"/>
      <c r="H289" s="475"/>
      <c r="I289" s="458">
        <f>März!I30</f>
        <v>0</v>
      </c>
      <c r="J289" s="477"/>
      <c r="K289" s="477"/>
      <c r="L289" s="477"/>
      <c r="M289" s="477"/>
      <c r="N289" s="478"/>
      <c r="O289" s="438"/>
      <c r="P289" s="438"/>
      <c r="Q289" s="479">
        <f>März!AQ30</f>
        <v>0</v>
      </c>
      <c r="R289" s="94"/>
      <c r="S289" s="480">
        <f>März!P30</f>
        <v>0</v>
      </c>
      <c r="T289" s="458">
        <f t="shared" si="83"/>
        <v>0</v>
      </c>
      <c r="V289" s="459"/>
      <c r="W289" s="84" t="str">
        <f t="shared" si="85"/>
        <v/>
      </c>
      <c r="X289" s="84" t="e">
        <f t="shared" si="84"/>
        <v>#VALUE!</v>
      </c>
      <c r="Z289" s="7"/>
      <c r="AA289" s="7"/>
      <c r="AB289" s="7"/>
    </row>
    <row r="290" spans="1:28" x14ac:dyDescent="0.2">
      <c r="A290" s="473">
        <f>März!A31</f>
        <v>1</v>
      </c>
      <c r="B290" s="474">
        <f>März!B31</f>
        <v>46110</v>
      </c>
      <c r="D290" s="475"/>
      <c r="E290" s="476"/>
      <c r="F290" s="475"/>
      <c r="G290" s="475"/>
      <c r="H290" s="475"/>
      <c r="I290" s="458">
        <f>März!I31</f>
        <v>0</v>
      </c>
      <c r="J290" s="477"/>
      <c r="K290" s="477"/>
      <c r="L290" s="477"/>
      <c r="M290" s="477"/>
      <c r="N290" s="478"/>
      <c r="O290" s="438"/>
      <c r="P290" s="438"/>
      <c r="Q290" s="479">
        <f>März!AQ31</f>
        <v>0</v>
      </c>
      <c r="R290" s="94"/>
      <c r="S290" s="480">
        <f>März!P31</f>
        <v>0</v>
      </c>
      <c r="T290" s="458">
        <f t="shared" si="83"/>
        <v>0</v>
      </c>
      <c r="V290" s="459"/>
      <c r="W290" s="84">
        <f t="shared" si="85"/>
        <v>40</v>
      </c>
      <c r="X290" s="84">
        <f t="shared" si="84"/>
        <v>-40</v>
      </c>
      <c r="Z290" s="7"/>
      <c r="AA290" s="7"/>
      <c r="AB290" s="7"/>
    </row>
    <row r="291" spans="1:28" x14ac:dyDescent="0.2">
      <c r="A291" s="473">
        <f>März!A32</f>
        <v>2</v>
      </c>
      <c r="B291" s="474">
        <f>März!B32</f>
        <v>46111</v>
      </c>
      <c r="D291" s="475"/>
      <c r="E291" s="476"/>
      <c r="F291" s="475"/>
      <c r="G291" s="475"/>
      <c r="H291" s="475"/>
      <c r="I291" s="458">
        <f>März!I32</f>
        <v>0</v>
      </c>
      <c r="J291" s="477"/>
      <c r="K291" s="477"/>
      <c r="L291" s="477"/>
      <c r="M291" s="477"/>
      <c r="N291" s="478"/>
      <c r="O291" s="438"/>
      <c r="P291" s="438"/>
      <c r="Q291" s="479">
        <f>März!AQ32</f>
        <v>8</v>
      </c>
      <c r="R291" s="94"/>
      <c r="S291" s="480">
        <f>März!P32</f>
        <v>0</v>
      </c>
      <c r="T291" s="458">
        <f t="shared" si="83"/>
        <v>0</v>
      </c>
      <c r="V291" s="459"/>
      <c r="W291" s="84" t="str">
        <f t="shared" si="85"/>
        <v/>
      </c>
      <c r="X291" s="84" t="e">
        <f t="shared" si="84"/>
        <v>#VALUE!</v>
      </c>
      <c r="Z291" s="7"/>
      <c r="AA291" s="7"/>
      <c r="AB291" s="7"/>
    </row>
    <row r="292" spans="1:28" x14ac:dyDescent="0.2">
      <c r="A292" s="473">
        <f>März!A33</f>
        <v>3</v>
      </c>
      <c r="B292" s="474">
        <f>März!B33</f>
        <v>46112</v>
      </c>
      <c r="D292" s="475"/>
      <c r="E292" s="476"/>
      <c r="F292" s="475"/>
      <c r="G292" s="475"/>
      <c r="H292" s="475"/>
      <c r="I292" s="458">
        <f>März!I33</f>
        <v>0</v>
      </c>
      <c r="J292" s="477"/>
      <c r="K292" s="477"/>
      <c r="L292" s="477"/>
      <c r="M292" s="477"/>
      <c r="N292" s="478"/>
      <c r="O292" s="438"/>
      <c r="P292" s="438"/>
      <c r="Q292" s="479">
        <f>März!AQ33</f>
        <v>8</v>
      </c>
      <c r="R292" s="94"/>
      <c r="S292" s="480">
        <f>März!P33</f>
        <v>0</v>
      </c>
      <c r="T292" s="458">
        <f t="shared" si="83"/>
        <v>0</v>
      </c>
      <c r="V292" s="459"/>
      <c r="W292" s="84" t="str">
        <f t="shared" si="85"/>
        <v/>
      </c>
      <c r="X292" s="84" t="e">
        <f t="shared" si="84"/>
        <v>#VALUE!</v>
      </c>
      <c r="Z292" s="7"/>
      <c r="AA292" s="7"/>
      <c r="AB292" s="7"/>
    </row>
    <row r="293" spans="1:28" x14ac:dyDescent="0.2">
      <c r="A293" s="464">
        <f>April!A3</f>
        <v>4</v>
      </c>
      <c r="B293" s="465">
        <f>April!B3</f>
        <v>46113</v>
      </c>
      <c r="D293" s="466"/>
      <c r="E293" s="467"/>
      <c r="F293" s="466"/>
      <c r="G293" s="466"/>
      <c r="H293" s="466"/>
      <c r="I293" s="468">
        <f>April!I3</f>
        <v>0</v>
      </c>
      <c r="J293" s="469"/>
      <c r="K293" s="469"/>
      <c r="L293" s="469"/>
      <c r="M293" s="469"/>
      <c r="N293" s="470"/>
      <c r="O293" s="438"/>
      <c r="P293" s="438"/>
      <c r="Q293" s="471">
        <f>April!AQ3</f>
        <v>8</v>
      </c>
      <c r="R293" s="94"/>
      <c r="S293" s="472">
        <f>April!P3</f>
        <v>0</v>
      </c>
      <c r="T293" s="458">
        <f t="shared" si="83"/>
        <v>0</v>
      </c>
      <c r="V293" s="459"/>
      <c r="W293" s="84" t="str">
        <f t="shared" si="85"/>
        <v/>
      </c>
      <c r="X293" s="84" t="e">
        <f t="shared" si="84"/>
        <v>#VALUE!</v>
      </c>
      <c r="Z293" s="7"/>
      <c r="AA293" s="7"/>
      <c r="AB293" s="7"/>
    </row>
    <row r="294" spans="1:28" x14ac:dyDescent="0.2">
      <c r="A294" s="473">
        <f>April!A4</f>
        <v>5</v>
      </c>
      <c r="B294" s="474">
        <f>April!B4</f>
        <v>46114</v>
      </c>
      <c r="D294" s="475"/>
      <c r="E294" s="476"/>
      <c r="F294" s="475"/>
      <c r="G294" s="475"/>
      <c r="H294" s="475"/>
      <c r="I294" s="458">
        <f>April!I4</f>
        <v>0</v>
      </c>
      <c r="J294" s="477"/>
      <c r="K294" s="477"/>
      <c r="L294" s="477"/>
      <c r="M294" s="477"/>
      <c r="N294" s="478"/>
      <c r="O294" s="438"/>
      <c r="P294" s="438"/>
      <c r="Q294" s="479">
        <f>April!AQ4</f>
        <v>8</v>
      </c>
      <c r="R294" s="94"/>
      <c r="S294" s="480">
        <f>April!P4</f>
        <v>0</v>
      </c>
      <c r="T294" s="458">
        <f t="shared" si="83"/>
        <v>0</v>
      </c>
      <c r="V294" s="459"/>
      <c r="W294" s="84" t="str">
        <f t="shared" si="85"/>
        <v/>
      </c>
      <c r="X294" s="84" t="e">
        <f t="shared" si="84"/>
        <v>#VALUE!</v>
      </c>
      <c r="Z294" s="7"/>
      <c r="AA294" s="7"/>
      <c r="AB294" s="7"/>
    </row>
    <row r="295" spans="1:28" x14ac:dyDescent="0.2">
      <c r="A295" s="473">
        <f>April!A5</f>
        <v>6</v>
      </c>
      <c r="B295" s="474">
        <f>April!B5</f>
        <v>46115</v>
      </c>
      <c r="D295" s="475"/>
      <c r="E295" s="476"/>
      <c r="F295" s="475"/>
      <c r="G295" s="475"/>
      <c r="H295" s="475"/>
      <c r="I295" s="458">
        <f>April!I5</f>
        <v>0</v>
      </c>
      <c r="J295" s="477"/>
      <c r="K295" s="477"/>
      <c r="L295" s="477"/>
      <c r="M295" s="477"/>
      <c r="N295" s="478"/>
      <c r="O295" s="438"/>
      <c r="P295" s="438"/>
      <c r="Q295" s="479">
        <f>April!AQ5</f>
        <v>0</v>
      </c>
      <c r="R295" s="94"/>
      <c r="S295" s="480">
        <f>April!P5</f>
        <v>0</v>
      </c>
      <c r="T295" s="458">
        <f t="shared" si="83"/>
        <v>0</v>
      </c>
      <c r="V295" s="459"/>
      <c r="W295" s="84" t="str">
        <f t="shared" si="85"/>
        <v/>
      </c>
      <c r="X295" s="84" t="e">
        <f t="shared" si="84"/>
        <v>#VALUE!</v>
      </c>
      <c r="Z295" s="7"/>
      <c r="AA295" s="7"/>
      <c r="AB295" s="7"/>
    </row>
    <row r="296" spans="1:28" x14ac:dyDescent="0.2">
      <c r="A296" s="473">
        <f>April!A6</f>
        <v>7</v>
      </c>
      <c r="B296" s="474">
        <f>April!B6</f>
        <v>46116</v>
      </c>
      <c r="D296" s="475"/>
      <c r="E296" s="476"/>
      <c r="F296" s="475"/>
      <c r="G296" s="475"/>
      <c r="H296" s="475"/>
      <c r="I296" s="458">
        <f>April!I6</f>
        <v>0</v>
      </c>
      <c r="J296" s="477"/>
      <c r="K296" s="477"/>
      <c r="L296" s="477"/>
      <c r="M296" s="477"/>
      <c r="N296" s="478"/>
      <c r="O296" s="438"/>
      <c r="P296" s="438"/>
      <c r="Q296" s="479">
        <f>April!AQ6</f>
        <v>0</v>
      </c>
      <c r="R296" s="94"/>
      <c r="S296" s="480">
        <f>April!P6</f>
        <v>0</v>
      </c>
      <c r="T296" s="458">
        <f t="shared" si="83"/>
        <v>0</v>
      </c>
      <c r="V296" s="459"/>
      <c r="W296" s="84" t="str">
        <f t="shared" si="85"/>
        <v/>
      </c>
      <c r="X296" s="84" t="e">
        <f t="shared" si="84"/>
        <v>#VALUE!</v>
      </c>
      <c r="Z296" s="7"/>
      <c r="AA296" s="7"/>
      <c r="AB296" s="7"/>
    </row>
    <row r="297" spans="1:28" x14ac:dyDescent="0.2">
      <c r="A297" s="473">
        <f>April!A7</f>
        <v>1</v>
      </c>
      <c r="B297" s="474">
        <f>April!B7</f>
        <v>46117</v>
      </c>
      <c r="D297" s="475"/>
      <c r="E297" s="476"/>
      <c r="F297" s="475"/>
      <c r="G297" s="475"/>
      <c r="H297" s="475"/>
      <c r="I297" s="458">
        <f>April!I7</f>
        <v>0</v>
      </c>
      <c r="J297" s="477"/>
      <c r="K297" s="477"/>
      <c r="L297" s="477"/>
      <c r="M297" s="477"/>
      <c r="N297" s="478"/>
      <c r="O297" s="438"/>
      <c r="P297" s="438"/>
      <c r="Q297" s="479">
        <f>April!AQ7</f>
        <v>0</v>
      </c>
      <c r="R297" s="94"/>
      <c r="S297" s="480">
        <f>April!P7</f>
        <v>0</v>
      </c>
      <c r="T297" s="458">
        <f t="shared" si="83"/>
        <v>0</v>
      </c>
      <c r="V297" s="459"/>
      <c r="W297" s="84">
        <f t="shared" si="85"/>
        <v>32</v>
      </c>
      <c r="X297" s="84">
        <f t="shared" si="84"/>
        <v>-32</v>
      </c>
      <c r="Z297" s="7"/>
      <c r="AA297" s="7"/>
      <c r="AB297" s="7"/>
    </row>
    <row r="298" spans="1:28" x14ac:dyDescent="0.2">
      <c r="A298" s="473">
        <f>April!A8</f>
        <v>2</v>
      </c>
      <c r="B298" s="474">
        <f>April!B8</f>
        <v>46118</v>
      </c>
      <c r="D298" s="475"/>
      <c r="E298" s="476"/>
      <c r="F298" s="475"/>
      <c r="G298" s="475"/>
      <c r="H298" s="475"/>
      <c r="I298" s="458">
        <f>April!I8</f>
        <v>0</v>
      </c>
      <c r="J298" s="477"/>
      <c r="K298" s="477"/>
      <c r="L298" s="477"/>
      <c r="M298" s="477"/>
      <c r="N298" s="478"/>
      <c r="O298" s="438"/>
      <c r="P298" s="438"/>
      <c r="Q298" s="479">
        <f>April!AQ8</f>
        <v>0</v>
      </c>
      <c r="R298" s="94"/>
      <c r="S298" s="480">
        <f>April!P8</f>
        <v>0</v>
      </c>
      <c r="T298" s="458">
        <f t="shared" si="83"/>
        <v>0</v>
      </c>
      <c r="V298" s="459"/>
      <c r="W298" s="84" t="str">
        <f t="shared" si="85"/>
        <v/>
      </c>
      <c r="X298" s="84" t="e">
        <f t="shared" si="84"/>
        <v>#VALUE!</v>
      </c>
      <c r="Z298" s="7"/>
      <c r="AA298" s="7"/>
      <c r="AB298" s="7"/>
    </row>
    <row r="299" spans="1:28" x14ac:dyDescent="0.2">
      <c r="A299" s="473">
        <f>April!A9</f>
        <v>3</v>
      </c>
      <c r="B299" s="474">
        <f>April!B9</f>
        <v>46119</v>
      </c>
      <c r="D299" s="475"/>
      <c r="E299" s="476"/>
      <c r="F299" s="475"/>
      <c r="G299" s="475"/>
      <c r="H299" s="475"/>
      <c r="I299" s="458">
        <f>April!I9</f>
        <v>0</v>
      </c>
      <c r="J299" s="477"/>
      <c r="K299" s="477"/>
      <c r="L299" s="477"/>
      <c r="M299" s="477"/>
      <c r="N299" s="478"/>
      <c r="O299" s="438"/>
      <c r="P299" s="438"/>
      <c r="Q299" s="479">
        <f>April!AQ9</f>
        <v>8</v>
      </c>
      <c r="R299" s="94"/>
      <c r="S299" s="480">
        <f>April!P9</f>
        <v>0</v>
      </c>
      <c r="T299" s="458">
        <f t="shared" si="83"/>
        <v>0</v>
      </c>
      <c r="V299" s="459"/>
      <c r="W299" s="84" t="str">
        <f t="shared" si="85"/>
        <v/>
      </c>
      <c r="X299" s="84" t="e">
        <f t="shared" si="84"/>
        <v>#VALUE!</v>
      </c>
      <c r="Z299" s="7"/>
      <c r="AA299" s="7"/>
      <c r="AB299" s="7"/>
    </row>
    <row r="300" spans="1:28" x14ac:dyDescent="0.2">
      <c r="A300" s="473">
        <f>April!A10</f>
        <v>4</v>
      </c>
      <c r="B300" s="474">
        <f>April!B10</f>
        <v>46120</v>
      </c>
      <c r="D300" s="475"/>
      <c r="E300" s="476"/>
      <c r="F300" s="475"/>
      <c r="G300" s="475"/>
      <c r="H300" s="475"/>
      <c r="I300" s="458">
        <f>April!I10</f>
        <v>0</v>
      </c>
      <c r="J300" s="477"/>
      <c r="K300" s="477"/>
      <c r="L300" s="477"/>
      <c r="M300" s="477"/>
      <c r="N300" s="478"/>
      <c r="O300" s="438"/>
      <c r="P300" s="438"/>
      <c r="Q300" s="479">
        <f>April!AQ10</f>
        <v>8</v>
      </c>
      <c r="R300" s="94"/>
      <c r="S300" s="480">
        <f>April!P10</f>
        <v>0</v>
      </c>
      <c r="T300" s="458">
        <f t="shared" si="83"/>
        <v>0</v>
      </c>
      <c r="V300" s="459"/>
      <c r="W300" s="84" t="str">
        <f t="shared" si="85"/>
        <v/>
      </c>
      <c r="X300" s="84" t="e">
        <f t="shared" si="84"/>
        <v>#VALUE!</v>
      </c>
      <c r="Z300" s="7"/>
      <c r="AA300" s="7"/>
      <c r="AB300" s="7"/>
    </row>
    <row r="301" spans="1:28" x14ac:dyDescent="0.2">
      <c r="A301" s="473">
        <f>April!A11</f>
        <v>5</v>
      </c>
      <c r="B301" s="474">
        <f>April!B11</f>
        <v>46121</v>
      </c>
      <c r="D301" s="475"/>
      <c r="E301" s="476"/>
      <c r="F301" s="475"/>
      <c r="G301" s="475"/>
      <c r="H301" s="475"/>
      <c r="I301" s="458">
        <f>April!I11</f>
        <v>0</v>
      </c>
      <c r="J301" s="477"/>
      <c r="K301" s="477"/>
      <c r="L301" s="477"/>
      <c r="M301" s="477"/>
      <c r="N301" s="478"/>
      <c r="O301" s="438"/>
      <c r="P301" s="438"/>
      <c r="Q301" s="479">
        <f>April!AQ11</f>
        <v>8</v>
      </c>
      <c r="R301" s="94"/>
      <c r="S301" s="480">
        <f>April!P11</f>
        <v>0</v>
      </c>
      <c r="T301" s="458">
        <f t="shared" si="83"/>
        <v>0</v>
      </c>
      <c r="V301" s="459"/>
      <c r="W301" s="84" t="str">
        <f t="shared" si="85"/>
        <v/>
      </c>
      <c r="X301" s="84" t="e">
        <f t="shared" si="84"/>
        <v>#VALUE!</v>
      </c>
      <c r="Z301" s="7"/>
      <c r="AA301" s="7"/>
      <c r="AB301" s="7"/>
    </row>
    <row r="302" spans="1:28" x14ac:dyDescent="0.2">
      <c r="A302" s="473">
        <f>April!A12</f>
        <v>6</v>
      </c>
      <c r="B302" s="474">
        <f>April!B12</f>
        <v>46122</v>
      </c>
      <c r="D302" s="475"/>
      <c r="E302" s="476"/>
      <c r="F302" s="475"/>
      <c r="G302" s="475"/>
      <c r="H302" s="475"/>
      <c r="I302" s="458">
        <f>April!I12</f>
        <v>0</v>
      </c>
      <c r="J302" s="477"/>
      <c r="K302" s="477"/>
      <c r="L302" s="477"/>
      <c r="M302" s="477"/>
      <c r="N302" s="478"/>
      <c r="O302" s="438"/>
      <c r="P302" s="438"/>
      <c r="Q302" s="479">
        <f>April!AQ12</f>
        <v>8</v>
      </c>
      <c r="R302" s="94"/>
      <c r="S302" s="480">
        <f>April!P12</f>
        <v>0</v>
      </c>
      <c r="T302" s="458">
        <f t="shared" si="83"/>
        <v>0</v>
      </c>
      <c r="V302" s="459"/>
      <c r="W302" s="84" t="str">
        <f t="shared" si="85"/>
        <v/>
      </c>
      <c r="X302" s="84" t="e">
        <f t="shared" si="84"/>
        <v>#VALUE!</v>
      </c>
      <c r="Z302" s="7"/>
      <c r="AA302" s="7"/>
      <c r="AB302" s="7"/>
    </row>
    <row r="303" spans="1:28" x14ac:dyDescent="0.2">
      <c r="A303" s="473">
        <f>April!A13</f>
        <v>7</v>
      </c>
      <c r="B303" s="474">
        <f>April!B13</f>
        <v>46123</v>
      </c>
      <c r="D303" s="475"/>
      <c r="E303" s="476"/>
      <c r="F303" s="475"/>
      <c r="G303" s="475"/>
      <c r="H303" s="475"/>
      <c r="I303" s="458">
        <f>April!I13</f>
        <v>0</v>
      </c>
      <c r="J303" s="477"/>
      <c r="K303" s="477"/>
      <c r="L303" s="477"/>
      <c r="M303" s="477"/>
      <c r="N303" s="478"/>
      <c r="O303" s="438"/>
      <c r="P303" s="438"/>
      <c r="Q303" s="479">
        <f>April!AQ13</f>
        <v>0</v>
      </c>
      <c r="R303" s="94"/>
      <c r="S303" s="480">
        <f>April!P13</f>
        <v>0</v>
      </c>
      <c r="T303" s="458">
        <f t="shared" si="83"/>
        <v>0</v>
      </c>
      <c r="V303" s="459"/>
      <c r="W303" s="84" t="str">
        <f t="shared" si="85"/>
        <v/>
      </c>
      <c r="X303" s="84" t="e">
        <f t="shared" si="84"/>
        <v>#VALUE!</v>
      </c>
      <c r="Z303" s="7"/>
      <c r="AA303" s="7"/>
      <c r="AB303" s="7"/>
    </row>
    <row r="304" spans="1:28" x14ac:dyDescent="0.2">
      <c r="A304" s="473">
        <f>April!A14</f>
        <v>1</v>
      </c>
      <c r="B304" s="474">
        <f>April!B14</f>
        <v>46124</v>
      </c>
      <c r="D304" s="475"/>
      <c r="E304" s="476"/>
      <c r="F304" s="475"/>
      <c r="G304" s="475"/>
      <c r="H304" s="475"/>
      <c r="I304" s="458">
        <f>April!I14</f>
        <v>0</v>
      </c>
      <c r="J304" s="477"/>
      <c r="K304" s="477"/>
      <c r="L304" s="477"/>
      <c r="M304" s="477"/>
      <c r="N304" s="478"/>
      <c r="O304" s="438"/>
      <c r="P304" s="438"/>
      <c r="Q304" s="479">
        <f>April!AQ14</f>
        <v>0</v>
      </c>
      <c r="R304" s="94"/>
      <c r="S304" s="480">
        <f>April!P14</f>
        <v>0</v>
      </c>
      <c r="T304" s="458">
        <f t="shared" si="83"/>
        <v>0</v>
      </c>
      <c r="V304" s="459"/>
      <c r="W304" s="84">
        <f t="shared" si="85"/>
        <v>32</v>
      </c>
      <c r="X304" s="84">
        <f t="shared" si="84"/>
        <v>-32</v>
      </c>
      <c r="Z304" s="7"/>
      <c r="AA304" s="7"/>
      <c r="AB304" s="7"/>
    </row>
    <row r="305" spans="1:28" x14ac:dyDescent="0.2">
      <c r="A305" s="473">
        <f>April!A15</f>
        <v>2</v>
      </c>
      <c r="B305" s="474">
        <f>April!B15</f>
        <v>46125</v>
      </c>
      <c r="D305" s="475"/>
      <c r="E305" s="476"/>
      <c r="F305" s="475"/>
      <c r="G305" s="475"/>
      <c r="H305" s="475"/>
      <c r="I305" s="458">
        <f>April!I15</f>
        <v>0</v>
      </c>
      <c r="J305" s="477"/>
      <c r="K305" s="477"/>
      <c r="L305" s="477"/>
      <c r="M305" s="477"/>
      <c r="N305" s="478"/>
      <c r="O305" s="438"/>
      <c r="P305" s="438"/>
      <c r="Q305" s="479">
        <f>April!AQ15</f>
        <v>8</v>
      </c>
      <c r="R305" s="94"/>
      <c r="S305" s="480">
        <f>April!P15</f>
        <v>0</v>
      </c>
      <c r="T305" s="458">
        <f t="shared" si="83"/>
        <v>0</v>
      </c>
      <c r="V305" s="459"/>
      <c r="W305" s="84" t="str">
        <f t="shared" si="85"/>
        <v/>
      </c>
      <c r="X305" s="84" t="e">
        <f t="shared" si="84"/>
        <v>#VALUE!</v>
      </c>
      <c r="Z305" s="7"/>
      <c r="AA305" s="7"/>
      <c r="AB305" s="7"/>
    </row>
    <row r="306" spans="1:28" x14ac:dyDescent="0.2">
      <c r="A306" s="473">
        <f>April!A16</f>
        <v>3</v>
      </c>
      <c r="B306" s="474">
        <f>April!B16</f>
        <v>46126</v>
      </c>
      <c r="D306" s="475"/>
      <c r="E306" s="476"/>
      <c r="F306" s="475"/>
      <c r="G306" s="475"/>
      <c r="H306" s="475"/>
      <c r="I306" s="458">
        <f>April!I16</f>
        <v>0</v>
      </c>
      <c r="J306" s="477"/>
      <c r="K306" s="477"/>
      <c r="L306" s="477"/>
      <c r="M306" s="477"/>
      <c r="N306" s="478"/>
      <c r="O306" s="438"/>
      <c r="P306" s="438"/>
      <c r="Q306" s="479">
        <f>April!AQ16</f>
        <v>8</v>
      </c>
      <c r="R306" s="94"/>
      <c r="S306" s="480">
        <f>April!P16</f>
        <v>0</v>
      </c>
      <c r="T306" s="458">
        <f t="shared" si="83"/>
        <v>0</v>
      </c>
      <c r="V306" s="459"/>
      <c r="W306" s="84" t="str">
        <f t="shared" si="85"/>
        <v/>
      </c>
      <c r="X306" s="84" t="e">
        <f t="shared" si="84"/>
        <v>#VALUE!</v>
      </c>
      <c r="Z306" s="7"/>
      <c r="AA306" s="7"/>
      <c r="AB306" s="7"/>
    </row>
    <row r="307" spans="1:28" x14ac:dyDescent="0.2">
      <c r="A307" s="473">
        <f>April!A17</f>
        <v>4</v>
      </c>
      <c r="B307" s="474">
        <f>April!B17</f>
        <v>46127</v>
      </c>
      <c r="D307" s="475"/>
      <c r="E307" s="476"/>
      <c r="F307" s="475"/>
      <c r="G307" s="475"/>
      <c r="H307" s="475"/>
      <c r="I307" s="458">
        <f>April!I17</f>
        <v>0</v>
      </c>
      <c r="J307" s="477"/>
      <c r="K307" s="477"/>
      <c r="L307" s="477"/>
      <c r="M307" s="477"/>
      <c r="N307" s="478"/>
      <c r="O307" s="438"/>
      <c r="P307" s="438"/>
      <c r="Q307" s="479">
        <f>April!AQ17</f>
        <v>8</v>
      </c>
      <c r="R307" s="94"/>
      <c r="S307" s="480">
        <f>April!P17</f>
        <v>0</v>
      </c>
      <c r="T307" s="458">
        <f t="shared" si="83"/>
        <v>0</v>
      </c>
      <c r="V307" s="459"/>
      <c r="W307" s="84" t="str">
        <f t="shared" si="85"/>
        <v/>
      </c>
      <c r="X307" s="84" t="e">
        <f t="shared" si="84"/>
        <v>#VALUE!</v>
      </c>
      <c r="Z307" s="7"/>
      <c r="AA307" s="7"/>
      <c r="AB307" s="7"/>
    </row>
    <row r="308" spans="1:28" x14ac:dyDescent="0.2">
      <c r="A308" s="473">
        <f>April!A18</f>
        <v>5</v>
      </c>
      <c r="B308" s="474">
        <f>April!B18</f>
        <v>46128</v>
      </c>
      <c r="D308" s="475"/>
      <c r="E308" s="476"/>
      <c r="F308" s="475"/>
      <c r="G308" s="475"/>
      <c r="H308" s="475"/>
      <c r="I308" s="458">
        <f>April!I18</f>
        <v>0</v>
      </c>
      <c r="J308" s="477"/>
      <c r="K308" s="477"/>
      <c r="L308" s="477"/>
      <c r="M308" s="477"/>
      <c r="N308" s="478"/>
      <c r="O308" s="438"/>
      <c r="P308" s="438"/>
      <c r="Q308" s="479">
        <f>April!AQ18</f>
        <v>8</v>
      </c>
      <c r="R308" s="94"/>
      <c r="S308" s="480">
        <f>April!P18</f>
        <v>0</v>
      </c>
      <c r="T308" s="458">
        <f t="shared" si="83"/>
        <v>0</v>
      </c>
      <c r="V308" s="459"/>
      <c r="W308" s="84" t="str">
        <f t="shared" si="85"/>
        <v/>
      </c>
      <c r="X308" s="84" t="e">
        <f t="shared" si="84"/>
        <v>#VALUE!</v>
      </c>
      <c r="Z308" s="7"/>
      <c r="AA308" s="7"/>
      <c r="AB308" s="7"/>
    </row>
    <row r="309" spans="1:28" x14ac:dyDescent="0.2">
      <c r="A309" s="473">
        <f>April!A19</f>
        <v>6</v>
      </c>
      <c r="B309" s="474">
        <f>April!B19</f>
        <v>46129</v>
      </c>
      <c r="D309" s="475"/>
      <c r="E309" s="476"/>
      <c r="F309" s="475"/>
      <c r="G309" s="475"/>
      <c r="H309" s="475"/>
      <c r="I309" s="458">
        <f>April!I19</f>
        <v>0</v>
      </c>
      <c r="J309" s="477"/>
      <c r="K309" s="477"/>
      <c r="L309" s="477"/>
      <c r="M309" s="477"/>
      <c r="N309" s="478"/>
      <c r="O309" s="438"/>
      <c r="P309" s="438"/>
      <c r="Q309" s="479">
        <f>April!AQ19</f>
        <v>8</v>
      </c>
      <c r="R309" s="94"/>
      <c r="S309" s="480">
        <f>April!P19</f>
        <v>0</v>
      </c>
      <c r="T309" s="458">
        <f t="shared" si="83"/>
        <v>0</v>
      </c>
      <c r="V309" s="459"/>
      <c r="W309" s="84" t="str">
        <f t="shared" si="85"/>
        <v/>
      </c>
      <c r="X309" s="84" t="e">
        <f t="shared" si="84"/>
        <v>#VALUE!</v>
      </c>
      <c r="Z309" s="7"/>
      <c r="AA309" s="7"/>
      <c r="AB309" s="7"/>
    </row>
    <row r="310" spans="1:28" x14ac:dyDescent="0.2">
      <c r="A310" s="473">
        <f>April!A20</f>
        <v>7</v>
      </c>
      <c r="B310" s="474">
        <f>April!B20</f>
        <v>46130</v>
      </c>
      <c r="D310" s="475"/>
      <c r="E310" s="476"/>
      <c r="F310" s="475"/>
      <c r="G310" s="475"/>
      <c r="H310" s="475"/>
      <c r="I310" s="458">
        <f>April!I20</f>
        <v>0</v>
      </c>
      <c r="J310" s="477"/>
      <c r="K310" s="477"/>
      <c r="L310" s="477"/>
      <c r="M310" s="477"/>
      <c r="N310" s="478"/>
      <c r="O310" s="438"/>
      <c r="P310" s="438"/>
      <c r="Q310" s="479">
        <f>April!AQ20</f>
        <v>0</v>
      </c>
      <c r="R310" s="94"/>
      <c r="S310" s="480">
        <f>April!P20</f>
        <v>0</v>
      </c>
      <c r="T310" s="458">
        <f t="shared" si="83"/>
        <v>0</v>
      </c>
      <c r="V310" s="459"/>
      <c r="W310" s="84" t="str">
        <f t="shared" si="85"/>
        <v/>
      </c>
      <c r="X310" s="84" t="e">
        <f t="shared" si="84"/>
        <v>#VALUE!</v>
      </c>
      <c r="Z310" s="7"/>
      <c r="AA310" s="7"/>
      <c r="AB310" s="7"/>
    </row>
    <row r="311" spans="1:28" x14ac:dyDescent="0.2">
      <c r="A311" s="473">
        <f>April!A21</f>
        <v>1</v>
      </c>
      <c r="B311" s="474">
        <f>April!B21</f>
        <v>46131</v>
      </c>
      <c r="D311" s="475"/>
      <c r="E311" s="476"/>
      <c r="F311" s="475"/>
      <c r="G311" s="475"/>
      <c r="H311" s="475"/>
      <c r="I311" s="458">
        <f>April!I21</f>
        <v>0</v>
      </c>
      <c r="J311" s="477"/>
      <c r="K311" s="477"/>
      <c r="L311" s="477"/>
      <c r="M311" s="477"/>
      <c r="N311" s="478"/>
      <c r="O311" s="438"/>
      <c r="P311" s="438"/>
      <c r="Q311" s="479">
        <f>April!AQ21</f>
        <v>0</v>
      </c>
      <c r="R311" s="94"/>
      <c r="S311" s="480">
        <f>April!P21</f>
        <v>0</v>
      </c>
      <c r="T311" s="458">
        <f t="shared" si="83"/>
        <v>0</v>
      </c>
      <c r="V311" s="459"/>
      <c r="W311" s="84">
        <f t="shared" si="85"/>
        <v>40</v>
      </c>
      <c r="X311" s="84">
        <f t="shared" si="84"/>
        <v>-40</v>
      </c>
      <c r="Z311" s="7"/>
      <c r="AA311" s="7"/>
      <c r="AB311" s="7"/>
    </row>
    <row r="312" spans="1:28" x14ac:dyDescent="0.2">
      <c r="A312" s="473">
        <f>April!A22</f>
        <v>2</v>
      </c>
      <c r="B312" s="474">
        <f>April!B22</f>
        <v>46132</v>
      </c>
      <c r="D312" s="475"/>
      <c r="E312" s="476"/>
      <c r="F312" s="475"/>
      <c r="G312" s="475"/>
      <c r="H312" s="475"/>
      <c r="I312" s="458">
        <f>April!I22</f>
        <v>0</v>
      </c>
      <c r="J312" s="477"/>
      <c r="K312" s="477"/>
      <c r="L312" s="477"/>
      <c r="M312" s="477"/>
      <c r="N312" s="478"/>
      <c r="O312" s="438"/>
      <c r="P312" s="438"/>
      <c r="Q312" s="479">
        <f>April!AQ22</f>
        <v>8</v>
      </c>
      <c r="R312" s="94"/>
      <c r="S312" s="480">
        <f>April!P22</f>
        <v>0</v>
      </c>
      <c r="T312" s="458">
        <f t="shared" si="83"/>
        <v>0</v>
      </c>
      <c r="V312" s="459"/>
      <c r="W312" s="84" t="str">
        <f t="shared" si="85"/>
        <v/>
      </c>
      <c r="X312" s="84" t="e">
        <f t="shared" si="84"/>
        <v>#VALUE!</v>
      </c>
      <c r="Z312" s="7"/>
      <c r="AA312" s="7"/>
      <c r="AB312" s="7"/>
    </row>
    <row r="313" spans="1:28" x14ac:dyDescent="0.2">
      <c r="A313" s="473">
        <f>April!A23</f>
        <v>3</v>
      </c>
      <c r="B313" s="474">
        <f>April!B23</f>
        <v>46133</v>
      </c>
      <c r="D313" s="475"/>
      <c r="E313" s="476"/>
      <c r="F313" s="475"/>
      <c r="G313" s="475"/>
      <c r="H313" s="475"/>
      <c r="I313" s="458">
        <f>April!I23</f>
        <v>0</v>
      </c>
      <c r="J313" s="477"/>
      <c r="K313" s="477"/>
      <c r="L313" s="477"/>
      <c r="M313" s="477"/>
      <c r="N313" s="478"/>
      <c r="O313" s="438"/>
      <c r="P313" s="438"/>
      <c r="Q313" s="479">
        <f>April!AQ23</f>
        <v>0</v>
      </c>
      <c r="R313" s="94"/>
      <c r="S313" s="480">
        <f>April!P23</f>
        <v>0</v>
      </c>
      <c r="T313" s="458">
        <f t="shared" si="83"/>
        <v>0</v>
      </c>
      <c r="V313" s="459"/>
      <c r="W313" s="84" t="str">
        <f t="shared" si="85"/>
        <v/>
      </c>
      <c r="X313" s="84" t="e">
        <f t="shared" si="84"/>
        <v>#VALUE!</v>
      </c>
      <c r="Z313" s="7"/>
      <c r="AA313" s="7"/>
      <c r="AB313" s="7"/>
    </row>
    <row r="314" spans="1:28" x14ac:dyDescent="0.2">
      <c r="A314" s="473">
        <f>April!A24</f>
        <v>4</v>
      </c>
      <c r="B314" s="474">
        <f>April!B24</f>
        <v>46134</v>
      </c>
      <c r="D314" s="475"/>
      <c r="E314" s="476"/>
      <c r="F314" s="475"/>
      <c r="G314" s="475"/>
      <c r="H314" s="475"/>
      <c r="I314" s="458">
        <f>April!I24</f>
        <v>0</v>
      </c>
      <c r="J314" s="477"/>
      <c r="K314" s="477"/>
      <c r="L314" s="477"/>
      <c r="M314" s="477"/>
      <c r="N314" s="478"/>
      <c r="O314" s="438"/>
      <c r="P314" s="438"/>
      <c r="Q314" s="479">
        <f>April!AQ24</f>
        <v>8</v>
      </c>
      <c r="R314" s="94"/>
      <c r="S314" s="480">
        <f>April!P24</f>
        <v>0</v>
      </c>
      <c r="T314" s="458">
        <f t="shared" si="83"/>
        <v>0</v>
      </c>
      <c r="V314" s="459"/>
      <c r="W314" s="84" t="str">
        <f t="shared" si="85"/>
        <v/>
      </c>
      <c r="X314" s="84" t="e">
        <f t="shared" si="84"/>
        <v>#VALUE!</v>
      </c>
      <c r="Z314" s="7"/>
      <c r="AA314" s="7"/>
      <c r="AB314" s="7"/>
    </row>
    <row r="315" spans="1:28" x14ac:dyDescent="0.2">
      <c r="A315" s="473">
        <f>April!A25</f>
        <v>5</v>
      </c>
      <c r="B315" s="474">
        <f>April!B25</f>
        <v>46135</v>
      </c>
      <c r="D315" s="475"/>
      <c r="E315" s="476"/>
      <c r="F315" s="475"/>
      <c r="G315" s="475"/>
      <c r="H315" s="475"/>
      <c r="I315" s="458">
        <f>April!I25</f>
        <v>0</v>
      </c>
      <c r="J315" s="477"/>
      <c r="K315" s="477"/>
      <c r="L315" s="477"/>
      <c r="M315" s="477"/>
      <c r="N315" s="478"/>
      <c r="O315" s="438"/>
      <c r="P315" s="438"/>
      <c r="Q315" s="479">
        <f>April!AQ25</f>
        <v>8</v>
      </c>
      <c r="R315" s="94"/>
      <c r="S315" s="480">
        <f>April!P25</f>
        <v>0</v>
      </c>
      <c r="T315" s="458">
        <f t="shared" si="83"/>
        <v>0</v>
      </c>
      <c r="V315" s="459"/>
      <c r="W315" s="84" t="str">
        <f t="shared" si="85"/>
        <v/>
      </c>
      <c r="X315" s="84" t="e">
        <f t="shared" si="84"/>
        <v>#VALUE!</v>
      </c>
      <c r="Z315" s="7"/>
      <c r="AA315" s="7"/>
      <c r="AB315" s="7"/>
    </row>
    <row r="316" spans="1:28" x14ac:dyDescent="0.2">
      <c r="A316" s="473">
        <f>April!A26</f>
        <v>6</v>
      </c>
      <c r="B316" s="474">
        <f>April!B26</f>
        <v>46136</v>
      </c>
      <c r="D316" s="475"/>
      <c r="E316" s="476"/>
      <c r="F316" s="475"/>
      <c r="G316" s="475"/>
      <c r="H316" s="475"/>
      <c r="I316" s="458">
        <f>April!I26</f>
        <v>0</v>
      </c>
      <c r="J316" s="477"/>
      <c r="K316" s="477"/>
      <c r="L316" s="477"/>
      <c r="M316" s="477"/>
      <c r="N316" s="478"/>
      <c r="O316" s="438"/>
      <c r="P316" s="438"/>
      <c r="Q316" s="479">
        <f>April!AQ26</f>
        <v>8</v>
      </c>
      <c r="R316" s="94"/>
      <c r="S316" s="480">
        <f>April!P26</f>
        <v>0</v>
      </c>
      <c r="T316" s="458">
        <f t="shared" si="83"/>
        <v>0</v>
      </c>
      <c r="V316" s="459"/>
      <c r="W316" s="84" t="str">
        <f t="shared" si="85"/>
        <v/>
      </c>
      <c r="X316" s="84" t="e">
        <f t="shared" si="84"/>
        <v>#VALUE!</v>
      </c>
      <c r="Z316" s="7"/>
      <c r="AA316" s="7"/>
      <c r="AB316" s="7"/>
    </row>
    <row r="317" spans="1:28" x14ac:dyDescent="0.2">
      <c r="A317" s="473">
        <f>April!A27</f>
        <v>7</v>
      </c>
      <c r="B317" s="474">
        <f>April!B27</f>
        <v>46137</v>
      </c>
      <c r="D317" s="475"/>
      <c r="E317" s="476"/>
      <c r="F317" s="475"/>
      <c r="G317" s="475"/>
      <c r="H317" s="475"/>
      <c r="I317" s="458">
        <f>April!I27</f>
        <v>0</v>
      </c>
      <c r="J317" s="477"/>
      <c r="K317" s="477"/>
      <c r="L317" s="477"/>
      <c r="M317" s="477"/>
      <c r="N317" s="478"/>
      <c r="O317" s="438"/>
      <c r="P317" s="438"/>
      <c r="Q317" s="479">
        <f>April!AQ27</f>
        <v>0</v>
      </c>
      <c r="R317" s="94"/>
      <c r="S317" s="480">
        <f>April!P27</f>
        <v>0</v>
      </c>
      <c r="T317" s="458">
        <f t="shared" si="83"/>
        <v>0</v>
      </c>
      <c r="V317" s="459"/>
      <c r="W317" s="84" t="str">
        <f t="shared" si="85"/>
        <v/>
      </c>
      <c r="X317" s="84" t="e">
        <f t="shared" si="84"/>
        <v>#VALUE!</v>
      </c>
      <c r="Z317" s="7"/>
      <c r="AA317" s="7"/>
      <c r="AB317" s="7"/>
    </row>
    <row r="318" spans="1:28" x14ac:dyDescent="0.2">
      <c r="A318" s="473">
        <f>April!A28</f>
        <v>1</v>
      </c>
      <c r="B318" s="474">
        <f>April!B28</f>
        <v>46138</v>
      </c>
      <c r="D318" s="475"/>
      <c r="E318" s="476"/>
      <c r="F318" s="475"/>
      <c r="G318" s="475"/>
      <c r="H318" s="475"/>
      <c r="I318" s="458">
        <f>April!I28</f>
        <v>0</v>
      </c>
      <c r="J318" s="477"/>
      <c r="K318" s="477"/>
      <c r="L318" s="477"/>
      <c r="M318" s="477"/>
      <c r="N318" s="478"/>
      <c r="O318" s="438"/>
      <c r="P318" s="438"/>
      <c r="Q318" s="479">
        <f>April!AQ28</f>
        <v>0</v>
      </c>
      <c r="R318" s="94"/>
      <c r="S318" s="480">
        <f>April!P28</f>
        <v>0</v>
      </c>
      <c r="T318" s="458">
        <f t="shared" si="83"/>
        <v>0</v>
      </c>
      <c r="V318" s="459"/>
      <c r="W318" s="84">
        <f t="shared" si="85"/>
        <v>32</v>
      </c>
      <c r="X318" s="84">
        <f t="shared" si="84"/>
        <v>-32</v>
      </c>
      <c r="Z318" s="7"/>
      <c r="AA318" s="7"/>
      <c r="AB318" s="7"/>
    </row>
    <row r="319" spans="1:28" x14ac:dyDescent="0.2">
      <c r="A319" s="473">
        <f>April!A29</f>
        <v>2</v>
      </c>
      <c r="B319" s="474">
        <f>April!B29</f>
        <v>46139</v>
      </c>
      <c r="D319" s="475"/>
      <c r="E319" s="476"/>
      <c r="F319" s="475"/>
      <c r="G319" s="475"/>
      <c r="H319" s="475"/>
      <c r="I319" s="458">
        <f>April!I29</f>
        <v>0</v>
      </c>
      <c r="J319" s="477"/>
      <c r="K319" s="477"/>
      <c r="L319" s="477"/>
      <c r="M319" s="477"/>
      <c r="N319" s="478"/>
      <c r="O319" s="438"/>
      <c r="P319" s="438"/>
      <c r="Q319" s="479">
        <f>April!AQ29</f>
        <v>8</v>
      </c>
      <c r="R319" s="94"/>
      <c r="S319" s="480">
        <f>April!P29</f>
        <v>0</v>
      </c>
      <c r="T319" s="458">
        <f t="shared" si="83"/>
        <v>0</v>
      </c>
      <c r="V319" s="459"/>
      <c r="W319" s="84" t="str">
        <f t="shared" si="85"/>
        <v/>
      </c>
      <c r="X319" s="84" t="e">
        <f t="shared" si="84"/>
        <v>#VALUE!</v>
      </c>
      <c r="Z319" s="7"/>
      <c r="AA319" s="7"/>
      <c r="AB319" s="7"/>
    </row>
    <row r="320" spans="1:28" x14ac:dyDescent="0.2">
      <c r="A320" s="473">
        <f>April!A30</f>
        <v>3</v>
      </c>
      <c r="B320" s="474">
        <f>April!B30</f>
        <v>46140</v>
      </c>
      <c r="D320" s="475"/>
      <c r="E320" s="476"/>
      <c r="F320" s="475"/>
      <c r="G320" s="475"/>
      <c r="H320" s="475"/>
      <c r="I320" s="458">
        <f>April!I30</f>
        <v>0</v>
      </c>
      <c r="J320" s="477"/>
      <c r="K320" s="477"/>
      <c r="L320" s="477"/>
      <c r="M320" s="477"/>
      <c r="N320" s="478"/>
      <c r="O320" s="438"/>
      <c r="P320" s="438"/>
      <c r="Q320" s="479">
        <f>April!AQ30</f>
        <v>8</v>
      </c>
      <c r="R320" s="94"/>
      <c r="S320" s="480">
        <f>April!P30</f>
        <v>0</v>
      </c>
      <c r="T320" s="458">
        <f t="shared" si="83"/>
        <v>0</v>
      </c>
      <c r="V320" s="459"/>
      <c r="W320" s="84" t="str">
        <f t="shared" si="85"/>
        <v/>
      </c>
      <c r="X320" s="84" t="e">
        <f t="shared" si="84"/>
        <v>#VALUE!</v>
      </c>
      <c r="Z320" s="7"/>
      <c r="AA320" s="7"/>
      <c r="AB320" s="7"/>
    </row>
    <row r="321" spans="1:28" x14ac:dyDescent="0.2">
      <c r="A321" s="473">
        <f>April!A31</f>
        <v>4</v>
      </c>
      <c r="B321" s="474">
        <f>April!B31</f>
        <v>46141</v>
      </c>
      <c r="D321" s="475"/>
      <c r="E321" s="476"/>
      <c r="F321" s="475"/>
      <c r="G321" s="475"/>
      <c r="H321" s="475"/>
      <c r="I321" s="458">
        <f>April!I31</f>
        <v>0</v>
      </c>
      <c r="J321" s="477"/>
      <c r="K321" s="477"/>
      <c r="L321" s="477"/>
      <c r="M321" s="477"/>
      <c r="N321" s="478"/>
      <c r="O321" s="438"/>
      <c r="P321" s="438"/>
      <c r="Q321" s="479">
        <f>April!AQ31</f>
        <v>8</v>
      </c>
      <c r="R321" s="94"/>
      <c r="S321" s="480">
        <f>April!P31</f>
        <v>0</v>
      </c>
      <c r="T321" s="458">
        <f t="shared" si="83"/>
        <v>0</v>
      </c>
      <c r="V321" s="459"/>
      <c r="W321" s="84" t="str">
        <f t="shared" si="85"/>
        <v/>
      </c>
      <c r="X321" s="84" t="e">
        <f t="shared" si="84"/>
        <v>#VALUE!</v>
      </c>
      <c r="Z321" s="7"/>
      <c r="AA321" s="7"/>
      <c r="AB321" s="7"/>
    </row>
    <row r="322" spans="1:28" x14ac:dyDescent="0.2">
      <c r="A322" s="473">
        <f>April!A32</f>
        <v>5</v>
      </c>
      <c r="B322" s="474">
        <f>April!B32</f>
        <v>46142</v>
      </c>
      <c r="D322" s="475"/>
      <c r="E322" s="476"/>
      <c r="F322" s="475"/>
      <c r="G322" s="475"/>
      <c r="H322" s="475"/>
      <c r="I322" s="458">
        <f>April!I32</f>
        <v>0</v>
      </c>
      <c r="J322" s="477"/>
      <c r="K322" s="477"/>
      <c r="L322" s="477"/>
      <c r="M322" s="477"/>
      <c r="N322" s="478"/>
      <c r="O322" s="438"/>
      <c r="P322" s="438"/>
      <c r="Q322" s="479">
        <f>April!AQ32</f>
        <v>8</v>
      </c>
      <c r="R322" s="94"/>
      <c r="S322" s="480">
        <f>April!P32</f>
        <v>0</v>
      </c>
      <c r="T322" s="458">
        <f t="shared" si="83"/>
        <v>0</v>
      </c>
      <c r="V322" s="459"/>
      <c r="W322" s="84" t="str">
        <f t="shared" si="85"/>
        <v/>
      </c>
      <c r="X322" s="84" t="e">
        <f t="shared" si="84"/>
        <v>#VALUE!</v>
      </c>
      <c r="Z322" s="7"/>
      <c r="AA322" s="7"/>
      <c r="AB322" s="7"/>
    </row>
    <row r="323" spans="1:28" x14ac:dyDescent="0.2">
      <c r="A323" s="464">
        <f>Mai!A3</f>
        <v>6</v>
      </c>
      <c r="B323" s="465">
        <f>Mai!B3</f>
        <v>46143</v>
      </c>
      <c r="D323" s="466"/>
      <c r="E323" s="467"/>
      <c r="F323" s="466"/>
      <c r="G323" s="466"/>
      <c r="H323" s="466"/>
      <c r="I323" s="468">
        <f>Mai!I3</f>
        <v>0</v>
      </c>
      <c r="J323" s="469"/>
      <c r="K323" s="469"/>
      <c r="L323" s="469"/>
      <c r="M323" s="469"/>
      <c r="N323" s="470"/>
      <c r="O323" s="438"/>
      <c r="P323" s="438"/>
      <c r="Q323" s="471">
        <f>Mai!AQ3</f>
        <v>0</v>
      </c>
      <c r="R323" s="94"/>
      <c r="S323" s="472">
        <f>Mai!T3</f>
        <v>0</v>
      </c>
      <c r="T323" s="458">
        <f t="shared" si="83"/>
        <v>0</v>
      </c>
      <c r="V323" s="92"/>
      <c r="W323" s="84" t="str">
        <f t="shared" si="85"/>
        <v/>
      </c>
      <c r="X323" s="84" t="e">
        <f t="shared" si="84"/>
        <v>#VALUE!</v>
      </c>
      <c r="Z323" s="7"/>
      <c r="AA323" s="7"/>
      <c r="AB323" s="7"/>
    </row>
    <row r="324" spans="1:28" x14ac:dyDescent="0.2">
      <c r="A324" s="473">
        <f>Mai!A4</f>
        <v>7</v>
      </c>
      <c r="B324" s="474">
        <f>Mai!B4</f>
        <v>46144</v>
      </c>
      <c r="D324" s="475"/>
      <c r="E324" s="476"/>
      <c r="F324" s="475"/>
      <c r="G324" s="475"/>
      <c r="H324" s="475"/>
      <c r="I324" s="458">
        <f>Mai!I4</f>
        <v>0</v>
      </c>
      <c r="J324" s="477"/>
      <c r="K324" s="477"/>
      <c r="L324" s="477"/>
      <c r="M324" s="477"/>
      <c r="N324" s="478"/>
      <c r="O324" s="438"/>
      <c r="P324" s="438"/>
      <c r="Q324" s="471">
        <f>Mai!AQ4</f>
        <v>0</v>
      </c>
      <c r="R324" s="94"/>
      <c r="S324" s="480">
        <f>Mai!T4</f>
        <v>0</v>
      </c>
      <c r="T324" s="458">
        <f t="shared" si="83"/>
        <v>0</v>
      </c>
      <c r="V324" s="92"/>
      <c r="W324" s="84" t="str">
        <f t="shared" si="85"/>
        <v/>
      </c>
      <c r="X324" s="84" t="e">
        <f t="shared" si="84"/>
        <v>#VALUE!</v>
      </c>
      <c r="Z324" s="7"/>
      <c r="AA324" s="7"/>
      <c r="AB324" s="7"/>
    </row>
    <row r="325" spans="1:28" x14ac:dyDescent="0.2">
      <c r="A325" s="473">
        <f>Mai!A5</f>
        <v>1</v>
      </c>
      <c r="B325" s="474">
        <f>Mai!B5</f>
        <v>46145</v>
      </c>
      <c r="D325" s="475"/>
      <c r="E325" s="476"/>
      <c r="F325" s="475"/>
      <c r="G325" s="475"/>
      <c r="H325" s="475"/>
      <c r="I325" s="458">
        <f>Mai!I5</f>
        <v>0</v>
      </c>
      <c r="J325" s="477"/>
      <c r="K325" s="477"/>
      <c r="L325" s="477"/>
      <c r="M325" s="477"/>
      <c r="N325" s="478"/>
      <c r="O325" s="438"/>
      <c r="P325" s="438"/>
      <c r="Q325" s="471">
        <f>Mai!AQ5</f>
        <v>0</v>
      </c>
      <c r="R325" s="94"/>
      <c r="S325" s="480">
        <f>Mai!T5</f>
        <v>0</v>
      </c>
      <c r="T325" s="458">
        <f t="shared" si="83"/>
        <v>0</v>
      </c>
      <c r="V325" s="92"/>
      <c r="W325" s="84">
        <f t="shared" si="85"/>
        <v>32</v>
      </c>
      <c r="X325" s="84">
        <f t="shared" si="84"/>
        <v>-32</v>
      </c>
      <c r="Z325" s="7"/>
      <c r="AA325" s="7"/>
      <c r="AB325" s="7"/>
    </row>
    <row r="326" spans="1:28" x14ac:dyDescent="0.2">
      <c r="A326" s="473">
        <f>Mai!A6</f>
        <v>2</v>
      </c>
      <c r="B326" s="474">
        <f>Mai!B6</f>
        <v>46146</v>
      </c>
      <c r="D326" s="475"/>
      <c r="E326" s="476"/>
      <c r="F326" s="475"/>
      <c r="G326" s="475"/>
      <c r="H326" s="475"/>
      <c r="I326" s="458">
        <f>Mai!I6</f>
        <v>0</v>
      </c>
      <c r="J326" s="477"/>
      <c r="K326" s="477"/>
      <c r="L326" s="477"/>
      <c r="M326" s="477"/>
      <c r="N326" s="478"/>
      <c r="O326" s="438"/>
      <c r="P326" s="438"/>
      <c r="Q326" s="471">
        <f>Mai!AQ6</f>
        <v>8</v>
      </c>
      <c r="R326" s="94"/>
      <c r="S326" s="480">
        <f>Mai!T6</f>
        <v>0</v>
      </c>
      <c r="T326" s="458">
        <f t="shared" si="83"/>
        <v>0</v>
      </c>
      <c r="V326" s="92"/>
      <c r="W326" s="84" t="str">
        <f t="shared" si="85"/>
        <v/>
      </c>
      <c r="X326" s="84" t="e">
        <f t="shared" si="84"/>
        <v>#VALUE!</v>
      </c>
      <c r="Z326" s="7"/>
      <c r="AA326" s="7"/>
      <c r="AB326" s="7"/>
    </row>
    <row r="327" spans="1:28" x14ac:dyDescent="0.2">
      <c r="A327" s="473">
        <f>Mai!A7</f>
        <v>3</v>
      </c>
      <c r="B327" s="474">
        <f>Mai!B7</f>
        <v>46147</v>
      </c>
      <c r="D327" s="475"/>
      <c r="E327" s="476"/>
      <c r="F327" s="475"/>
      <c r="G327" s="475"/>
      <c r="H327" s="475"/>
      <c r="I327" s="458">
        <f>Mai!I7</f>
        <v>0</v>
      </c>
      <c r="J327" s="477"/>
      <c r="K327" s="477"/>
      <c r="L327" s="477"/>
      <c r="M327" s="477"/>
      <c r="N327" s="478"/>
      <c r="O327" s="438"/>
      <c r="P327" s="438"/>
      <c r="Q327" s="471">
        <f>Mai!AQ7</f>
        <v>8</v>
      </c>
      <c r="R327" s="94"/>
      <c r="S327" s="480">
        <f>Mai!T7</f>
        <v>0</v>
      </c>
      <c r="T327" s="458">
        <f t="shared" si="83"/>
        <v>0</v>
      </c>
      <c r="V327" s="92"/>
      <c r="W327" s="84" t="str">
        <f t="shared" si="85"/>
        <v/>
      </c>
      <c r="X327" s="84" t="e">
        <f t="shared" si="84"/>
        <v>#VALUE!</v>
      </c>
      <c r="Z327" s="7"/>
      <c r="AA327" s="7"/>
      <c r="AB327" s="7"/>
    </row>
    <row r="328" spans="1:28" x14ac:dyDescent="0.2">
      <c r="A328" s="473">
        <f>Mai!A8</f>
        <v>4</v>
      </c>
      <c r="B328" s="474">
        <f>Mai!B8</f>
        <v>46148</v>
      </c>
      <c r="D328" s="475"/>
      <c r="E328" s="476"/>
      <c r="F328" s="475"/>
      <c r="G328" s="475"/>
      <c r="H328" s="475"/>
      <c r="I328" s="458">
        <f>Mai!I8</f>
        <v>0</v>
      </c>
      <c r="J328" s="477"/>
      <c r="K328" s="477"/>
      <c r="L328" s="477"/>
      <c r="M328" s="477"/>
      <c r="N328" s="478"/>
      <c r="O328" s="438"/>
      <c r="P328" s="438"/>
      <c r="Q328" s="471">
        <f>Mai!AQ8</f>
        <v>8</v>
      </c>
      <c r="R328" s="94"/>
      <c r="S328" s="480">
        <f>Mai!T8</f>
        <v>0</v>
      </c>
      <c r="T328" s="458">
        <f t="shared" si="83"/>
        <v>0</v>
      </c>
      <c r="V328" s="92"/>
      <c r="W328" s="84" t="str">
        <f t="shared" si="85"/>
        <v/>
      </c>
      <c r="X328" s="84" t="e">
        <f t="shared" si="84"/>
        <v>#VALUE!</v>
      </c>
      <c r="Z328" s="7"/>
      <c r="AA328" s="7"/>
      <c r="AB328" s="7"/>
    </row>
    <row r="329" spans="1:28" x14ac:dyDescent="0.2">
      <c r="A329" s="473">
        <f>Mai!A9</f>
        <v>5</v>
      </c>
      <c r="B329" s="474">
        <f>Mai!B9</f>
        <v>46149</v>
      </c>
      <c r="D329" s="475"/>
      <c r="E329" s="476"/>
      <c r="F329" s="475"/>
      <c r="G329" s="475"/>
      <c r="H329" s="475"/>
      <c r="I329" s="458">
        <f>Mai!I9</f>
        <v>0</v>
      </c>
      <c r="J329" s="477"/>
      <c r="K329" s="477"/>
      <c r="L329" s="477"/>
      <c r="M329" s="477"/>
      <c r="N329" s="478"/>
      <c r="O329" s="438"/>
      <c r="P329" s="438"/>
      <c r="Q329" s="471">
        <f>Mai!AQ9</f>
        <v>8</v>
      </c>
      <c r="R329" s="94"/>
      <c r="S329" s="480">
        <f>Mai!T9</f>
        <v>0</v>
      </c>
      <c r="T329" s="458">
        <f t="shared" si="83"/>
        <v>0</v>
      </c>
      <c r="V329" s="92"/>
      <c r="W329" s="84" t="str">
        <f t="shared" si="85"/>
        <v/>
      </c>
      <c r="X329" s="84" t="e">
        <f t="shared" si="84"/>
        <v>#VALUE!</v>
      </c>
      <c r="Z329" s="7"/>
      <c r="AA329" s="7"/>
      <c r="AB329" s="7"/>
    </row>
    <row r="330" spans="1:28" x14ac:dyDescent="0.2">
      <c r="A330" s="473">
        <f>Mai!A10</f>
        <v>6</v>
      </c>
      <c r="B330" s="474">
        <f>Mai!B10</f>
        <v>46150</v>
      </c>
      <c r="D330" s="475"/>
      <c r="E330" s="476"/>
      <c r="F330" s="475"/>
      <c r="G330" s="475"/>
      <c r="H330" s="475"/>
      <c r="I330" s="458">
        <f>Mai!I10</f>
        <v>0</v>
      </c>
      <c r="J330" s="477"/>
      <c r="K330" s="477"/>
      <c r="L330" s="477"/>
      <c r="M330" s="477"/>
      <c r="N330" s="478"/>
      <c r="O330" s="438"/>
      <c r="P330" s="438"/>
      <c r="Q330" s="471">
        <f>Mai!AQ10</f>
        <v>8</v>
      </c>
      <c r="R330" s="94"/>
      <c r="S330" s="480">
        <f>Mai!T10</f>
        <v>0</v>
      </c>
      <c r="T330" s="458">
        <f t="shared" si="83"/>
        <v>0</v>
      </c>
      <c r="V330" s="92"/>
      <c r="W330" s="84" t="str">
        <f t="shared" si="85"/>
        <v/>
      </c>
      <c r="X330" s="84" t="e">
        <f t="shared" si="84"/>
        <v>#VALUE!</v>
      </c>
      <c r="Z330" s="7"/>
      <c r="AA330" s="7"/>
      <c r="AB330" s="7"/>
    </row>
    <row r="331" spans="1:28" x14ac:dyDescent="0.2">
      <c r="A331" s="473">
        <f>Mai!A11</f>
        <v>7</v>
      </c>
      <c r="B331" s="474">
        <f>Mai!B11</f>
        <v>46151</v>
      </c>
      <c r="D331" s="475"/>
      <c r="E331" s="476"/>
      <c r="F331" s="475"/>
      <c r="G331" s="475"/>
      <c r="H331" s="475"/>
      <c r="I331" s="458">
        <f>Mai!I11</f>
        <v>0</v>
      </c>
      <c r="J331" s="477"/>
      <c r="K331" s="477"/>
      <c r="L331" s="477"/>
      <c r="M331" s="477"/>
      <c r="N331" s="478"/>
      <c r="O331" s="438"/>
      <c r="P331" s="438"/>
      <c r="Q331" s="471">
        <f>Mai!AQ11</f>
        <v>0</v>
      </c>
      <c r="R331" s="94"/>
      <c r="S331" s="480">
        <f>Mai!T11</f>
        <v>0</v>
      </c>
      <c r="T331" s="458">
        <f t="shared" ref="T331:T394" si="86">IF(A331=1,SUM(I325:I331),0)</f>
        <v>0</v>
      </c>
      <c r="V331" s="92"/>
      <c r="W331" s="84" t="str">
        <f t="shared" si="85"/>
        <v/>
      </c>
      <c r="X331" s="84" t="e">
        <f t="shared" ref="X331:X394" si="87">V331-W331</f>
        <v>#VALUE!</v>
      </c>
      <c r="Z331" s="7"/>
      <c r="AA331" s="7"/>
      <c r="AB331" s="7"/>
    </row>
    <row r="332" spans="1:28" x14ac:dyDescent="0.2">
      <c r="A332" s="473">
        <f>Mai!A12</f>
        <v>1</v>
      </c>
      <c r="B332" s="474">
        <f>Mai!B12</f>
        <v>46152</v>
      </c>
      <c r="D332" s="475"/>
      <c r="E332" s="476"/>
      <c r="F332" s="475"/>
      <c r="G332" s="475"/>
      <c r="H332" s="475"/>
      <c r="I332" s="458">
        <f>Mai!I12</f>
        <v>0</v>
      </c>
      <c r="J332" s="477"/>
      <c r="K332" s="477"/>
      <c r="L332" s="477"/>
      <c r="M332" s="477"/>
      <c r="N332" s="478"/>
      <c r="O332" s="438"/>
      <c r="P332" s="438"/>
      <c r="Q332" s="471">
        <f>Mai!AQ12</f>
        <v>0</v>
      </c>
      <c r="R332" s="94"/>
      <c r="S332" s="480">
        <f>Mai!T12</f>
        <v>0</v>
      </c>
      <c r="T332" s="458">
        <f t="shared" si="86"/>
        <v>0</v>
      </c>
      <c r="V332" s="92"/>
      <c r="W332" s="84">
        <f t="shared" si="85"/>
        <v>40</v>
      </c>
      <c r="X332" s="84">
        <f t="shared" si="87"/>
        <v>-40</v>
      </c>
      <c r="Z332" s="7"/>
      <c r="AA332" s="7"/>
      <c r="AB332" s="7"/>
    </row>
    <row r="333" spans="1:28" x14ac:dyDescent="0.2">
      <c r="A333" s="473">
        <f>Mai!A13</f>
        <v>2</v>
      </c>
      <c r="B333" s="474">
        <f>Mai!B13</f>
        <v>46153</v>
      </c>
      <c r="D333" s="475"/>
      <c r="E333" s="476"/>
      <c r="F333" s="475"/>
      <c r="G333" s="475"/>
      <c r="H333" s="475"/>
      <c r="I333" s="458">
        <f>Mai!I13</f>
        <v>0</v>
      </c>
      <c r="J333" s="477"/>
      <c r="K333" s="477"/>
      <c r="L333" s="477"/>
      <c r="M333" s="477"/>
      <c r="N333" s="478"/>
      <c r="O333" s="438"/>
      <c r="P333" s="438"/>
      <c r="Q333" s="471">
        <f>Mai!AQ13</f>
        <v>8</v>
      </c>
      <c r="R333" s="94"/>
      <c r="S333" s="480">
        <f>Mai!T13</f>
        <v>0</v>
      </c>
      <c r="T333" s="458">
        <f t="shared" si="86"/>
        <v>0</v>
      </c>
      <c r="V333" s="92"/>
      <c r="W333" s="84" t="str">
        <f t="shared" si="85"/>
        <v/>
      </c>
      <c r="X333" s="84" t="e">
        <f t="shared" si="87"/>
        <v>#VALUE!</v>
      </c>
      <c r="Z333" s="7"/>
      <c r="AA333" s="7"/>
      <c r="AB333" s="7"/>
    </row>
    <row r="334" spans="1:28" x14ac:dyDescent="0.2">
      <c r="A334" s="473">
        <f>Mai!A14</f>
        <v>3</v>
      </c>
      <c r="B334" s="474">
        <f>Mai!B14</f>
        <v>46154</v>
      </c>
      <c r="D334" s="475"/>
      <c r="E334" s="476"/>
      <c r="F334" s="475"/>
      <c r="G334" s="475"/>
      <c r="H334" s="475"/>
      <c r="I334" s="458">
        <f>Mai!I14</f>
        <v>0</v>
      </c>
      <c r="J334" s="477"/>
      <c r="K334" s="477"/>
      <c r="L334" s="477"/>
      <c r="M334" s="477"/>
      <c r="N334" s="478"/>
      <c r="O334" s="438"/>
      <c r="P334" s="438"/>
      <c r="Q334" s="471">
        <f>Mai!AQ14</f>
        <v>8</v>
      </c>
      <c r="R334" s="94"/>
      <c r="S334" s="480">
        <f>Mai!T14</f>
        <v>0</v>
      </c>
      <c r="T334" s="458">
        <f t="shared" si="86"/>
        <v>0</v>
      </c>
      <c r="V334" s="92"/>
      <c r="W334" s="84" t="str">
        <f t="shared" si="85"/>
        <v/>
      </c>
      <c r="X334" s="84" t="e">
        <f t="shared" si="87"/>
        <v>#VALUE!</v>
      </c>
      <c r="Z334" s="7"/>
      <c r="AA334" s="7"/>
      <c r="AB334" s="7"/>
    </row>
    <row r="335" spans="1:28" x14ac:dyDescent="0.2">
      <c r="A335" s="473">
        <f>Mai!A15</f>
        <v>4</v>
      </c>
      <c r="B335" s="474">
        <f>Mai!B15</f>
        <v>46155</v>
      </c>
      <c r="D335" s="475"/>
      <c r="E335" s="476"/>
      <c r="F335" s="475"/>
      <c r="G335" s="475"/>
      <c r="H335" s="475"/>
      <c r="I335" s="458">
        <f>Mai!I15</f>
        <v>0</v>
      </c>
      <c r="J335" s="477"/>
      <c r="K335" s="477"/>
      <c r="L335" s="477"/>
      <c r="M335" s="477"/>
      <c r="N335" s="478"/>
      <c r="O335" s="438"/>
      <c r="P335" s="438"/>
      <c r="Q335" s="471">
        <f>Mai!AQ15</f>
        <v>8</v>
      </c>
      <c r="R335" s="94"/>
      <c r="S335" s="480">
        <f>Mai!T15</f>
        <v>0</v>
      </c>
      <c r="T335" s="458">
        <f t="shared" si="86"/>
        <v>0</v>
      </c>
      <c r="V335" s="92"/>
      <c r="W335" s="84" t="str">
        <f t="shared" ref="W335:W398" si="88">IF(A335=1,SUM(Q329:Q335),"")</f>
        <v/>
      </c>
      <c r="X335" s="84" t="e">
        <f t="shared" si="87"/>
        <v>#VALUE!</v>
      </c>
      <c r="Z335" s="7"/>
      <c r="AA335" s="7"/>
      <c r="AB335" s="7"/>
    </row>
    <row r="336" spans="1:28" x14ac:dyDescent="0.2">
      <c r="A336" s="473">
        <f>Mai!A16</f>
        <v>5</v>
      </c>
      <c r="B336" s="474">
        <f>Mai!B16</f>
        <v>46156</v>
      </c>
      <c r="D336" s="475"/>
      <c r="E336" s="476"/>
      <c r="F336" s="475"/>
      <c r="G336" s="475"/>
      <c r="H336" s="475"/>
      <c r="I336" s="458">
        <f>Mai!I16</f>
        <v>0</v>
      </c>
      <c r="J336" s="477"/>
      <c r="K336" s="477"/>
      <c r="L336" s="477"/>
      <c r="M336" s="477"/>
      <c r="N336" s="478"/>
      <c r="O336" s="438"/>
      <c r="P336" s="438"/>
      <c r="Q336" s="471">
        <f>Mai!AQ16</f>
        <v>0</v>
      </c>
      <c r="R336" s="94"/>
      <c r="S336" s="480">
        <f>Mai!T16</f>
        <v>0</v>
      </c>
      <c r="T336" s="458">
        <f t="shared" si="86"/>
        <v>0</v>
      </c>
      <c r="V336" s="92"/>
      <c r="W336" s="84" t="str">
        <f t="shared" si="88"/>
        <v/>
      </c>
      <c r="X336" s="84" t="e">
        <f t="shared" si="87"/>
        <v>#VALUE!</v>
      </c>
      <c r="Z336" s="7"/>
      <c r="AA336" s="7"/>
      <c r="AB336" s="7"/>
    </row>
    <row r="337" spans="1:28" x14ac:dyDescent="0.2">
      <c r="A337" s="473">
        <f>Mai!A17</f>
        <v>6</v>
      </c>
      <c r="B337" s="474">
        <f>Mai!B17</f>
        <v>46157</v>
      </c>
      <c r="D337" s="475"/>
      <c r="E337" s="476"/>
      <c r="F337" s="475"/>
      <c r="G337" s="475"/>
      <c r="H337" s="475"/>
      <c r="I337" s="458">
        <f>Mai!I17</f>
        <v>0</v>
      </c>
      <c r="J337" s="477"/>
      <c r="K337" s="477"/>
      <c r="L337" s="477"/>
      <c r="M337" s="477"/>
      <c r="N337" s="478"/>
      <c r="O337" s="438"/>
      <c r="P337" s="438"/>
      <c r="Q337" s="471">
        <f>Mai!AQ17</f>
        <v>8</v>
      </c>
      <c r="R337" s="94"/>
      <c r="S337" s="480">
        <f>Mai!T17</f>
        <v>0</v>
      </c>
      <c r="T337" s="458">
        <f t="shared" si="86"/>
        <v>0</v>
      </c>
      <c r="V337" s="92"/>
      <c r="W337" s="84" t="str">
        <f t="shared" si="88"/>
        <v/>
      </c>
      <c r="X337" s="84" t="e">
        <f t="shared" si="87"/>
        <v>#VALUE!</v>
      </c>
      <c r="Z337" s="7"/>
      <c r="AA337" s="7"/>
      <c r="AB337" s="7"/>
    </row>
    <row r="338" spans="1:28" x14ac:dyDescent="0.2">
      <c r="A338" s="473">
        <f>Mai!A18</f>
        <v>7</v>
      </c>
      <c r="B338" s="474">
        <f>Mai!B18</f>
        <v>46158</v>
      </c>
      <c r="D338" s="475"/>
      <c r="E338" s="476"/>
      <c r="F338" s="475"/>
      <c r="G338" s="475"/>
      <c r="H338" s="475"/>
      <c r="I338" s="458">
        <f>Mai!I18</f>
        <v>0</v>
      </c>
      <c r="J338" s="477"/>
      <c r="K338" s="477"/>
      <c r="L338" s="477"/>
      <c r="M338" s="477"/>
      <c r="N338" s="478"/>
      <c r="O338" s="438"/>
      <c r="P338" s="438"/>
      <c r="Q338" s="471">
        <f>Mai!AQ18</f>
        <v>0</v>
      </c>
      <c r="R338" s="94"/>
      <c r="S338" s="480">
        <f>Mai!T18</f>
        <v>0</v>
      </c>
      <c r="T338" s="458">
        <f t="shared" si="86"/>
        <v>0</v>
      </c>
      <c r="V338" s="92"/>
      <c r="W338" s="84" t="str">
        <f t="shared" si="88"/>
        <v/>
      </c>
      <c r="X338" s="84" t="e">
        <f t="shared" si="87"/>
        <v>#VALUE!</v>
      </c>
      <c r="Z338" s="7"/>
      <c r="AA338" s="7"/>
      <c r="AB338" s="7"/>
    </row>
    <row r="339" spans="1:28" x14ac:dyDescent="0.2">
      <c r="A339" s="473">
        <f>Mai!A19</f>
        <v>1</v>
      </c>
      <c r="B339" s="474">
        <f>Mai!B19</f>
        <v>46159</v>
      </c>
      <c r="D339" s="475"/>
      <c r="E339" s="476"/>
      <c r="F339" s="475"/>
      <c r="G339" s="475"/>
      <c r="H339" s="475"/>
      <c r="I339" s="458">
        <f>Mai!I19</f>
        <v>0</v>
      </c>
      <c r="J339" s="477"/>
      <c r="K339" s="477"/>
      <c r="L339" s="477"/>
      <c r="M339" s="477"/>
      <c r="N339" s="478"/>
      <c r="O339" s="438"/>
      <c r="P339" s="438"/>
      <c r="Q339" s="471">
        <f>Mai!AQ19</f>
        <v>0</v>
      </c>
      <c r="R339" s="94"/>
      <c r="S339" s="480">
        <f>Mai!T19</f>
        <v>0</v>
      </c>
      <c r="T339" s="458">
        <f t="shared" si="86"/>
        <v>0</v>
      </c>
      <c r="V339" s="92"/>
      <c r="W339" s="84">
        <f t="shared" si="88"/>
        <v>32</v>
      </c>
      <c r="X339" s="84">
        <f t="shared" si="87"/>
        <v>-32</v>
      </c>
      <c r="Z339" s="7"/>
      <c r="AA339" s="7"/>
      <c r="AB339" s="7"/>
    </row>
    <row r="340" spans="1:28" x14ac:dyDescent="0.2">
      <c r="A340" s="473">
        <f>Mai!A20</f>
        <v>2</v>
      </c>
      <c r="B340" s="474">
        <f>Mai!B20</f>
        <v>46160</v>
      </c>
      <c r="D340" s="475"/>
      <c r="E340" s="476"/>
      <c r="F340" s="475"/>
      <c r="G340" s="475"/>
      <c r="H340" s="475"/>
      <c r="I340" s="458">
        <f>Mai!I20</f>
        <v>0</v>
      </c>
      <c r="J340" s="477"/>
      <c r="K340" s="477"/>
      <c r="L340" s="477"/>
      <c r="M340" s="477"/>
      <c r="N340" s="478"/>
      <c r="O340" s="438"/>
      <c r="P340" s="438"/>
      <c r="Q340" s="471">
        <f>Mai!AQ20</f>
        <v>8</v>
      </c>
      <c r="R340" s="94"/>
      <c r="S340" s="480">
        <f>Mai!T20</f>
        <v>0</v>
      </c>
      <c r="T340" s="458">
        <f t="shared" si="86"/>
        <v>0</v>
      </c>
      <c r="V340" s="92"/>
      <c r="W340" s="84" t="str">
        <f t="shared" si="88"/>
        <v/>
      </c>
      <c r="X340" s="84" t="e">
        <f t="shared" si="87"/>
        <v>#VALUE!</v>
      </c>
      <c r="Z340" s="7"/>
      <c r="AA340" s="7"/>
      <c r="AB340" s="7"/>
    </row>
    <row r="341" spans="1:28" x14ac:dyDescent="0.2">
      <c r="A341" s="473">
        <f>Mai!A21</f>
        <v>3</v>
      </c>
      <c r="B341" s="474">
        <f>Mai!B21</f>
        <v>46161</v>
      </c>
      <c r="D341" s="475"/>
      <c r="E341" s="476"/>
      <c r="F341" s="475"/>
      <c r="G341" s="475"/>
      <c r="H341" s="475"/>
      <c r="I341" s="458">
        <f>Mai!I21</f>
        <v>0</v>
      </c>
      <c r="J341" s="477"/>
      <c r="K341" s="477"/>
      <c r="L341" s="477"/>
      <c r="M341" s="477"/>
      <c r="N341" s="478"/>
      <c r="O341" s="438"/>
      <c r="P341" s="438"/>
      <c r="Q341" s="471">
        <f>Mai!AQ21</f>
        <v>8</v>
      </c>
      <c r="R341" s="94"/>
      <c r="S341" s="480">
        <f>Mai!T21</f>
        <v>0</v>
      </c>
      <c r="T341" s="458">
        <f t="shared" si="86"/>
        <v>0</v>
      </c>
      <c r="V341" s="92"/>
      <c r="W341" s="84" t="str">
        <f t="shared" si="88"/>
        <v/>
      </c>
      <c r="X341" s="84" t="e">
        <f t="shared" si="87"/>
        <v>#VALUE!</v>
      </c>
      <c r="Z341" s="7"/>
      <c r="AA341" s="7"/>
      <c r="AB341" s="7"/>
    </row>
    <row r="342" spans="1:28" x14ac:dyDescent="0.2">
      <c r="A342" s="473">
        <f>Mai!A22</f>
        <v>4</v>
      </c>
      <c r="B342" s="474">
        <f>Mai!B22</f>
        <v>46162</v>
      </c>
      <c r="D342" s="475"/>
      <c r="E342" s="476"/>
      <c r="F342" s="475"/>
      <c r="G342" s="475"/>
      <c r="H342" s="475"/>
      <c r="I342" s="458">
        <f>Mai!I22</f>
        <v>0</v>
      </c>
      <c r="J342" s="477"/>
      <c r="K342" s="477"/>
      <c r="L342" s="477"/>
      <c r="M342" s="477"/>
      <c r="N342" s="478"/>
      <c r="O342" s="438"/>
      <c r="P342" s="438"/>
      <c r="Q342" s="471">
        <f>Mai!AQ22</f>
        <v>8</v>
      </c>
      <c r="R342" s="94"/>
      <c r="S342" s="480">
        <f>Mai!T22</f>
        <v>0</v>
      </c>
      <c r="T342" s="458">
        <f t="shared" si="86"/>
        <v>0</v>
      </c>
      <c r="V342" s="92"/>
      <c r="W342" s="84" t="str">
        <f t="shared" si="88"/>
        <v/>
      </c>
      <c r="X342" s="84" t="e">
        <f t="shared" si="87"/>
        <v>#VALUE!</v>
      </c>
      <c r="Z342" s="7"/>
      <c r="AA342" s="7"/>
      <c r="AB342" s="7"/>
    </row>
    <row r="343" spans="1:28" x14ac:dyDescent="0.2">
      <c r="A343" s="473">
        <f>Mai!A23</f>
        <v>5</v>
      </c>
      <c r="B343" s="474">
        <f>Mai!B23</f>
        <v>46163</v>
      </c>
      <c r="D343" s="475"/>
      <c r="E343" s="476"/>
      <c r="F343" s="475"/>
      <c r="G343" s="475"/>
      <c r="H343" s="475"/>
      <c r="I343" s="458">
        <f>Mai!I23</f>
        <v>0</v>
      </c>
      <c r="J343" s="477"/>
      <c r="K343" s="477"/>
      <c r="L343" s="477"/>
      <c r="M343" s="477"/>
      <c r="N343" s="478"/>
      <c r="O343" s="438"/>
      <c r="P343" s="438"/>
      <c r="Q343" s="471">
        <f>Mai!AQ23</f>
        <v>8</v>
      </c>
      <c r="R343" s="94"/>
      <c r="S343" s="480">
        <f>Mai!T23</f>
        <v>0</v>
      </c>
      <c r="T343" s="458">
        <f t="shared" si="86"/>
        <v>0</v>
      </c>
      <c r="V343" s="92"/>
      <c r="W343" s="84" t="str">
        <f t="shared" si="88"/>
        <v/>
      </c>
      <c r="X343" s="84" t="e">
        <f t="shared" si="87"/>
        <v>#VALUE!</v>
      </c>
      <c r="Z343" s="7"/>
      <c r="AA343" s="7"/>
      <c r="AB343" s="7"/>
    </row>
    <row r="344" spans="1:28" x14ac:dyDescent="0.2">
      <c r="A344" s="473">
        <f>Mai!A24</f>
        <v>6</v>
      </c>
      <c r="B344" s="474">
        <f>Mai!B24</f>
        <v>46164</v>
      </c>
      <c r="D344" s="475"/>
      <c r="E344" s="476"/>
      <c r="F344" s="475"/>
      <c r="G344" s="475"/>
      <c r="H344" s="475"/>
      <c r="I344" s="458">
        <f>Mai!I24</f>
        <v>0</v>
      </c>
      <c r="J344" s="477"/>
      <c r="K344" s="477"/>
      <c r="L344" s="477"/>
      <c r="M344" s="477"/>
      <c r="N344" s="478"/>
      <c r="O344" s="438"/>
      <c r="P344" s="438"/>
      <c r="Q344" s="471">
        <f>Mai!AQ24</f>
        <v>8</v>
      </c>
      <c r="R344" s="94"/>
      <c r="S344" s="480">
        <f>Mai!T24</f>
        <v>0</v>
      </c>
      <c r="T344" s="458">
        <f t="shared" si="86"/>
        <v>0</v>
      </c>
      <c r="V344" s="92"/>
      <c r="W344" s="84" t="str">
        <f t="shared" si="88"/>
        <v/>
      </c>
      <c r="X344" s="84" t="e">
        <f t="shared" si="87"/>
        <v>#VALUE!</v>
      </c>
      <c r="Z344" s="7"/>
      <c r="AA344" s="7"/>
      <c r="AB344" s="7"/>
    </row>
    <row r="345" spans="1:28" x14ac:dyDescent="0.2">
      <c r="A345" s="473">
        <f>Mai!A25</f>
        <v>7</v>
      </c>
      <c r="B345" s="474">
        <f>Mai!B25</f>
        <v>46165</v>
      </c>
      <c r="D345" s="475"/>
      <c r="E345" s="476"/>
      <c r="F345" s="475"/>
      <c r="G345" s="475"/>
      <c r="H345" s="475"/>
      <c r="I345" s="458">
        <f>Mai!I25</f>
        <v>0</v>
      </c>
      <c r="J345" s="477"/>
      <c r="K345" s="477"/>
      <c r="L345" s="477"/>
      <c r="M345" s="477"/>
      <c r="N345" s="478"/>
      <c r="O345" s="438"/>
      <c r="P345" s="438"/>
      <c r="Q345" s="471">
        <f>Mai!AQ25</f>
        <v>0</v>
      </c>
      <c r="R345" s="94"/>
      <c r="S345" s="480">
        <f>Mai!T25</f>
        <v>0</v>
      </c>
      <c r="T345" s="458">
        <f t="shared" si="86"/>
        <v>0</v>
      </c>
      <c r="V345" s="92"/>
      <c r="W345" s="84" t="str">
        <f t="shared" si="88"/>
        <v/>
      </c>
      <c r="X345" s="84" t="e">
        <f t="shared" si="87"/>
        <v>#VALUE!</v>
      </c>
      <c r="Z345" s="7"/>
      <c r="AA345" s="7"/>
      <c r="AB345" s="7"/>
    </row>
    <row r="346" spans="1:28" x14ac:dyDescent="0.2">
      <c r="A346" s="473">
        <f>Mai!A26</f>
        <v>1</v>
      </c>
      <c r="B346" s="474">
        <f>Mai!B26</f>
        <v>46166</v>
      </c>
      <c r="D346" s="475"/>
      <c r="E346" s="476"/>
      <c r="F346" s="475"/>
      <c r="G346" s="475"/>
      <c r="H346" s="475"/>
      <c r="I346" s="458">
        <f>Mai!I26</f>
        <v>0</v>
      </c>
      <c r="J346" s="477"/>
      <c r="K346" s="477"/>
      <c r="L346" s="477"/>
      <c r="M346" s="477"/>
      <c r="N346" s="478"/>
      <c r="O346" s="438"/>
      <c r="P346" s="438"/>
      <c r="Q346" s="471">
        <f>Mai!AQ26</f>
        <v>0</v>
      </c>
      <c r="R346" s="94"/>
      <c r="S346" s="480">
        <f>Mai!T26</f>
        <v>0</v>
      </c>
      <c r="T346" s="458">
        <f t="shared" si="86"/>
        <v>0</v>
      </c>
      <c r="V346" s="92"/>
      <c r="W346" s="84">
        <f t="shared" si="88"/>
        <v>40</v>
      </c>
      <c r="X346" s="84">
        <f t="shared" si="87"/>
        <v>-40</v>
      </c>
      <c r="Z346" s="7"/>
      <c r="AA346" s="7"/>
      <c r="AB346" s="7"/>
    </row>
    <row r="347" spans="1:28" x14ac:dyDescent="0.2">
      <c r="A347" s="473">
        <f>Mai!A27</f>
        <v>2</v>
      </c>
      <c r="B347" s="474">
        <f>Mai!B27</f>
        <v>46167</v>
      </c>
      <c r="D347" s="475"/>
      <c r="E347" s="476"/>
      <c r="F347" s="475"/>
      <c r="G347" s="475"/>
      <c r="H347" s="475"/>
      <c r="I347" s="458">
        <f>Mai!I27</f>
        <v>0</v>
      </c>
      <c r="J347" s="477"/>
      <c r="K347" s="477"/>
      <c r="L347" s="477"/>
      <c r="M347" s="477"/>
      <c r="N347" s="478"/>
      <c r="O347" s="438"/>
      <c r="P347" s="438"/>
      <c r="Q347" s="471">
        <f>Mai!AQ27</f>
        <v>0</v>
      </c>
      <c r="R347" s="94"/>
      <c r="S347" s="480">
        <f>Mai!T27</f>
        <v>0</v>
      </c>
      <c r="T347" s="458">
        <f t="shared" si="86"/>
        <v>0</v>
      </c>
      <c r="V347" s="92"/>
      <c r="W347" s="84" t="str">
        <f t="shared" si="88"/>
        <v/>
      </c>
      <c r="X347" s="84" t="e">
        <f t="shared" si="87"/>
        <v>#VALUE!</v>
      </c>
      <c r="Z347" s="7"/>
      <c r="AA347" s="7"/>
      <c r="AB347" s="7"/>
    </row>
    <row r="348" spans="1:28" x14ac:dyDescent="0.2">
      <c r="A348" s="473">
        <f>Mai!A28</f>
        <v>3</v>
      </c>
      <c r="B348" s="474">
        <f>Mai!B28</f>
        <v>46168</v>
      </c>
      <c r="D348" s="475"/>
      <c r="E348" s="476"/>
      <c r="F348" s="475"/>
      <c r="G348" s="475"/>
      <c r="H348" s="475"/>
      <c r="I348" s="458">
        <f>Mai!I28</f>
        <v>0</v>
      </c>
      <c r="J348" s="477"/>
      <c r="K348" s="477"/>
      <c r="L348" s="477"/>
      <c r="M348" s="477"/>
      <c r="N348" s="478"/>
      <c r="O348" s="438"/>
      <c r="P348" s="438"/>
      <c r="Q348" s="471">
        <f>Mai!AQ28</f>
        <v>8</v>
      </c>
      <c r="R348" s="94"/>
      <c r="S348" s="480">
        <f>Mai!T28</f>
        <v>0</v>
      </c>
      <c r="T348" s="458">
        <f t="shared" si="86"/>
        <v>0</v>
      </c>
      <c r="V348" s="92"/>
      <c r="W348" s="84" t="str">
        <f t="shared" si="88"/>
        <v/>
      </c>
      <c r="X348" s="84" t="e">
        <f t="shared" si="87"/>
        <v>#VALUE!</v>
      </c>
      <c r="Z348" s="7"/>
      <c r="AA348" s="7"/>
      <c r="AB348" s="7"/>
    </row>
    <row r="349" spans="1:28" x14ac:dyDescent="0.2">
      <c r="A349" s="473">
        <f>Mai!A29</f>
        <v>4</v>
      </c>
      <c r="B349" s="474">
        <f>Mai!B29</f>
        <v>46169</v>
      </c>
      <c r="D349" s="475"/>
      <c r="E349" s="476"/>
      <c r="F349" s="475"/>
      <c r="G349" s="475"/>
      <c r="H349" s="475"/>
      <c r="I349" s="458">
        <f>Mai!I29</f>
        <v>0</v>
      </c>
      <c r="J349" s="477"/>
      <c r="K349" s="477"/>
      <c r="L349" s="477"/>
      <c r="M349" s="477"/>
      <c r="N349" s="478"/>
      <c r="O349" s="438"/>
      <c r="P349" s="438"/>
      <c r="Q349" s="471">
        <f>Mai!AQ29</f>
        <v>8</v>
      </c>
      <c r="R349" s="94"/>
      <c r="S349" s="480">
        <f>Mai!T29</f>
        <v>0</v>
      </c>
      <c r="T349" s="458">
        <f t="shared" si="86"/>
        <v>0</v>
      </c>
      <c r="V349" s="92"/>
      <c r="W349" s="84" t="str">
        <f t="shared" si="88"/>
        <v/>
      </c>
      <c r="X349" s="84" t="e">
        <f t="shared" si="87"/>
        <v>#VALUE!</v>
      </c>
      <c r="Z349" s="7"/>
      <c r="AA349" s="7"/>
      <c r="AB349" s="7"/>
    </row>
    <row r="350" spans="1:28" x14ac:dyDescent="0.2">
      <c r="A350" s="473">
        <f>Mai!A30</f>
        <v>5</v>
      </c>
      <c r="B350" s="474">
        <f>Mai!B30</f>
        <v>46170</v>
      </c>
      <c r="D350" s="475"/>
      <c r="E350" s="476"/>
      <c r="F350" s="475"/>
      <c r="G350" s="475"/>
      <c r="H350" s="475"/>
      <c r="I350" s="458">
        <f>Mai!I30</f>
        <v>0</v>
      </c>
      <c r="J350" s="477"/>
      <c r="K350" s="477"/>
      <c r="L350" s="477"/>
      <c r="M350" s="477"/>
      <c r="N350" s="478"/>
      <c r="O350" s="438"/>
      <c r="P350" s="438"/>
      <c r="Q350" s="471">
        <f>Mai!AQ30</f>
        <v>8</v>
      </c>
      <c r="R350" s="94"/>
      <c r="S350" s="480">
        <f>Mai!T30</f>
        <v>0</v>
      </c>
      <c r="T350" s="458">
        <f t="shared" si="86"/>
        <v>0</v>
      </c>
      <c r="V350" s="92"/>
      <c r="W350" s="84" t="str">
        <f t="shared" si="88"/>
        <v/>
      </c>
      <c r="X350" s="84" t="e">
        <f t="shared" si="87"/>
        <v>#VALUE!</v>
      </c>
      <c r="Z350" s="7"/>
      <c r="AA350" s="7"/>
      <c r="AB350" s="7"/>
    </row>
    <row r="351" spans="1:28" x14ac:dyDescent="0.2">
      <c r="A351" s="473">
        <f>Mai!A31</f>
        <v>6</v>
      </c>
      <c r="B351" s="474">
        <f>Mai!B31</f>
        <v>46171</v>
      </c>
      <c r="D351" s="475"/>
      <c r="E351" s="476"/>
      <c r="F351" s="475"/>
      <c r="G351" s="475"/>
      <c r="H351" s="475"/>
      <c r="I351" s="458">
        <f>Mai!I31</f>
        <v>0</v>
      </c>
      <c r="J351" s="477"/>
      <c r="K351" s="477"/>
      <c r="L351" s="477"/>
      <c r="M351" s="477"/>
      <c r="N351" s="478"/>
      <c r="O351" s="438"/>
      <c r="P351" s="438"/>
      <c r="Q351" s="471">
        <f>Mai!AQ31</f>
        <v>8</v>
      </c>
      <c r="R351" s="94"/>
      <c r="S351" s="480">
        <f>Mai!T31</f>
        <v>0</v>
      </c>
      <c r="T351" s="458">
        <f t="shared" si="86"/>
        <v>0</v>
      </c>
      <c r="V351" s="92"/>
      <c r="W351" s="84" t="str">
        <f t="shared" si="88"/>
        <v/>
      </c>
      <c r="X351" s="84" t="e">
        <f t="shared" si="87"/>
        <v>#VALUE!</v>
      </c>
      <c r="Z351" s="7"/>
      <c r="AA351" s="7"/>
      <c r="AB351" s="7"/>
    </row>
    <row r="352" spans="1:28" x14ac:dyDescent="0.2">
      <c r="A352" s="473">
        <f>Mai!A32</f>
        <v>7</v>
      </c>
      <c r="B352" s="474">
        <f>Mai!B32</f>
        <v>46172</v>
      </c>
      <c r="D352" s="475"/>
      <c r="E352" s="476"/>
      <c r="F352" s="475"/>
      <c r="G352" s="475"/>
      <c r="H352" s="475"/>
      <c r="I352" s="458">
        <f>Mai!I32</f>
        <v>0</v>
      </c>
      <c r="J352" s="477"/>
      <c r="K352" s="477"/>
      <c r="L352" s="477"/>
      <c r="M352" s="477"/>
      <c r="N352" s="478"/>
      <c r="O352" s="438"/>
      <c r="P352" s="438"/>
      <c r="Q352" s="471">
        <f>Mai!AQ32</f>
        <v>0</v>
      </c>
      <c r="R352" s="94"/>
      <c r="S352" s="480">
        <f>Mai!T32</f>
        <v>0</v>
      </c>
      <c r="T352" s="458">
        <f t="shared" si="86"/>
        <v>0</v>
      </c>
      <c r="V352" s="92"/>
      <c r="W352" s="84" t="str">
        <f t="shared" si="88"/>
        <v/>
      </c>
      <c r="X352" s="84" t="e">
        <f t="shared" si="87"/>
        <v>#VALUE!</v>
      </c>
      <c r="Z352" s="7"/>
      <c r="AA352" s="7"/>
      <c r="AB352" s="7"/>
    </row>
    <row r="353" spans="1:28" x14ac:dyDescent="0.2">
      <c r="A353" s="473">
        <f>Mai!A33</f>
        <v>1</v>
      </c>
      <c r="B353" s="474">
        <f>Mai!B33</f>
        <v>46173</v>
      </c>
      <c r="D353" s="475"/>
      <c r="E353" s="476"/>
      <c r="F353" s="475"/>
      <c r="G353" s="475"/>
      <c r="H353" s="475"/>
      <c r="I353" s="458">
        <f>Mai!I33</f>
        <v>0</v>
      </c>
      <c r="J353" s="477"/>
      <c r="K353" s="477"/>
      <c r="L353" s="477"/>
      <c r="M353" s="477"/>
      <c r="N353" s="478"/>
      <c r="O353" s="438"/>
      <c r="P353" s="438"/>
      <c r="Q353" s="471">
        <f>Mai!AQ33</f>
        <v>0</v>
      </c>
      <c r="R353" s="94"/>
      <c r="S353" s="480">
        <f>Mai!T33</f>
        <v>0</v>
      </c>
      <c r="T353" s="458">
        <f t="shared" si="86"/>
        <v>0</v>
      </c>
      <c r="V353" s="92"/>
      <c r="W353" s="84">
        <f t="shared" si="88"/>
        <v>32</v>
      </c>
      <c r="X353" s="84">
        <f t="shared" si="87"/>
        <v>-32</v>
      </c>
      <c r="Z353" s="7"/>
      <c r="AA353" s="7"/>
      <c r="AB353" s="7"/>
    </row>
    <row r="354" spans="1:28" x14ac:dyDescent="0.2">
      <c r="A354" s="464">
        <f>Juni!A3</f>
        <v>5</v>
      </c>
      <c r="B354" s="465">
        <f>Juni!B3</f>
        <v>46023</v>
      </c>
      <c r="D354" s="466"/>
      <c r="E354" s="467"/>
      <c r="F354" s="466"/>
      <c r="G354" s="466"/>
      <c r="H354" s="466"/>
      <c r="I354" s="468">
        <f>Juni!I3</f>
        <v>0</v>
      </c>
      <c r="J354" s="469"/>
      <c r="K354" s="469"/>
      <c r="L354" s="469"/>
      <c r="M354" s="469"/>
      <c r="N354" s="470"/>
      <c r="O354" s="438"/>
      <c r="P354" s="438"/>
      <c r="Q354" s="471">
        <f>Juni!AQ3</f>
        <v>8</v>
      </c>
      <c r="R354" s="94"/>
      <c r="S354" s="472">
        <f>Juni!P3</f>
        <v>0</v>
      </c>
      <c r="T354" s="458">
        <f t="shared" si="86"/>
        <v>0</v>
      </c>
      <c r="V354" s="92"/>
      <c r="W354" s="84" t="str">
        <f t="shared" si="88"/>
        <v/>
      </c>
      <c r="X354" s="84" t="e">
        <f t="shared" si="87"/>
        <v>#VALUE!</v>
      </c>
      <c r="Z354" s="7"/>
      <c r="AA354" s="7"/>
      <c r="AB354" s="7"/>
    </row>
    <row r="355" spans="1:28" x14ac:dyDescent="0.2">
      <c r="A355" s="473">
        <f>Juni!A4</f>
        <v>6</v>
      </c>
      <c r="B355" s="474">
        <f>Juni!B4</f>
        <v>46024</v>
      </c>
      <c r="D355" s="475"/>
      <c r="E355" s="476"/>
      <c r="F355" s="475"/>
      <c r="G355" s="475"/>
      <c r="H355" s="475"/>
      <c r="I355" s="458">
        <f>Juni!I4</f>
        <v>0</v>
      </c>
      <c r="J355" s="477"/>
      <c r="K355" s="477"/>
      <c r="L355" s="477"/>
      <c r="M355" s="477"/>
      <c r="N355" s="478"/>
      <c r="O355" s="438"/>
      <c r="P355" s="438"/>
      <c r="Q355" s="479">
        <f>Juni!AQ4</f>
        <v>8</v>
      </c>
      <c r="R355" s="94"/>
      <c r="S355" s="480">
        <f>Juni!P4</f>
        <v>0</v>
      </c>
      <c r="T355" s="458">
        <f t="shared" si="86"/>
        <v>0</v>
      </c>
      <c r="V355" s="92"/>
      <c r="W355" s="84" t="str">
        <f t="shared" si="88"/>
        <v/>
      </c>
      <c r="X355" s="84" t="e">
        <f t="shared" si="87"/>
        <v>#VALUE!</v>
      </c>
      <c r="Z355" s="7"/>
      <c r="AA355" s="7"/>
      <c r="AB355" s="7"/>
    </row>
    <row r="356" spans="1:28" x14ac:dyDescent="0.2">
      <c r="A356" s="473">
        <f>Juni!A5</f>
        <v>7</v>
      </c>
      <c r="B356" s="474">
        <f>Juni!B5</f>
        <v>46025</v>
      </c>
      <c r="D356" s="475"/>
      <c r="E356" s="476"/>
      <c r="F356" s="475"/>
      <c r="G356" s="475"/>
      <c r="H356" s="475"/>
      <c r="I356" s="458">
        <f>Juni!I5</f>
        <v>0</v>
      </c>
      <c r="J356" s="477"/>
      <c r="K356" s="477"/>
      <c r="L356" s="477"/>
      <c r="M356" s="477"/>
      <c r="N356" s="478"/>
      <c r="O356" s="438"/>
      <c r="P356" s="438"/>
      <c r="Q356" s="479">
        <f>Juni!AQ5</f>
        <v>0</v>
      </c>
      <c r="R356" s="94"/>
      <c r="S356" s="480">
        <f>Juni!P5</f>
        <v>0</v>
      </c>
      <c r="T356" s="458">
        <f t="shared" si="86"/>
        <v>0</v>
      </c>
      <c r="V356" s="92"/>
      <c r="W356" s="84" t="str">
        <f t="shared" si="88"/>
        <v/>
      </c>
      <c r="X356" s="84" t="e">
        <f t="shared" si="87"/>
        <v>#VALUE!</v>
      </c>
      <c r="Z356" s="7"/>
      <c r="AA356" s="7"/>
      <c r="AB356" s="7"/>
    </row>
    <row r="357" spans="1:28" x14ac:dyDescent="0.2">
      <c r="A357" s="473">
        <f>Juni!A6</f>
        <v>1</v>
      </c>
      <c r="B357" s="474">
        <f>Juni!B6</f>
        <v>46026</v>
      </c>
      <c r="D357" s="475"/>
      <c r="E357" s="476"/>
      <c r="F357" s="475"/>
      <c r="G357" s="475"/>
      <c r="H357" s="475"/>
      <c r="I357" s="458">
        <f>Juni!I6</f>
        <v>0</v>
      </c>
      <c r="J357" s="477"/>
      <c r="K357" s="477"/>
      <c r="L357" s="477"/>
      <c r="M357" s="477"/>
      <c r="N357" s="478"/>
      <c r="O357" s="438"/>
      <c r="P357" s="438"/>
      <c r="Q357" s="479">
        <f>Juni!AQ6</f>
        <v>0</v>
      </c>
      <c r="R357" s="94"/>
      <c r="S357" s="480">
        <f>Juni!P6</f>
        <v>0</v>
      </c>
      <c r="T357" s="458">
        <f t="shared" si="86"/>
        <v>0</v>
      </c>
      <c r="V357" s="92"/>
      <c r="W357" s="84">
        <f t="shared" si="88"/>
        <v>24</v>
      </c>
      <c r="X357" s="84">
        <f t="shared" si="87"/>
        <v>-24</v>
      </c>
      <c r="Z357" s="7"/>
      <c r="AA357" s="7"/>
      <c r="AB357" s="7"/>
    </row>
    <row r="358" spans="1:28" x14ac:dyDescent="0.2">
      <c r="A358" s="473">
        <f>Juni!A7</f>
        <v>2</v>
      </c>
      <c r="B358" s="474">
        <f>Juni!B7</f>
        <v>46027</v>
      </c>
      <c r="D358" s="475"/>
      <c r="E358" s="476"/>
      <c r="F358" s="475"/>
      <c r="G358" s="475"/>
      <c r="H358" s="475"/>
      <c r="I358" s="458">
        <f>Juni!I7</f>
        <v>0</v>
      </c>
      <c r="J358" s="477"/>
      <c r="K358" s="477"/>
      <c r="L358" s="477"/>
      <c r="M358" s="477"/>
      <c r="N358" s="478"/>
      <c r="O358" s="438"/>
      <c r="P358" s="438"/>
      <c r="Q358" s="479">
        <f>Juni!AQ7</f>
        <v>8</v>
      </c>
      <c r="R358" s="94"/>
      <c r="S358" s="480">
        <f>Juni!P7</f>
        <v>0</v>
      </c>
      <c r="T358" s="458">
        <f t="shared" si="86"/>
        <v>0</v>
      </c>
      <c r="V358" s="92"/>
      <c r="W358" s="84" t="str">
        <f t="shared" si="88"/>
        <v/>
      </c>
      <c r="X358" s="84" t="e">
        <f t="shared" si="87"/>
        <v>#VALUE!</v>
      </c>
      <c r="Z358" s="7"/>
      <c r="AA358" s="7"/>
      <c r="AB358" s="7"/>
    </row>
    <row r="359" spans="1:28" x14ac:dyDescent="0.2">
      <c r="A359" s="473">
        <f>Juni!A8</f>
        <v>3</v>
      </c>
      <c r="B359" s="474">
        <f>Juni!B8</f>
        <v>46028</v>
      </c>
      <c r="D359" s="475"/>
      <c r="E359" s="476"/>
      <c r="F359" s="475"/>
      <c r="G359" s="475"/>
      <c r="H359" s="475"/>
      <c r="I359" s="458">
        <f>Juni!I8</f>
        <v>0</v>
      </c>
      <c r="J359" s="477"/>
      <c r="K359" s="477"/>
      <c r="L359" s="477"/>
      <c r="M359" s="477"/>
      <c r="N359" s="478"/>
      <c r="O359" s="438"/>
      <c r="P359" s="438"/>
      <c r="Q359" s="479">
        <f>Juni!AQ8</f>
        <v>8</v>
      </c>
      <c r="R359" s="94"/>
      <c r="S359" s="480">
        <f>Juni!P8</f>
        <v>0</v>
      </c>
      <c r="T359" s="458">
        <f t="shared" si="86"/>
        <v>0</v>
      </c>
      <c r="V359" s="92"/>
      <c r="W359" s="84" t="str">
        <f t="shared" si="88"/>
        <v/>
      </c>
      <c r="X359" s="84" t="e">
        <f t="shared" si="87"/>
        <v>#VALUE!</v>
      </c>
      <c r="Z359" s="7"/>
      <c r="AA359" s="7"/>
      <c r="AB359" s="7"/>
    </row>
    <row r="360" spans="1:28" x14ac:dyDescent="0.2">
      <c r="A360" s="473">
        <f>Juni!A9</f>
        <v>4</v>
      </c>
      <c r="B360" s="474">
        <f>Juni!B9</f>
        <v>46029</v>
      </c>
      <c r="D360" s="475"/>
      <c r="E360" s="476"/>
      <c r="F360" s="475"/>
      <c r="G360" s="475"/>
      <c r="H360" s="475"/>
      <c r="I360" s="458">
        <f>Juni!I9</f>
        <v>0</v>
      </c>
      <c r="J360" s="477"/>
      <c r="K360" s="477"/>
      <c r="L360" s="477"/>
      <c r="M360" s="477"/>
      <c r="N360" s="478"/>
      <c r="O360" s="438"/>
      <c r="P360" s="438"/>
      <c r="Q360" s="479">
        <f>Juni!AQ9</f>
        <v>8</v>
      </c>
      <c r="R360" s="94"/>
      <c r="S360" s="480">
        <f>Juni!P9</f>
        <v>0</v>
      </c>
      <c r="T360" s="458">
        <f t="shared" si="86"/>
        <v>0</v>
      </c>
      <c r="V360" s="92"/>
      <c r="W360" s="84" t="str">
        <f t="shared" si="88"/>
        <v/>
      </c>
      <c r="X360" s="84" t="e">
        <f t="shared" si="87"/>
        <v>#VALUE!</v>
      </c>
      <c r="Z360" s="7"/>
      <c r="AA360" s="7"/>
      <c r="AB360" s="7"/>
    </row>
    <row r="361" spans="1:28" x14ac:dyDescent="0.2">
      <c r="A361" s="473">
        <f>Juni!A10</f>
        <v>5</v>
      </c>
      <c r="B361" s="474">
        <f>Juni!B10</f>
        <v>46030</v>
      </c>
      <c r="D361" s="475"/>
      <c r="E361" s="476"/>
      <c r="F361" s="475"/>
      <c r="G361" s="475"/>
      <c r="H361" s="475"/>
      <c r="I361" s="458">
        <f>Juni!I10</f>
        <v>0</v>
      </c>
      <c r="J361" s="477"/>
      <c r="K361" s="477"/>
      <c r="L361" s="477"/>
      <c r="M361" s="477"/>
      <c r="N361" s="478"/>
      <c r="O361" s="438"/>
      <c r="P361" s="438"/>
      <c r="Q361" s="479">
        <f>Juni!AQ10</f>
        <v>8</v>
      </c>
      <c r="R361" s="94"/>
      <c r="S361" s="480">
        <f>Juni!P10</f>
        <v>0</v>
      </c>
      <c r="T361" s="458">
        <f t="shared" si="86"/>
        <v>0</v>
      </c>
      <c r="V361" s="92"/>
      <c r="W361" s="84" t="str">
        <f t="shared" si="88"/>
        <v/>
      </c>
      <c r="X361" s="84" t="e">
        <f t="shared" si="87"/>
        <v>#VALUE!</v>
      </c>
      <c r="Z361" s="7"/>
      <c r="AA361" s="7"/>
      <c r="AB361" s="7"/>
    </row>
    <row r="362" spans="1:28" x14ac:dyDescent="0.2">
      <c r="A362" s="473">
        <f>Juni!A11</f>
        <v>6</v>
      </c>
      <c r="B362" s="474">
        <f>Juni!B11</f>
        <v>46031</v>
      </c>
      <c r="D362" s="475"/>
      <c r="E362" s="476"/>
      <c r="F362" s="475"/>
      <c r="G362" s="475"/>
      <c r="H362" s="475"/>
      <c r="I362" s="458">
        <f>Juni!I11</f>
        <v>0</v>
      </c>
      <c r="J362" s="477"/>
      <c r="K362" s="477"/>
      <c r="L362" s="477"/>
      <c r="M362" s="477"/>
      <c r="N362" s="478"/>
      <c r="O362" s="438"/>
      <c r="P362" s="438"/>
      <c r="Q362" s="479">
        <f>Juni!AQ11</f>
        <v>8</v>
      </c>
      <c r="R362" s="94"/>
      <c r="S362" s="480">
        <f>Juni!P11</f>
        <v>0</v>
      </c>
      <c r="T362" s="458">
        <f t="shared" si="86"/>
        <v>0</v>
      </c>
      <c r="V362" s="92"/>
      <c r="W362" s="84" t="str">
        <f t="shared" si="88"/>
        <v/>
      </c>
      <c r="X362" s="84" t="e">
        <f t="shared" si="87"/>
        <v>#VALUE!</v>
      </c>
      <c r="Z362" s="7"/>
      <c r="AA362" s="7"/>
      <c r="AB362" s="7"/>
    </row>
    <row r="363" spans="1:28" x14ac:dyDescent="0.2">
      <c r="A363" s="473">
        <f>Juni!A12</f>
        <v>7</v>
      </c>
      <c r="B363" s="474">
        <f>Juni!B12</f>
        <v>46032</v>
      </c>
      <c r="D363" s="475"/>
      <c r="E363" s="476"/>
      <c r="F363" s="475"/>
      <c r="G363" s="475"/>
      <c r="H363" s="475"/>
      <c r="I363" s="458">
        <f>Juni!I12</f>
        <v>0</v>
      </c>
      <c r="J363" s="477"/>
      <c r="K363" s="477"/>
      <c r="L363" s="477"/>
      <c r="M363" s="477"/>
      <c r="N363" s="478"/>
      <c r="O363" s="438"/>
      <c r="P363" s="438"/>
      <c r="Q363" s="479">
        <f>Juni!AQ12</f>
        <v>0</v>
      </c>
      <c r="R363" s="94"/>
      <c r="S363" s="480">
        <f>Juni!P12</f>
        <v>0</v>
      </c>
      <c r="T363" s="458">
        <f t="shared" si="86"/>
        <v>0</v>
      </c>
      <c r="V363" s="92"/>
      <c r="W363" s="84" t="str">
        <f t="shared" si="88"/>
        <v/>
      </c>
      <c r="X363" s="84" t="e">
        <f t="shared" si="87"/>
        <v>#VALUE!</v>
      </c>
      <c r="Z363" s="7"/>
      <c r="AA363" s="7"/>
      <c r="AB363" s="7"/>
    </row>
    <row r="364" spans="1:28" x14ac:dyDescent="0.2">
      <c r="A364" s="473">
        <f>Juni!A13</f>
        <v>1</v>
      </c>
      <c r="B364" s="474">
        <f>Juni!B13</f>
        <v>46033</v>
      </c>
      <c r="D364" s="475"/>
      <c r="E364" s="476"/>
      <c r="F364" s="475"/>
      <c r="G364" s="475"/>
      <c r="H364" s="475"/>
      <c r="I364" s="458">
        <f>Juni!I13</f>
        <v>0</v>
      </c>
      <c r="J364" s="477"/>
      <c r="K364" s="477"/>
      <c r="L364" s="477"/>
      <c r="M364" s="477"/>
      <c r="N364" s="478"/>
      <c r="O364" s="438"/>
      <c r="P364" s="438"/>
      <c r="Q364" s="479">
        <f>Juni!AQ13</f>
        <v>0</v>
      </c>
      <c r="R364" s="94"/>
      <c r="S364" s="480">
        <f>Juni!P13</f>
        <v>0</v>
      </c>
      <c r="T364" s="458">
        <f t="shared" si="86"/>
        <v>0</v>
      </c>
      <c r="V364" s="92"/>
      <c r="W364" s="84">
        <f t="shared" si="88"/>
        <v>40</v>
      </c>
      <c r="X364" s="84">
        <f t="shared" si="87"/>
        <v>-40</v>
      </c>
      <c r="Z364" s="7"/>
      <c r="AA364" s="7"/>
      <c r="AB364" s="7"/>
    </row>
    <row r="365" spans="1:28" x14ac:dyDescent="0.2">
      <c r="A365" s="473">
        <f>Juni!A14</f>
        <v>2</v>
      </c>
      <c r="B365" s="474">
        <f>Juni!B14</f>
        <v>46034</v>
      </c>
      <c r="D365" s="475"/>
      <c r="E365" s="476"/>
      <c r="F365" s="475"/>
      <c r="G365" s="475"/>
      <c r="H365" s="475"/>
      <c r="I365" s="458">
        <f>Juni!I14</f>
        <v>0</v>
      </c>
      <c r="J365" s="477"/>
      <c r="K365" s="477"/>
      <c r="L365" s="477"/>
      <c r="M365" s="477"/>
      <c r="N365" s="478"/>
      <c r="O365" s="438"/>
      <c r="P365" s="438"/>
      <c r="Q365" s="479">
        <f>Juni!AQ14</f>
        <v>8</v>
      </c>
      <c r="R365" s="94"/>
      <c r="S365" s="480">
        <f>Juni!P14</f>
        <v>0</v>
      </c>
      <c r="T365" s="458">
        <f t="shared" si="86"/>
        <v>0</v>
      </c>
      <c r="V365" s="92"/>
      <c r="W365" s="84" t="str">
        <f t="shared" si="88"/>
        <v/>
      </c>
      <c r="X365" s="84" t="e">
        <f t="shared" si="87"/>
        <v>#VALUE!</v>
      </c>
      <c r="Z365" s="7"/>
      <c r="AA365" s="7"/>
      <c r="AB365" s="7"/>
    </row>
    <row r="366" spans="1:28" x14ac:dyDescent="0.2">
      <c r="A366" s="473">
        <f>Juni!A15</f>
        <v>3</v>
      </c>
      <c r="B366" s="474">
        <f>Juni!B15</f>
        <v>46035</v>
      </c>
      <c r="D366" s="475"/>
      <c r="E366" s="476"/>
      <c r="F366" s="475"/>
      <c r="G366" s="475"/>
      <c r="H366" s="475"/>
      <c r="I366" s="458">
        <f>Juni!I15</f>
        <v>0</v>
      </c>
      <c r="J366" s="477"/>
      <c r="K366" s="477"/>
      <c r="L366" s="477"/>
      <c r="M366" s="477"/>
      <c r="N366" s="478"/>
      <c r="O366" s="438"/>
      <c r="P366" s="438"/>
      <c r="Q366" s="479">
        <f>Juni!AQ15</f>
        <v>8</v>
      </c>
      <c r="R366" s="94"/>
      <c r="S366" s="480">
        <f>Juni!P15</f>
        <v>0</v>
      </c>
      <c r="T366" s="458">
        <f t="shared" si="86"/>
        <v>0</v>
      </c>
      <c r="V366" s="92"/>
      <c r="W366" s="84" t="str">
        <f t="shared" si="88"/>
        <v/>
      </c>
      <c r="X366" s="84" t="e">
        <f t="shared" si="87"/>
        <v>#VALUE!</v>
      </c>
      <c r="Z366" s="7"/>
      <c r="AA366" s="7"/>
      <c r="AB366" s="7"/>
    </row>
    <row r="367" spans="1:28" x14ac:dyDescent="0.2">
      <c r="A367" s="473">
        <f>Juni!A16</f>
        <v>4</v>
      </c>
      <c r="B367" s="474">
        <f>Juni!B16</f>
        <v>46036</v>
      </c>
      <c r="D367" s="475"/>
      <c r="E367" s="476"/>
      <c r="F367" s="475"/>
      <c r="G367" s="475"/>
      <c r="H367" s="475"/>
      <c r="I367" s="458">
        <f>Juni!I16</f>
        <v>0</v>
      </c>
      <c r="J367" s="477"/>
      <c r="K367" s="477"/>
      <c r="L367" s="477"/>
      <c r="M367" s="477"/>
      <c r="N367" s="478"/>
      <c r="O367" s="438"/>
      <c r="P367" s="438"/>
      <c r="Q367" s="479">
        <f>Juni!AQ16</f>
        <v>8</v>
      </c>
      <c r="R367" s="94"/>
      <c r="S367" s="480">
        <f>Juni!P16</f>
        <v>0</v>
      </c>
      <c r="T367" s="458">
        <f t="shared" si="86"/>
        <v>0</v>
      </c>
      <c r="V367" s="92"/>
      <c r="W367" s="84" t="str">
        <f t="shared" si="88"/>
        <v/>
      </c>
      <c r="X367" s="84" t="e">
        <f t="shared" si="87"/>
        <v>#VALUE!</v>
      </c>
      <c r="Z367" s="7"/>
      <c r="AA367" s="7"/>
      <c r="AB367" s="7"/>
    </row>
    <row r="368" spans="1:28" x14ac:dyDescent="0.2">
      <c r="A368" s="473">
        <f>Juni!A17</f>
        <v>5</v>
      </c>
      <c r="B368" s="474">
        <f>Juni!B17</f>
        <v>46037</v>
      </c>
      <c r="D368" s="475"/>
      <c r="E368" s="476"/>
      <c r="F368" s="475"/>
      <c r="G368" s="475"/>
      <c r="H368" s="475"/>
      <c r="I368" s="458">
        <f>Juni!I17</f>
        <v>0</v>
      </c>
      <c r="J368" s="477"/>
      <c r="K368" s="477"/>
      <c r="L368" s="477"/>
      <c r="M368" s="477"/>
      <c r="N368" s="478"/>
      <c r="O368" s="438"/>
      <c r="P368" s="438"/>
      <c r="Q368" s="479">
        <f>Juni!AQ17</f>
        <v>8</v>
      </c>
      <c r="R368" s="94"/>
      <c r="S368" s="480">
        <f>Juni!P17</f>
        <v>0</v>
      </c>
      <c r="T368" s="458">
        <f t="shared" si="86"/>
        <v>0</v>
      </c>
      <c r="V368" s="92"/>
      <c r="W368" s="84" t="str">
        <f t="shared" si="88"/>
        <v/>
      </c>
      <c r="X368" s="84" t="e">
        <f t="shared" si="87"/>
        <v>#VALUE!</v>
      </c>
      <c r="Z368" s="7"/>
      <c r="AA368" s="7"/>
      <c r="AB368" s="7"/>
    </row>
    <row r="369" spans="1:28" x14ac:dyDescent="0.2">
      <c r="A369" s="473">
        <f>Juni!A18</f>
        <v>6</v>
      </c>
      <c r="B369" s="474">
        <f>Juni!B18</f>
        <v>46038</v>
      </c>
      <c r="D369" s="475"/>
      <c r="E369" s="476"/>
      <c r="F369" s="475"/>
      <c r="G369" s="475"/>
      <c r="H369" s="475"/>
      <c r="I369" s="458">
        <f>Juni!I18</f>
        <v>0</v>
      </c>
      <c r="J369" s="477"/>
      <c r="K369" s="477"/>
      <c r="L369" s="477"/>
      <c r="M369" s="477"/>
      <c r="N369" s="478"/>
      <c r="O369" s="438"/>
      <c r="P369" s="438"/>
      <c r="Q369" s="479">
        <f>Juni!AQ18</f>
        <v>8</v>
      </c>
      <c r="R369" s="94"/>
      <c r="S369" s="480">
        <f>Juni!P18</f>
        <v>0</v>
      </c>
      <c r="T369" s="458">
        <f t="shared" si="86"/>
        <v>0</v>
      </c>
      <c r="V369" s="92"/>
      <c r="W369" s="84" t="str">
        <f t="shared" si="88"/>
        <v/>
      </c>
      <c r="X369" s="84" t="e">
        <f t="shared" si="87"/>
        <v>#VALUE!</v>
      </c>
      <c r="Z369" s="7"/>
      <c r="AA369" s="7"/>
      <c r="AB369" s="7"/>
    </row>
    <row r="370" spans="1:28" x14ac:dyDescent="0.2">
      <c r="A370" s="473">
        <f>Juni!A19</f>
        <v>7</v>
      </c>
      <c r="B370" s="474">
        <f>Juni!B19</f>
        <v>46039</v>
      </c>
      <c r="D370" s="475"/>
      <c r="E370" s="476"/>
      <c r="F370" s="475"/>
      <c r="G370" s="475"/>
      <c r="H370" s="475"/>
      <c r="I370" s="458">
        <f>Juni!I19</f>
        <v>0</v>
      </c>
      <c r="J370" s="477"/>
      <c r="K370" s="477"/>
      <c r="L370" s="477"/>
      <c r="M370" s="477"/>
      <c r="N370" s="478"/>
      <c r="O370" s="438"/>
      <c r="P370" s="438"/>
      <c r="Q370" s="479">
        <f>Juni!AQ19</f>
        <v>0</v>
      </c>
      <c r="R370" s="94"/>
      <c r="S370" s="480">
        <f>Juni!P19</f>
        <v>0</v>
      </c>
      <c r="T370" s="458">
        <f t="shared" si="86"/>
        <v>0</v>
      </c>
      <c r="V370" s="92"/>
      <c r="W370" s="84" t="str">
        <f t="shared" si="88"/>
        <v/>
      </c>
      <c r="X370" s="84" t="e">
        <f t="shared" si="87"/>
        <v>#VALUE!</v>
      </c>
      <c r="Z370" s="7"/>
      <c r="AA370" s="7"/>
      <c r="AB370" s="7"/>
    </row>
    <row r="371" spans="1:28" x14ac:dyDescent="0.2">
      <c r="A371" s="473">
        <f>Juni!A20</f>
        <v>1</v>
      </c>
      <c r="B371" s="474">
        <f>Juni!B20</f>
        <v>46040</v>
      </c>
      <c r="D371" s="475"/>
      <c r="E371" s="476"/>
      <c r="F371" s="475"/>
      <c r="G371" s="475"/>
      <c r="H371" s="475"/>
      <c r="I371" s="458">
        <f>Juni!I20</f>
        <v>0</v>
      </c>
      <c r="J371" s="477"/>
      <c r="K371" s="477"/>
      <c r="L371" s="477"/>
      <c r="M371" s="477"/>
      <c r="N371" s="478"/>
      <c r="O371" s="438"/>
      <c r="P371" s="438"/>
      <c r="Q371" s="479">
        <f>Juni!AQ20</f>
        <v>0</v>
      </c>
      <c r="R371" s="94"/>
      <c r="S371" s="480">
        <f>Juni!P20</f>
        <v>0</v>
      </c>
      <c r="T371" s="458">
        <f t="shared" si="86"/>
        <v>0</v>
      </c>
      <c r="V371" s="92"/>
      <c r="W371" s="84">
        <f t="shared" si="88"/>
        <v>40</v>
      </c>
      <c r="X371" s="84">
        <f t="shared" si="87"/>
        <v>-40</v>
      </c>
      <c r="Z371" s="7"/>
      <c r="AA371" s="7"/>
      <c r="AB371" s="7"/>
    </row>
    <row r="372" spans="1:28" x14ac:dyDescent="0.2">
      <c r="A372" s="473">
        <f>Juni!A21</f>
        <v>2</v>
      </c>
      <c r="B372" s="474">
        <f>Juni!B21</f>
        <v>46041</v>
      </c>
      <c r="D372" s="475"/>
      <c r="E372" s="476"/>
      <c r="F372" s="475"/>
      <c r="G372" s="475"/>
      <c r="H372" s="475"/>
      <c r="I372" s="458">
        <f>Juni!I21</f>
        <v>0</v>
      </c>
      <c r="J372" s="477"/>
      <c r="K372" s="477"/>
      <c r="L372" s="477"/>
      <c r="M372" s="477"/>
      <c r="N372" s="478"/>
      <c r="O372" s="438"/>
      <c r="P372" s="438"/>
      <c r="Q372" s="479">
        <f>Juni!AQ21</f>
        <v>8</v>
      </c>
      <c r="R372" s="94"/>
      <c r="S372" s="480">
        <f>Juni!P21</f>
        <v>0</v>
      </c>
      <c r="T372" s="458">
        <f t="shared" si="86"/>
        <v>0</v>
      </c>
      <c r="V372" s="92"/>
      <c r="W372" s="84" t="str">
        <f t="shared" si="88"/>
        <v/>
      </c>
      <c r="X372" s="84" t="e">
        <f t="shared" si="87"/>
        <v>#VALUE!</v>
      </c>
      <c r="Z372" s="7"/>
      <c r="AA372" s="7"/>
      <c r="AB372" s="7"/>
    </row>
    <row r="373" spans="1:28" x14ac:dyDescent="0.2">
      <c r="A373" s="473">
        <f>Juni!A22</f>
        <v>3</v>
      </c>
      <c r="B373" s="474">
        <f>Juni!B22</f>
        <v>46042</v>
      </c>
      <c r="D373" s="475"/>
      <c r="E373" s="476"/>
      <c r="F373" s="475"/>
      <c r="G373" s="475"/>
      <c r="H373" s="475"/>
      <c r="I373" s="458">
        <f>Juni!I22</f>
        <v>0</v>
      </c>
      <c r="J373" s="477"/>
      <c r="K373" s="477"/>
      <c r="L373" s="477"/>
      <c r="M373" s="477"/>
      <c r="N373" s="478"/>
      <c r="O373" s="438"/>
      <c r="P373" s="438"/>
      <c r="Q373" s="479">
        <f>Juni!AQ22</f>
        <v>8</v>
      </c>
      <c r="R373" s="94"/>
      <c r="S373" s="480">
        <f>Juni!P22</f>
        <v>0</v>
      </c>
      <c r="T373" s="458">
        <f t="shared" si="86"/>
        <v>0</v>
      </c>
      <c r="V373" s="92"/>
      <c r="W373" s="84" t="str">
        <f t="shared" si="88"/>
        <v/>
      </c>
      <c r="X373" s="84" t="e">
        <f t="shared" si="87"/>
        <v>#VALUE!</v>
      </c>
      <c r="Z373" s="7"/>
      <c r="AA373" s="7"/>
      <c r="AB373" s="7"/>
    </row>
    <row r="374" spans="1:28" x14ac:dyDescent="0.2">
      <c r="A374" s="473">
        <f>Juni!A23</f>
        <v>4</v>
      </c>
      <c r="B374" s="474">
        <f>Juni!B23</f>
        <v>46043</v>
      </c>
      <c r="D374" s="475"/>
      <c r="E374" s="476"/>
      <c r="F374" s="475"/>
      <c r="G374" s="475"/>
      <c r="H374" s="475"/>
      <c r="I374" s="458">
        <f>Juni!I23</f>
        <v>0</v>
      </c>
      <c r="J374" s="477"/>
      <c r="K374" s="477"/>
      <c r="L374" s="477"/>
      <c r="M374" s="477"/>
      <c r="N374" s="478"/>
      <c r="O374" s="438"/>
      <c r="P374" s="438"/>
      <c r="Q374" s="479">
        <f>Juni!AQ23</f>
        <v>8</v>
      </c>
      <c r="R374" s="94"/>
      <c r="S374" s="480">
        <f>Juni!P23</f>
        <v>0</v>
      </c>
      <c r="T374" s="458">
        <f t="shared" si="86"/>
        <v>0</v>
      </c>
      <c r="V374" s="92"/>
      <c r="W374" s="84" t="str">
        <f t="shared" si="88"/>
        <v/>
      </c>
      <c r="X374" s="84" t="e">
        <f t="shared" si="87"/>
        <v>#VALUE!</v>
      </c>
      <c r="Z374" s="7"/>
      <c r="AA374" s="7"/>
      <c r="AB374" s="7"/>
    </row>
    <row r="375" spans="1:28" x14ac:dyDescent="0.2">
      <c r="A375" s="473">
        <f>Juni!A24</f>
        <v>5</v>
      </c>
      <c r="B375" s="474">
        <f>Juni!B24</f>
        <v>46044</v>
      </c>
      <c r="D375" s="475"/>
      <c r="E375" s="476"/>
      <c r="F375" s="475"/>
      <c r="G375" s="475"/>
      <c r="H375" s="475"/>
      <c r="I375" s="458">
        <f>Juni!I24</f>
        <v>0</v>
      </c>
      <c r="J375" s="477"/>
      <c r="K375" s="477"/>
      <c r="L375" s="477"/>
      <c r="M375" s="477"/>
      <c r="N375" s="478"/>
      <c r="O375" s="438"/>
      <c r="P375" s="438"/>
      <c r="Q375" s="479">
        <f>Juni!AQ24</f>
        <v>8</v>
      </c>
      <c r="R375" s="94"/>
      <c r="S375" s="480">
        <f>Juni!P24</f>
        <v>0</v>
      </c>
      <c r="T375" s="458">
        <f t="shared" si="86"/>
        <v>0</v>
      </c>
      <c r="V375" s="92"/>
      <c r="W375" s="84" t="str">
        <f t="shared" si="88"/>
        <v/>
      </c>
      <c r="X375" s="84" t="e">
        <f t="shared" si="87"/>
        <v>#VALUE!</v>
      </c>
      <c r="Z375" s="7"/>
      <c r="AA375" s="7"/>
      <c r="AB375" s="7"/>
    </row>
    <row r="376" spans="1:28" x14ac:dyDescent="0.2">
      <c r="A376" s="473">
        <f>Juni!A25</f>
        <v>6</v>
      </c>
      <c r="B376" s="474">
        <f>Juni!B25</f>
        <v>46045</v>
      </c>
      <c r="D376" s="475"/>
      <c r="E376" s="476"/>
      <c r="F376" s="475"/>
      <c r="G376" s="475"/>
      <c r="H376" s="475"/>
      <c r="I376" s="458">
        <f>Juni!I25</f>
        <v>0</v>
      </c>
      <c r="J376" s="477"/>
      <c r="K376" s="477"/>
      <c r="L376" s="477"/>
      <c r="M376" s="477"/>
      <c r="N376" s="478"/>
      <c r="O376" s="438"/>
      <c r="P376" s="438"/>
      <c r="Q376" s="479">
        <f>Juni!AQ25</f>
        <v>8</v>
      </c>
      <c r="R376" s="94"/>
      <c r="S376" s="480">
        <f>Juni!P25</f>
        <v>0</v>
      </c>
      <c r="T376" s="458">
        <f t="shared" si="86"/>
        <v>0</v>
      </c>
      <c r="V376" s="92"/>
      <c r="W376" s="84" t="str">
        <f t="shared" si="88"/>
        <v/>
      </c>
      <c r="X376" s="84" t="e">
        <f t="shared" si="87"/>
        <v>#VALUE!</v>
      </c>
      <c r="Z376" s="7"/>
      <c r="AA376" s="7"/>
      <c r="AB376" s="7"/>
    </row>
    <row r="377" spans="1:28" x14ac:dyDescent="0.2">
      <c r="A377" s="473">
        <f>Juni!A26</f>
        <v>7</v>
      </c>
      <c r="B377" s="474">
        <f>Juni!B26</f>
        <v>46046</v>
      </c>
      <c r="D377" s="475"/>
      <c r="E377" s="476"/>
      <c r="F377" s="475"/>
      <c r="G377" s="475"/>
      <c r="H377" s="475"/>
      <c r="I377" s="458">
        <f>Juni!I26</f>
        <v>0</v>
      </c>
      <c r="J377" s="477"/>
      <c r="K377" s="477"/>
      <c r="L377" s="477"/>
      <c r="M377" s="477"/>
      <c r="N377" s="478"/>
      <c r="O377" s="438"/>
      <c r="P377" s="438"/>
      <c r="Q377" s="479">
        <f>Juni!AQ26</f>
        <v>0</v>
      </c>
      <c r="R377" s="94"/>
      <c r="S377" s="480">
        <f>Juni!P26</f>
        <v>0</v>
      </c>
      <c r="T377" s="458">
        <f t="shared" si="86"/>
        <v>0</v>
      </c>
      <c r="V377" s="92"/>
      <c r="W377" s="84" t="str">
        <f t="shared" si="88"/>
        <v/>
      </c>
      <c r="X377" s="84" t="e">
        <f t="shared" si="87"/>
        <v>#VALUE!</v>
      </c>
      <c r="Z377" s="7"/>
      <c r="AA377" s="7"/>
      <c r="AB377" s="7"/>
    </row>
    <row r="378" spans="1:28" x14ac:dyDescent="0.2">
      <c r="A378" s="473">
        <f>Juni!A27</f>
        <v>1</v>
      </c>
      <c r="B378" s="474">
        <f>Juni!B27</f>
        <v>46047</v>
      </c>
      <c r="D378" s="475"/>
      <c r="E378" s="476"/>
      <c r="F378" s="475"/>
      <c r="G378" s="475"/>
      <c r="H378" s="475"/>
      <c r="I378" s="458">
        <f>Juni!I27</f>
        <v>0</v>
      </c>
      <c r="J378" s="477"/>
      <c r="K378" s="477"/>
      <c r="L378" s="477"/>
      <c r="M378" s="477"/>
      <c r="N378" s="478"/>
      <c r="O378" s="438"/>
      <c r="P378" s="438"/>
      <c r="Q378" s="479">
        <f>Juni!AQ27</f>
        <v>0</v>
      </c>
      <c r="R378" s="94"/>
      <c r="S378" s="480">
        <f>Juni!P27</f>
        <v>0</v>
      </c>
      <c r="T378" s="458">
        <f t="shared" si="86"/>
        <v>0</v>
      </c>
      <c r="V378" s="92"/>
      <c r="W378" s="84">
        <f t="shared" si="88"/>
        <v>40</v>
      </c>
      <c r="X378" s="84">
        <f t="shared" si="87"/>
        <v>-40</v>
      </c>
      <c r="Z378" s="7"/>
      <c r="AA378" s="7"/>
      <c r="AB378" s="7"/>
    </row>
    <row r="379" spans="1:28" x14ac:dyDescent="0.2">
      <c r="A379" s="473">
        <f>Juni!A28</f>
        <v>2</v>
      </c>
      <c r="B379" s="474">
        <f>Juni!B28</f>
        <v>46048</v>
      </c>
      <c r="D379" s="475"/>
      <c r="E379" s="476"/>
      <c r="F379" s="475"/>
      <c r="G379" s="475"/>
      <c r="H379" s="475"/>
      <c r="I379" s="458">
        <f>Juni!I28</f>
        <v>0</v>
      </c>
      <c r="J379" s="477"/>
      <c r="K379" s="477"/>
      <c r="L379" s="477"/>
      <c r="M379" s="477"/>
      <c r="N379" s="478"/>
      <c r="O379" s="438"/>
      <c r="P379" s="438"/>
      <c r="Q379" s="479">
        <f>Juni!AQ28</f>
        <v>8</v>
      </c>
      <c r="R379" s="94"/>
      <c r="S379" s="480">
        <f>Juni!P28</f>
        <v>0</v>
      </c>
      <c r="T379" s="458">
        <f t="shared" si="86"/>
        <v>0</v>
      </c>
      <c r="V379" s="92"/>
      <c r="W379" s="84" t="str">
        <f t="shared" si="88"/>
        <v/>
      </c>
      <c r="X379" s="84" t="e">
        <f t="shared" si="87"/>
        <v>#VALUE!</v>
      </c>
      <c r="Z379" s="7"/>
      <c r="AA379" s="7"/>
      <c r="AB379" s="7"/>
    </row>
    <row r="380" spans="1:28" x14ac:dyDescent="0.2">
      <c r="A380" s="473">
        <f>Juni!A29</f>
        <v>3</v>
      </c>
      <c r="B380" s="474">
        <f>Juni!B29</f>
        <v>46049</v>
      </c>
      <c r="D380" s="475"/>
      <c r="E380" s="476"/>
      <c r="F380" s="475"/>
      <c r="G380" s="475"/>
      <c r="H380" s="475"/>
      <c r="I380" s="458">
        <f>Juni!I29</f>
        <v>0</v>
      </c>
      <c r="J380" s="477"/>
      <c r="K380" s="477"/>
      <c r="L380" s="477"/>
      <c r="M380" s="477"/>
      <c r="N380" s="478"/>
      <c r="O380" s="438"/>
      <c r="P380" s="438"/>
      <c r="Q380" s="479">
        <f>Juni!AQ29</f>
        <v>8</v>
      </c>
      <c r="R380" s="94"/>
      <c r="S380" s="480">
        <f>Juni!P29</f>
        <v>0</v>
      </c>
      <c r="T380" s="458">
        <f t="shared" si="86"/>
        <v>0</v>
      </c>
      <c r="V380" s="92"/>
      <c r="W380" s="84" t="str">
        <f t="shared" si="88"/>
        <v/>
      </c>
      <c r="X380" s="84" t="e">
        <f t="shared" si="87"/>
        <v>#VALUE!</v>
      </c>
      <c r="Z380" s="7"/>
      <c r="AA380" s="7"/>
      <c r="AB380" s="7"/>
    </row>
    <row r="381" spans="1:28" x14ac:dyDescent="0.2">
      <c r="A381" s="473">
        <f>Juni!A30</f>
        <v>4</v>
      </c>
      <c r="B381" s="474">
        <f>Juni!B30</f>
        <v>46050</v>
      </c>
      <c r="D381" s="475"/>
      <c r="E381" s="476"/>
      <c r="F381" s="475"/>
      <c r="G381" s="475"/>
      <c r="H381" s="475"/>
      <c r="I381" s="458">
        <f>Juni!I30</f>
        <v>0</v>
      </c>
      <c r="J381" s="477"/>
      <c r="K381" s="477"/>
      <c r="L381" s="477"/>
      <c r="M381" s="477"/>
      <c r="N381" s="478"/>
      <c r="O381" s="438"/>
      <c r="P381" s="438"/>
      <c r="Q381" s="479">
        <f>Juni!AQ30</f>
        <v>8</v>
      </c>
      <c r="R381" s="94"/>
      <c r="S381" s="480">
        <f>Juni!P30</f>
        <v>0</v>
      </c>
      <c r="T381" s="458">
        <f t="shared" si="86"/>
        <v>0</v>
      </c>
      <c r="V381" s="92"/>
      <c r="W381" s="84" t="str">
        <f t="shared" si="88"/>
        <v/>
      </c>
      <c r="X381" s="84" t="e">
        <f t="shared" si="87"/>
        <v>#VALUE!</v>
      </c>
      <c r="Z381" s="7"/>
      <c r="AA381" s="7"/>
      <c r="AB381" s="7"/>
    </row>
    <row r="382" spans="1:28" x14ac:dyDescent="0.2">
      <c r="A382" s="473">
        <f>Juni!A31</f>
        <v>5</v>
      </c>
      <c r="B382" s="474">
        <f>Juni!B31</f>
        <v>46051</v>
      </c>
      <c r="D382" s="475"/>
      <c r="E382" s="476"/>
      <c r="F382" s="475"/>
      <c r="G382" s="475"/>
      <c r="H382" s="475"/>
      <c r="I382" s="458">
        <f>Juni!I31</f>
        <v>0</v>
      </c>
      <c r="J382" s="477"/>
      <c r="K382" s="477"/>
      <c r="L382" s="477"/>
      <c r="M382" s="477"/>
      <c r="N382" s="478"/>
      <c r="O382" s="438"/>
      <c r="P382" s="438"/>
      <c r="Q382" s="479">
        <f>Juni!AQ31</f>
        <v>8</v>
      </c>
      <c r="R382" s="94"/>
      <c r="S382" s="480">
        <f>Juni!P31</f>
        <v>0</v>
      </c>
      <c r="T382" s="458">
        <f t="shared" si="86"/>
        <v>0</v>
      </c>
      <c r="V382" s="92"/>
      <c r="W382" s="84" t="str">
        <f t="shared" si="88"/>
        <v/>
      </c>
      <c r="X382" s="84" t="e">
        <f t="shared" si="87"/>
        <v>#VALUE!</v>
      </c>
      <c r="Z382" s="7"/>
      <c r="AA382" s="7"/>
      <c r="AB382" s="7"/>
    </row>
    <row r="383" spans="1:28" x14ac:dyDescent="0.2">
      <c r="A383" s="473">
        <f>Juni!A32</f>
        <v>6</v>
      </c>
      <c r="B383" s="474">
        <f>Juni!B32</f>
        <v>46052</v>
      </c>
      <c r="D383" s="475"/>
      <c r="E383" s="476"/>
      <c r="F383" s="475"/>
      <c r="G383" s="475"/>
      <c r="H383" s="475"/>
      <c r="I383" s="458">
        <f>Juni!I32</f>
        <v>0</v>
      </c>
      <c r="J383" s="477"/>
      <c r="K383" s="477"/>
      <c r="L383" s="477"/>
      <c r="M383" s="477"/>
      <c r="N383" s="478"/>
      <c r="O383" s="438"/>
      <c r="P383" s="438"/>
      <c r="Q383" s="479">
        <f>Juni!AQ32</f>
        <v>8</v>
      </c>
      <c r="R383" s="94"/>
      <c r="S383" s="480">
        <f>Juni!P32</f>
        <v>0</v>
      </c>
      <c r="T383" s="458">
        <f t="shared" si="86"/>
        <v>0</v>
      </c>
      <c r="V383" s="92"/>
      <c r="W383" s="84" t="str">
        <f t="shared" si="88"/>
        <v/>
      </c>
      <c r="X383" s="84" t="e">
        <f t="shared" si="87"/>
        <v>#VALUE!</v>
      </c>
      <c r="Z383" s="7"/>
      <c r="AA383" s="7"/>
      <c r="AB383" s="7"/>
    </row>
    <row r="384" spans="1:28" x14ac:dyDescent="0.2">
      <c r="A384" s="464">
        <f>Juli!A3</f>
        <v>5</v>
      </c>
      <c r="B384" s="465">
        <f>Juli!B3</f>
        <v>46023</v>
      </c>
      <c r="D384" s="466"/>
      <c r="E384" s="467"/>
      <c r="F384" s="466"/>
      <c r="G384" s="466"/>
      <c r="H384" s="466"/>
      <c r="I384" s="468">
        <f>Juli!I3</f>
        <v>0</v>
      </c>
      <c r="J384" s="469"/>
      <c r="K384" s="469"/>
      <c r="L384" s="469"/>
      <c r="M384" s="469"/>
      <c r="N384" s="470"/>
      <c r="O384" s="438"/>
      <c r="P384" s="438"/>
      <c r="Q384" s="471">
        <f>Juli!AQ3</f>
        <v>8</v>
      </c>
      <c r="R384" s="94"/>
      <c r="S384" s="472">
        <f>Juli!P3</f>
        <v>0</v>
      </c>
      <c r="T384" s="458">
        <f t="shared" si="86"/>
        <v>0</v>
      </c>
      <c r="V384" s="92"/>
      <c r="W384" s="84" t="str">
        <f t="shared" si="88"/>
        <v/>
      </c>
      <c r="X384" s="84" t="e">
        <f t="shared" si="87"/>
        <v>#VALUE!</v>
      </c>
      <c r="Z384" s="7"/>
      <c r="AA384" s="7"/>
      <c r="AB384" s="7"/>
    </row>
    <row r="385" spans="1:28" x14ac:dyDescent="0.2">
      <c r="A385" s="473">
        <f>Juli!A4</f>
        <v>6</v>
      </c>
      <c r="B385" s="474">
        <f>Juli!B4</f>
        <v>46024</v>
      </c>
      <c r="D385" s="475"/>
      <c r="E385" s="476"/>
      <c r="F385" s="475"/>
      <c r="G385" s="475"/>
      <c r="H385" s="475"/>
      <c r="I385" s="458">
        <f>Juli!I4</f>
        <v>0</v>
      </c>
      <c r="J385" s="477"/>
      <c r="K385" s="477"/>
      <c r="L385" s="477"/>
      <c r="M385" s="477"/>
      <c r="N385" s="478"/>
      <c r="O385" s="438"/>
      <c r="P385" s="438"/>
      <c r="Q385" s="479">
        <f>Juli!AQ4</f>
        <v>8</v>
      </c>
      <c r="R385" s="94"/>
      <c r="S385" s="480">
        <f>Juli!P4</f>
        <v>0</v>
      </c>
      <c r="T385" s="458">
        <f t="shared" si="86"/>
        <v>0</v>
      </c>
      <c r="V385" s="92"/>
      <c r="W385" s="84" t="str">
        <f t="shared" si="88"/>
        <v/>
      </c>
      <c r="X385" s="84" t="e">
        <f t="shared" si="87"/>
        <v>#VALUE!</v>
      </c>
      <c r="Z385" s="7"/>
      <c r="AA385" s="7"/>
      <c r="AB385" s="7"/>
    </row>
    <row r="386" spans="1:28" x14ac:dyDescent="0.2">
      <c r="A386" s="473">
        <f>Juli!A5</f>
        <v>7</v>
      </c>
      <c r="B386" s="474">
        <f>Juli!B5</f>
        <v>46025</v>
      </c>
      <c r="D386" s="475"/>
      <c r="E386" s="476"/>
      <c r="F386" s="475"/>
      <c r="G386" s="475"/>
      <c r="H386" s="475"/>
      <c r="I386" s="458">
        <f>Juli!I5</f>
        <v>0</v>
      </c>
      <c r="J386" s="477"/>
      <c r="K386" s="477"/>
      <c r="L386" s="477"/>
      <c r="M386" s="477"/>
      <c r="N386" s="478"/>
      <c r="O386" s="438"/>
      <c r="P386" s="438"/>
      <c r="Q386" s="479">
        <f>Juli!AQ5</f>
        <v>0</v>
      </c>
      <c r="R386" s="94"/>
      <c r="S386" s="480">
        <f>Juli!P5</f>
        <v>0</v>
      </c>
      <c r="T386" s="458">
        <f t="shared" si="86"/>
        <v>0</v>
      </c>
      <c r="V386" s="92"/>
      <c r="W386" s="84" t="str">
        <f t="shared" si="88"/>
        <v/>
      </c>
      <c r="X386" s="84" t="e">
        <f t="shared" si="87"/>
        <v>#VALUE!</v>
      </c>
      <c r="Z386" s="7"/>
      <c r="AA386" s="7"/>
      <c r="AB386" s="7"/>
    </row>
    <row r="387" spans="1:28" x14ac:dyDescent="0.2">
      <c r="A387" s="473">
        <f>Juli!A6</f>
        <v>1</v>
      </c>
      <c r="B387" s="474">
        <f>Juli!B6</f>
        <v>46026</v>
      </c>
      <c r="D387" s="475"/>
      <c r="E387" s="476"/>
      <c r="F387" s="475"/>
      <c r="G387" s="475"/>
      <c r="H387" s="475"/>
      <c r="I387" s="458">
        <f>Juli!I6</f>
        <v>0</v>
      </c>
      <c r="J387" s="477"/>
      <c r="K387" s="477"/>
      <c r="L387" s="477"/>
      <c r="M387" s="477"/>
      <c r="N387" s="478"/>
      <c r="O387" s="438"/>
      <c r="P387" s="438"/>
      <c r="Q387" s="479">
        <f>Juli!AQ6</f>
        <v>0</v>
      </c>
      <c r="R387" s="94"/>
      <c r="S387" s="480">
        <f>Juli!P6</f>
        <v>0</v>
      </c>
      <c r="T387" s="458">
        <f t="shared" si="86"/>
        <v>0</v>
      </c>
      <c r="V387" s="92"/>
      <c r="W387" s="84">
        <f t="shared" si="88"/>
        <v>40</v>
      </c>
      <c r="X387" s="84">
        <f t="shared" si="87"/>
        <v>-40</v>
      </c>
      <c r="Z387" s="7"/>
      <c r="AA387" s="7"/>
      <c r="AB387" s="7"/>
    </row>
    <row r="388" spans="1:28" x14ac:dyDescent="0.2">
      <c r="A388" s="473">
        <f>Juli!A7</f>
        <v>2</v>
      </c>
      <c r="B388" s="474">
        <f>Juli!B7</f>
        <v>46027</v>
      </c>
      <c r="D388" s="475"/>
      <c r="E388" s="476"/>
      <c r="F388" s="475"/>
      <c r="G388" s="475"/>
      <c r="H388" s="475"/>
      <c r="I388" s="458">
        <f>Juli!I7</f>
        <v>0</v>
      </c>
      <c r="J388" s="477"/>
      <c r="K388" s="477"/>
      <c r="L388" s="477"/>
      <c r="M388" s="477"/>
      <c r="N388" s="478"/>
      <c r="O388" s="438"/>
      <c r="P388" s="438"/>
      <c r="Q388" s="479">
        <f>Juli!AQ7</f>
        <v>8</v>
      </c>
      <c r="R388" s="94"/>
      <c r="S388" s="480">
        <f>Juli!P7</f>
        <v>0</v>
      </c>
      <c r="T388" s="458">
        <f t="shared" si="86"/>
        <v>0</v>
      </c>
      <c r="V388" s="92"/>
      <c r="W388" s="84" t="str">
        <f t="shared" si="88"/>
        <v/>
      </c>
      <c r="X388" s="84" t="e">
        <f t="shared" si="87"/>
        <v>#VALUE!</v>
      </c>
      <c r="Z388" s="7"/>
      <c r="AA388" s="7"/>
      <c r="AB388" s="7"/>
    </row>
    <row r="389" spans="1:28" x14ac:dyDescent="0.2">
      <c r="A389" s="473">
        <f>Juli!A8</f>
        <v>3</v>
      </c>
      <c r="B389" s="474">
        <f>Juli!B8</f>
        <v>46028</v>
      </c>
      <c r="D389" s="475"/>
      <c r="E389" s="476"/>
      <c r="F389" s="475"/>
      <c r="G389" s="475"/>
      <c r="H389" s="475"/>
      <c r="I389" s="458">
        <f>Juli!I8</f>
        <v>0</v>
      </c>
      <c r="J389" s="477"/>
      <c r="K389" s="477"/>
      <c r="L389" s="477"/>
      <c r="M389" s="477"/>
      <c r="N389" s="478"/>
      <c r="O389" s="438"/>
      <c r="P389" s="438"/>
      <c r="Q389" s="479">
        <f>Juli!AQ8</f>
        <v>8</v>
      </c>
      <c r="R389" s="94"/>
      <c r="S389" s="480">
        <f>Juli!P8</f>
        <v>0</v>
      </c>
      <c r="T389" s="458">
        <f t="shared" si="86"/>
        <v>0</v>
      </c>
      <c r="V389" s="92"/>
      <c r="W389" s="84" t="str">
        <f t="shared" si="88"/>
        <v/>
      </c>
      <c r="X389" s="84" t="e">
        <f t="shared" si="87"/>
        <v>#VALUE!</v>
      </c>
      <c r="Z389" s="7"/>
      <c r="AA389" s="7"/>
      <c r="AB389" s="7"/>
    </row>
    <row r="390" spans="1:28" x14ac:dyDescent="0.2">
      <c r="A390" s="473">
        <f>Juli!A9</f>
        <v>4</v>
      </c>
      <c r="B390" s="474">
        <f>Juli!B9</f>
        <v>46029</v>
      </c>
      <c r="D390" s="475"/>
      <c r="E390" s="476"/>
      <c r="F390" s="475"/>
      <c r="G390" s="475"/>
      <c r="H390" s="475"/>
      <c r="I390" s="458">
        <f>Juli!I9</f>
        <v>0</v>
      </c>
      <c r="J390" s="477"/>
      <c r="K390" s="477"/>
      <c r="L390" s="477"/>
      <c r="M390" s="477"/>
      <c r="N390" s="478"/>
      <c r="O390" s="438"/>
      <c r="P390" s="438"/>
      <c r="Q390" s="479">
        <f>Juli!AQ9</f>
        <v>8</v>
      </c>
      <c r="R390" s="94"/>
      <c r="S390" s="480">
        <f>Juli!P9</f>
        <v>0</v>
      </c>
      <c r="T390" s="458">
        <f t="shared" si="86"/>
        <v>0</v>
      </c>
      <c r="V390" s="92"/>
      <c r="W390" s="84" t="str">
        <f t="shared" si="88"/>
        <v/>
      </c>
      <c r="X390" s="84" t="e">
        <f t="shared" si="87"/>
        <v>#VALUE!</v>
      </c>
      <c r="Z390" s="7"/>
      <c r="AA390" s="7"/>
      <c r="AB390" s="7"/>
    </row>
    <row r="391" spans="1:28" x14ac:dyDescent="0.2">
      <c r="A391" s="473">
        <f>Juli!A10</f>
        <v>5</v>
      </c>
      <c r="B391" s="474">
        <f>Juli!B10</f>
        <v>46030</v>
      </c>
      <c r="D391" s="475"/>
      <c r="E391" s="476"/>
      <c r="F391" s="475"/>
      <c r="G391" s="475"/>
      <c r="H391" s="475"/>
      <c r="I391" s="458">
        <f>Juli!I10</f>
        <v>0</v>
      </c>
      <c r="J391" s="477"/>
      <c r="K391" s="477"/>
      <c r="L391" s="477"/>
      <c r="M391" s="477"/>
      <c r="N391" s="478"/>
      <c r="O391" s="438"/>
      <c r="P391" s="438"/>
      <c r="Q391" s="479">
        <f>Juli!AQ10</f>
        <v>8</v>
      </c>
      <c r="R391" s="94"/>
      <c r="S391" s="480">
        <f>Juli!P10</f>
        <v>0</v>
      </c>
      <c r="T391" s="458">
        <f t="shared" si="86"/>
        <v>0</v>
      </c>
      <c r="V391" s="92"/>
      <c r="W391" s="84" t="str">
        <f t="shared" si="88"/>
        <v/>
      </c>
      <c r="X391" s="84" t="e">
        <f t="shared" si="87"/>
        <v>#VALUE!</v>
      </c>
      <c r="Z391" s="7"/>
      <c r="AA391" s="7"/>
      <c r="AB391" s="7"/>
    </row>
    <row r="392" spans="1:28" x14ac:dyDescent="0.2">
      <c r="A392" s="473">
        <f>Juli!A11</f>
        <v>6</v>
      </c>
      <c r="B392" s="474">
        <f>Juli!B11</f>
        <v>46031</v>
      </c>
      <c r="D392" s="475"/>
      <c r="E392" s="476"/>
      <c r="F392" s="475"/>
      <c r="G392" s="475"/>
      <c r="H392" s="475"/>
      <c r="I392" s="458">
        <f>Juli!I11</f>
        <v>0</v>
      </c>
      <c r="J392" s="477"/>
      <c r="K392" s="477"/>
      <c r="L392" s="477"/>
      <c r="M392" s="477"/>
      <c r="N392" s="478"/>
      <c r="O392" s="438"/>
      <c r="P392" s="438"/>
      <c r="Q392" s="479">
        <f>Juli!AQ11</f>
        <v>8</v>
      </c>
      <c r="R392" s="94"/>
      <c r="S392" s="480">
        <f>Juli!P11</f>
        <v>0</v>
      </c>
      <c r="T392" s="458">
        <f t="shared" si="86"/>
        <v>0</v>
      </c>
      <c r="V392" s="92"/>
      <c r="W392" s="84" t="str">
        <f t="shared" si="88"/>
        <v/>
      </c>
      <c r="X392" s="84" t="e">
        <f t="shared" si="87"/>
        <v>#VALUE!</v>
      </c>
      <c r="Z392" s="7"/>
      <c r="AA392" s="7"/>
      <c r="AB392" s="7"/>
    </row>
    <row r="393" spans="1:28" x14ac:dyDescent="0.2">
      <c r="A393" s="473">
        <f>Juli!A12</f>
        <v>7</v>
      </c>
      <c r="B393" s="474">
        <f>Juli!B12</f>
        <v>46032</v>
      </c>
      <c r="D393" s="475"/>
      <c r="E393" s="476"/>
      <c r="F393" s="475"/>
      <c r="G393" s="475"/>
      <c r="H393" s="475"/>
      <c r="I393" s="458">
        <f>Juli!I12</f>
        <v>0</v>
      </c>
      <c r="J393" s="477"/>
      <c r="K393" s="477"/>
      <c r="L393" s="477"/>
      <c r="M393" s="477"/>
      <c r="N393" s="478"/>
      <c r="O393" s="438"/>
      <c r="P393" s="438"/>
      <c r="Q393" s="479">
        <f>Juli!AQ12</f>
        <v>0</v>
      </c>
      <c r="R393" s="94"/>
      <c r="S393" s="480">
        <f>Juli!P12</f>
        <v>0</v>
      </c>
      <c r="T393" s="458">
        <f t="shared" si="86"/>
        <v>0</v>
      </c>
      <c r="V393" s="92"/>
      <c r="W393" s="84" t="str">
        <f t="shared" si="88"/>
        <v/>
      </c>
      <c r="X393" s="84" t="e">
        <f t="shared" si="87"/>
        <v>#VALUE!</v>
      </c>
      <c r="Z393" s="7"/>
      <c r="AA393" s="7"/>
      <c r="AB393" s="7"/>
    </row>
    <row r="394" spans="1:28" x14ac:dyDescent="0.2">
      <c r="A394" s="473">
        <f>Juli!A13</f>
        <v>1</v>
      </c>
      <c r="B394" s="474">
        <f>Juli!B13</f>
        <v>46033</v>
      </c>
      <c r="D394" s="475"/>
      <c r="E394" s="476"/>
      <c r="F394" s="475"/>
      <c r="G394" s="475"/>
      <c r="H394" s="475"/>
      <c r="I394" s="458">
        <f>Juli!I13</f>
        <v>0</v>
      </c>
      <c r="J394" s="477"/>
      <c r="K394" s="477"/>
      <c r="L394" s="477"/>
      <c r="M394" s="477"/>
      <c r="N394" s="478"/>
      <c r="O394" s="438"/>
      <c r="P394" s="438"/>
      <c r="Q394" s="479">
        <f>Juli!AQ13</f>
        <v>0</v>
      </c>
      <c r="R394" s="94"/>
      <c r="S394" s="480">
        <f>Juli!P13</f>
        <v>0</v>
      </c>
      <c r="T394" s="458">
        <f t="shared" si="86"/>
        <v>0</v>
      </c>
      <c r="V394" s="92"/>
      <c r="W394" s="84">
        <f t="shared" si="88"/>
        <v>40</v>
      </c>
      <c r="X394" s="84">
        <f t="shared" si="87"/>
        <v>-40</v>
      </c>
      <c r="Z394" s="7"/>
      <c r="AA394" s="7"/>
      <c r="AB394" s="7"/>
    </row>
    <row r="395" spans="1:28" x14ac:dyDescent="0.2">
      <c r="A395" s="473">
        <f>Juli!A14</f>
        <v>2</v>
      </c>
      <c r="B395" s="474">
        <f>Juli!B14</f>
        <v>46034</v>
      </c>
      <c r="D395" s="475"/>
      <c r="E395" s="476"/>
      <c r="F395" s="475"/>
      <c r="G395" s="475"/>
      <c r="H395" s="475"/>
      <c r="I395" s="458">
        <f>Juli!I14</f>
        <v>0</v>
      </c>
      <c r="J395" s="477"/>
      <c r="K395" s="477"/>
      <c r="L395" s="477"/>
      <c r="M395" s="477"/>
      <c r="N395" s="478"/>
      <c r="O395" s="438"/>
      <c r="P395" s="438"/>
      <c r="Q395" s="479">
        <f>Juli!AQ14</f>
        <v>8</v>
      </c>
      <c r="R395" s="94"/>
      <c r="S395" s="480">
        <f>Juli!P14</f>
        <v>0</v>
      </c>
      <c r="T395" s="458">
        <f t="shared" ref="T395:T458" si="89">IF(A395=1,SUM(I389:I395),0)</f>
        <v>0</v>
      </c>
      <c r="V395" s="92"/>
      <c r="W395" s="84" t="str">
        <f t="shared" si="88"/>
        <v/>
      </c>
      <c r="X395" s="84" t="e">
        <f t="shared" ref="X395:X420" si="90">V395-W395</f>
        <v>#VALUE!</v>
      </c>
      <c r="Z395" s="7"/>
      <c r="AA395" s="7"/>
      <c r="AB395" s="7"/>
    </row>
    <row r="396" spans="1:28" x14ac:dyDescent="0.2">
      <c r="A396" s="473">
        <f>Juli!A15</f>
        <v>3</v>
      </c>
      <c r="B396" s="474">
        <f>Juli!B15</f>
        <v>46035</v>
      </c>
      <c r="D396" s="475"/>
      <c r="E396" s="476"/>
      <c r="F396" s="475"/>
      <c r="G396" s="475"/>
      <c r="H396" s="475"/>
      <c r="I396" s="458">
        <f>Juli!I15</f>
        <v>0</v>
      </c>
      <c r="J396" s="477"/>
      <c r="K396" s="477"/>
      <c r="L396" s="477"/>
      <c r="M396" s="477"/>
      <c r="N396" s="478"/>
      <c r="O396" s="438"/>
      <c r="P396" s="438"/>
      <c r="Q396" s="479">
        <f>Juli!AQ15</f>
        <v>8</v>
      </c>
      <c r="R396" s="94"/>
      <c r="S396" s="480">
        <f>Juli!P15</f>
        <v>0</v>
      </c>
      <c r="T396" s="458">
        <f t="shared" si="89"/>
        <v>0</v>
      </c>
      <c r="V396" s="92"/>
      <c r="W396" s="84" t="str">
        <f t="shared" si="88"/>
        <v/>
      </c>
      <c r="X396" s="84" t="e">
        <f t="shared" si="90"/>
        <v>#VALUE!</v>
      </c>
      <c r="Z396" s="7"/>
      <c r="AA396" s="7"/>
      <c r="AB396" s="7"/>
    </row>
    <row r="397" spans="1:28" x14ac:dyDescent="0.2">
      <c r="A397" s="473">
        <f>Juli!A16</f>
        <v>4</v>
      </c>
      <c r="B397" s="474">
        <f>Juli!B16</f>
        <v>46036</v>
      </c>
      <c r="D397" s="475"/>
      <c r="E397" s="476"/>
      <c r="F397" s="475"/>
      <c r="G397" s="475"/>
      <c r="H397" s="475"/>
      <c r="I397" s="458">
        <f>Juli!I16</f>
        <v>0</v>
      </c>
      <c r="J397" s="477"/>
      <c r="K397" s="477"/>
      <c r="L397" s="477"/>
      <c r="M397" s="477"/>
      <c r="N397" s="478"/>
      <c r="O397" s="438"/>
      <c r="P397" s="438"/>
      <c r="Q397" s="479">
        <f>Juli!AQ16</f>
        <v>8</v>
      </c>
      <c r="R397" s="94"/>
      <c r="S397" s="480">
        <f>Juli!P16</f>
        <v>0</v>
      </c>
      <c r="T397" s="458">
        <f t="shared" si="89"/>
        <v>0</v>
      </c>
      <c r="V397" s="92"/>
      <c r="W397" s="84" t="str">
        <f t="shared" si="88"/>
        <v/>
      </c>
      <c r="X397" s="84" t="e">
        <f t="shared" si="90"/>
        <v>#VALUE!</v>
      </c>
      <c r="Z397" s="7"/>
      <c r="AA397" s="7"/>
      <c r="AB397" s="7"/>
    </row>
    <row r="398" spans="1:28" x14ac:dyDescent="0.2">
      <c r="A398" s="473">
        <f>Juli!A17</f>
        <v>5</v>
      </c>
      <c r="B398" s="474">
        <f>Juli!B17</f>
        <v>46037</v>
      </c>
      <c r="D398" s="475"/>
      <c r="E398" s="476"/>
      <c r="F398" s="475"/>
      <c r="G398" s="475"/>
      <c r="H398" s="475"/>
      <c r="I398" s="458">
        <f>Juli!I17</f>
        <v>0</v>
      </c>
      <c r="J398" s="477"/>
      <c r="K398" s="477"/>
      <c r="L398" s="477"/>
      <c r="M398" s="477"/>
      <c r="N398" s="478"/>
      <c r="O398" s="438"/>
      <c r="P398" s="438"/>
      <c r="Q398" s="479">
        <f>Juli!AQ17</f>
        <v>8</v>
      </c>
      <c r="R398" s="94"/>
      <c r="S398" s="480">
        <f>Juli!P17</f>
        <v>0</v>
      </c>
      <c r="T398" s="458">
        <f t="shared" si="89"/>
        <v>0</v>
      </c>
      <c r="V398" s="92"/>
      <c r="W398" s="84" t="str">
        <f t="shared" si="88"/>
        <v/>
      </c>
      <c r="X398" s="84" t="e">
        <f t="shared" si="90"/>
        <v>#VALUE!</v>
      </c>
      <c r="Z398" s="7"/>
      <c r="AA398" s="7"/>
      <c r="AB398" s="7"/>
    </row>
    <row r="399" spans="1:28" x14ac:dyDescent="0.2">
      <c r="A399" s="473">
        <f>Juli!A18</f>
        <v>6</v>
      </c>
      <c r="B399" s="474">
        <f>Juli!B18</f>
        <v>46038</v>
      </c>
      <c r="D399" s="475"/>
      <c r="E399" s="476"/>
      <c r="F399" s="475"/>
      <c r="G399" s="475"/>
      <c r="H399" s="475"/>
      <c r="I399" s="458">
        <f>Juli!I18</f>
        <v>0</v>
      </c>
      <c r="J399" s="477"/>
      <c r="K399" s="477"/>
      <c r="L399" s="477"/>
      <c r="M399" s="477"/>
      <c r="N399" s="478"/>
      <c r="O399" s="438"/>
      <c r="P399" s="438"/>
      <c r="Q399" s="479">
        <f>Juli!AQ18</f>
        <v>8</v>
      </c>
      <c r="R399" s="94"/>
      <c r="S399" s="480">
        <f>Juli!P18</f>
        <v>0</v>
      </c>
      <c r="T399" s="458">
        <f t="shared" si="89"/>
        <v>0</v>
      </c>
      <c r="V399" s="92"/>
      <c r="W399" s="84" t="str">
        <f t="shared" ref="W399:W462" si="91">IF(A399=1,SUM(Q393:Q399),"")</f>
        <v/>
      </c>
      <c r="X399" s="84" t="e">
        <f t="shared" si="90"/>
        <v>#VALUE!</v>
      </c>
      <c r="Z399" s="7"/>
      <c r="AA399" s="7"/>
      <c r="AB399" s="7"/>
    </row>
    <row r="400" spans="1:28" x14ac:dyDescent="0.2">
      <c r="A400" s="473">
        <f>Juli!A19</f>
        <v>7</v>
      </c>
      <c r="B400" s="474">
        <f>Juli!B19</f>
        <v>46039</v>
      </c>
      <c r="D400" s="475"/>
      <c r="E400" s="476"/>
      <c r="F400" s="475"/>
      <c r="G400" s="475"/>
      <c r="H400" s="475"/>
      <c r="I400" s="458">
        <f>Juli!I19</f>
        <v>0</v>
      </c>
      <c r="J400" s="477"/>
      <c r="K400" s="477"/>
      <c r="L400" s="477"/>
      <c r="M400" s="477"/>
      <c r="N400" s="478"/>
      <c r="O400" s="438"/>
      <c r="P400" s="438"/>
      <c r="Q400" s="479">
        <f>Juli!AQ19</f>
        <v>0</v>
      </c>
      <c r="R400" s="94"/>
      <c r="S400" s="480">
        <f>Juli!P19</f>
        <v>0</v>
      </c>
      <c r="T400" s="458">
        <f t="shared" si="89"/>
        <v>0</v>
      </c>
      <c r="V400" s="92"/>
      <c r="W400" s="84" t="str">
        <f t="shared" si="91"/>
        <v/>
      </c>
      <c r="X400" s="84" t="e">
        <f t="shared" si="90"/>
        <v>#VALUE!</v>
      </c>
      <c r="Z400" s="7"/>
      <c r="AA400" s="7"/>
      <c r="AB400" s="7"/>
    </row>
    <row r="401" spans="1:28" x14ac:dyDescent="0.2">
      <c r="A401" s="473">
        <f>Juli!A20</f>
        <v>1</v>
      </c>
      <c r="B401" s="474">
        <f>Juli!B20</f>
        <v>46040</v>
      </c>
      <c r="D401" s="475"/>
      <c r="E401" s="476"/>
      <c r="F401" s="475"/>
      <c r="G401" s="475"/>
      <c r="H401" s="475"/>
      <c r="I401" s="458">
        <f>Juli!I20</f>
        <v>0</v>
      </c>
      <c r="J401" s="477"/>
      <c r="K401" s="477"/>
      <c r="L401" s="477"/>
      <c r="M401" s="477"/>
      <c r="N401" s="478"/>
      <c r="O401" s="438"/>
      <c r="P401" s="438"/>
      <c r="Q401" s="479">
        <f>Juli!AQ20</f>
        <v>0</v>
      </c>
      <c r="R401" s="94"/>
      <c r="S401" s="480">
        <f>Juli!P20</f>
        <v>0</v>
      </c>
      <c r="T401" s="458">
        <f t="shared" si="89"/>
        <v>0</v>
      </c>
      <c r="V401" s="92"/>
      <c r="W401" s="84">
        <f t="shared" si="91"/>
        <v>40</v>
      </c>
      <c r="X401" s="84">
        <f t="shared" si="90"/>
        <v>-40</v>
      </c>
      <c r="Z401" s="7"/>
      <c r="AA401" s="7"/>
      <c r="AB401" s="7"/>
    </row>
    <row r="402" spans="1:28" x14ac:dyDescent="0.2">
      <c r="A402" s="473">
        <f>Juli!A21</f>
        <v>2</v>
      </c>
      <c r="B402" s="474">
        <f>Juli!B21</f>
        <v>46041</v>
      </c>
      <c r="D402" s="475"/>
      <c r="E402" s="476"/>
      <c r="F402" s="475"/>
      <c r="G402" s="475"/>
      <c r="H402" s="475"/>
      <c r="I402" s="458">
        <f>Juli!I21</f>
        <v>0</v>
      </c>
      <c r="J402" s="477"/>
      <c r="K402" s="477"/>
      <c r="L402" s="477"/>
      <c r="M402" s="477"/>
      <c r="N402" s="478"/>
      <c r="O402" s="438"/>
      <c r="P402" s="438"/>
      <c r="Q402" s="479">
        <f>Juli!AQ21</f>
        <v>8</v>
      </c>
      <c r="R402" s="94"/>
      <c r="S402" s="480">
        <f>Juli!P21</f>
        <v>0</v>
      </c>
      <c r="T402" s="458">
        <f t="shared" si="89"/>
        <v>0</v>
      </c>
      <c r="V402" s="92"/>
      <c r="W402" s="84" t="str">
        <f t="shared" si="91"/>
        <v/>
      </c>
      <c r="X402" s="84" t="e">
        <f t="shared" si="90"/>
        <v>#VALUE!</v>
      </c>
      <c r="Z402" s="7"/>
      <c r="AA402" s="7"/>
      <c r="AB402" s="7"/>
    </row>
    <row r="403" spans="1:28" x14ac:dyDescent="0.2">
      <c r="A403" s="473">
        <f>Juli!A22</f>
        <v>3</v>
      </c>
      <c r="B403" s="474">
        <f>Juli!B22</f>
        <v>46042</v>
      </c>
      <c r="D403" s="475"/>
      <c r="E403" s="476"/>
      <c r="F403" s="475"/>
      <c r="G403" s="475"/>
      <c r="H403" s="475"/>
      <c r="I403" s="458">
        <f>Juli!I22</f>
        <v>0</v>
      </c>
      <c r="J403" s="477"/>
      <c r="K403" s="477"/>
      <c r="L403" s="477"/>
      <c r="M403" s="477"/>
      <c r="N403" s="478"/>
      <c r="O403" s="438"/>
      <c r="P403" s="438"/>
      <c r="Q403" s="479">
        <f>Juli!AQ22</f>
        <v>8</v>
      </c>
      <c r="R403" s="94"/>
      <c r="S403" s="480">
        <f>Juli!P22</f>
        <v>0</v>
      </c>
      <c r="T403" s="458">
        <f t="shared" si="89"/>
        <v>0</v>
      </c>
      <c r="V403" s="92"/>
      <c r="W403" s="84" t="str">
        <f t="shared" si="91"/>
        <v/>
      </c>
      <c r="X403" s="84" t="e">
        <f t="shared" si="90"/>
        <v>#VALUE!</v>
      </c>
      <c r="Z403" s="7"/>
      <c r="AA403" s="7"/>
      <c r="AB403" s="7"/>
    </row>
    <row r="404" spans="1:28" x14ac:dyDescent="0.2">
      <c r="A404" s="473">
        <f>Juli!A23</f>
        <v>4</v>
      </c>
      <c r="B404" s="474">
        <f>Juli!B23</f>
        <v>46043</v>
      </c>
      <c r="D404" s="475"/>
      <c r="E404" s="476"/>
      <c r="F404" s="475"/>
      <c r="G404" s="475"/>
      <c r="H404" s="475"/>
      <c r="I404" s="458">
        <f>Juli!I23</f>
        <v>0</v>
      </c>
      <c r="J404" s="477"/>
      <c r="K404" s="477"/>
      <c r="L404" s="477"/>
      <c r="M404" s="477"/>
      <c r="N404" s="478"/>
      <c r="O404" s="438"/>
      <c r="P404" s="438"/>
      <c r="Q404" s="479">
        <f>Juli!AQ23</f>
        <v>8</v>
      </c>
      <c r="R404" s="94"/>
      <c r="S404" s="480">
        <f>Juli!P23</f>
        <v>0</v>
      </c>
      <c r="T404" s="458">
        <f t="shared" si="89"/>
        <v>0</v>
      </c>
      <c r="V404" s="92"/>
      <c r="W404" s="84" t="str">
        <f t="shared" si="91"/>
        <v/>
      </c>
      <c r="X404" s="84" t="e">
        <f t="shared" si="90"/>
        <v>#VALUE!</v>
      </c>
      <c r="Z404" s="7"/>
      <c r="AA404" s="7"/>
      <c r="AB404" s="7"/>
    </row>
    <row r="405" spans="1:28" x14ac:dyDescent="0.2">
      <c r="A405" s="473">
        <f>Juli!A24</f>
        <v>5</v>
      </c>
      <c r="B405" s="474">
        <f>Juli!B24</f>
        <v>46044</v>
      </c>
      <c r="D405" s="475"/>
      <c r="E405" s="476"/>
      <c r="F405" s="475"/>
      <c r="G405" s="475"/>
      <c r="H405" s="475"/>
      <c r="I405" s="458">
        <f>Juli!I24</f>
        <v>0</v>
      </c>
      <c r="J405" s="477"/>
      <c r="K405" s="477"/>
      <c r="L405" s="477"/>
      <c r="M405" s="477"/>
      <c r="N405" s="478"/>
      <c r="O405" s="438"/>
      <c r="P405" s="438"/>
      <c r="Q405" s="479">
        <f>Juli!AQ24</f>
        <v>8</v>
      </c>
      <c r="R405" s="94"/>
      <c r="S405" s="480">
        <f>Juli!P24</f>
        <v>0</v>
      </c>
      <c r="T405" s="458">
        <f t="shared" si="89"/>
        <v>0</v>
      </c>
      <c r="V405" s="92"/>
      <c r="W405" s="84" t="str">
        <f t="shared" si="91"/>
        <v/>
      </c>
      <c r="X405" s="84" t="e">
        <f t="shared" si="90"/>
        <v>#VALUE!</v>
      </c>
      <c r="Z405" s="7"/>
      <c r="AA405" s="7"/>
      <c r="AB405" s="7"/>
    </row>
    <row r="406" spans="1:28" x14ac:dyDescent="0.2">
      <c r="A406" s="473">
        <f>Juli!A25</f>
        <v>6</v>
      </c>
      <c r="B406" s="474">
        <f>Juli!B25</f>
        <v>46045</v>
      </c>
      <c r="D406" s="475"/>
      <c r="E406" s="476"/>
      <c r="F406" s="475"/>
      <c r="G406" s="475"/>
      <c r="H406" s="475"/>
      <c r="I406" s="458">
        <f>Juli!I25</f>
        <v>0</v>
      </c>
      <c r="J406" s="477"/>
      <c r="K406" s="477"/>
      <c r="L406" s="477"/>
      <c r="M406" s="477"/>
      <c r="N406" s="478"/>
      <c r="O406" s="438"/>
      <c r="P406" s="438"/>
      <c r="Q406" s="479">
        <f>Juli!AQ25</f>
        <v>8</v>
      </c>
      <c r="R406" s="94"/>
      <c r="S406" s="480">
        <f>Juli!P25</f>
        <v>0</v>
      </c>
      <c r="T406" s="458">
        <f t="shared" si="89"/>
        <v>0</v>
      </c>
      <c r="V406" s="92"/>
      <c r="W406" s="84" t="str">
        <f t="shared" si="91"/>
        <v/>
      </c>
      <c r="X406" s="84" t="e">
        <f t="shared" si="90"/>
        <v>#VALUE!</v>
      </c>
      <c r="Z406" s="7"/>
      <c r="AA406" s="7"/>
      <c r="AB406" s="7"/>
    </row>
    <row r="407" spans="1:28" x14ac:dyDescent="0.2">
      <c r="A407" s="473">
        <f>Juli!A26</f>
        <v>7</v>
      </c>
      <c r="B407" s="474">
        <f>Juli!B26</f>
        <v>46046</v>
      </c>
      <c r="D407" s="475"/>
      <c r="E407" s="476"/>
      <c r="F407" s="475"/>
      <c r="G407" s="475"/>
      <c r="H407" s="475"/>
      <c r="I407" s="458">
        <f>Juli!I26</f>
        <v>0</v>
      </c>
      <c r="J407" s="477"/>
      <c r="K407" s="477"/>
      <c r="L407" s="477"/>
      <c r="M407" s="477"/>
      <c r="N407" s="478"/>
      <c r="O407" s="438"/>
      <c r="P407" s="438"/>
      <c r="Q407" s="479">
        <f>Juli!AQ26</f>
        <v>0</v>
      </c>
      <c r="R407" s="94"/>
      <c r="S407" s="480">
        <f>Juli!P26</f>
        <v>0</v>
      </c>
      <c r="T407" s="458">
        <f t="shared" si="89"/>
        <v>0</v>
      </c>
      <c r="V407" s="92"/>
      <c r="W407" s="84" t="str">
        <f t="shared" si="91"/>
        <v/>
      </c>
      <c r="X407" s="84" t="e">
        <f t="shared" si="90"/>
        <v>#VALUE!</v>
      </c>
      <c r="Z407" s="7"/>
      <c r="AA407" s="7"/>
      <c r="AB407" s="7"/>
    </row>
    <row r="408" spans="1:28" x14ac:dyDescent="0.2">
      <c r="A408" s="473">
        <f>Juli!A27</f>
        <v>1</v>
      </c>
      <c r="B408" s="474">
        <f>Juli!B27</f>
        <v>46047</v>
      </c>
      <c r="D408" s="475"/>
      <c r="E408" s="476"/>
      <c r="F408" s="475"/>
      <c r="G408" s="475"/>
      <c r="H408" s="475"/>
      <c r="I408" s="458">
        <f>Juli!I27</f>
        <v>0</v>
      </c>
      <c r="J408" s="477"/>
      <c r="K408" s="477"/>
      <c r="L408" s="477"/>
      <c r="M408" s="477"/>
      <c r="N408" s="478"/>
      <c r="O408" s="438"/>
      <c r="P408" s="438"/>
      <c r="Q408" s="479">
        <f>Juli!AQ27</f>
        <v>0</v>
      </c>
      <c r="R408" s="94"/>
      <c r="S408" s="480">
        <f>Juli!P27</f>
        <v>0</v>
      </c>
      <c r="T408" s="458">
        <f t="shared" si="89"/>
        <v>0</v>
      </c>
      <c r="V408" s="92"/>
      <c r="W408" s="84">
        <f t="shared" si="91"/>
        <v>40</v>
      </c>
      <c r="X408" s="84">
        <f t="shared" si="90"/>
        <v>-40</v>
      </c>
      <c r="Z408" s="7"/>
      <c r="AA408" s="7"/>
      <c r="AB408" s="7"/>
    </row>
    <row r="409" spans="1:28" x14ac:dyDescent="0.2">
      <c r="A409" s="473">
        <f>Juli!A28</f>
        <v>2</v>
      </c>
      <c r="B409" s="474">
        <f>Juli!B28</f>
        <v>46048</v>
      </c>
      <c r="D409" s="475"/>
      <c r="E409" s="476"/>
      <c r="F409" s="475"/>
      <c r="G409" s="475"/>
      <c r="H409" s="475"/>
      <c r="I409" s="458">
        <f>Juli!I28</f>
        <v>0</v>
      </c>
      <c r="J409" s="477"/>
      <c r="K409" s="477"/>
      <c r="L409" s="477"/>
      <c r="M409" s="477"/>
      <c r="N409" s="478"/>
      <c r="O409" s="438"/>
      <c r="P409" s="438"/>
      <c r="Q409" s="479">
        <f>Juli!AQ28</f>
        <v>8</v>
      </c>
      <c r="R409" s="94"/>
      <c r="S409" s="480">
        <f>Juli!P28</f>
        <v>0</v>
      </c>
      <c r="T409" s="458">
        <f t="shared" si="89"/>
        <v>0</v>
      </c>
      <c r="V409" s="92"/>
      <c r="W409" s="84" t="str">
        <f t="shared" si="91"/>
        <v/>
      </c>
      <c r="X409" s="84" t="e">
        <f t="shared" si="90"/>
        <v>#VALUE!</v>
      </c>
      <c r="Z409" s="7"/>
      <c r="AA409" s="7"/>
      <c r="AB409" s="7"/>
    </row>
    <row r="410" spans="1:28" x14ac:dyDescent="0.2">
      <c r="A410" s="473">
        <f>Juli!A29</f>
        <v>3</v>
      </c>
      <c r="B410" s="474">
        <f>Juli!B29</f>
        <v>46049</v>
      </c>
      <c r="D410" s="475"/>
      <c r="E410" s="476"/>
      <c r="F410" s="475"/>
      <c r="G410" s="475"/>
      <c r="H410" s="475"/>
      <c r="I410" s="458">
        <f>Juli!I29</f>
        <v>0</v>
      </c>
      <c r="J410" s="477"/>
      <c r="K410" s="477"/>
      <c r="L410" s="477"/>
      <c r="M410" s="477"/>
      <c r="N410" s="478"/>
      <c r="O410" s="438"/>
      <c r="P410" s="438"/>
      <c r="Q410" s="479">
        <f>Juli!AQ29</f>
        <v>8</v>
      </c>
      <c r="R410" s="94"/>
      <c r="S410" s="480">
        <f>Juli!P29</f>
        <v>0</v>
      </c>
      <c r="T410" s="458">
        <f t="shared" si="89"/>
        <v>0</v>
      </c>
      <c r="V410" s="92"/>
      <c r="W410" s="84" t="str">
        <f t="shared" si="91"/>
        <v/>
      </c>
      <c r="X410" s="84" t="e">
        <f t="shared" si="90"/>
        <v>#VALUE!</v>
      </c>
      <c r="Z410" s="7"/>
      <c r="AA410" s="7"/>
      <c r="AB410" s="7"/>
    </row>
    <row r="411" spans="1:28" x14ac:dyDescent="0.2">
      <c r="A411" s="473">
        <f>Juli!A30</f>
        <v>4</v>
      </c>
      <c r="B411" s="474">
        <f>Juli!B30</f>
        <v>46050</v>
      </c>
      <c r="D411" s="475"/>
      <c r="E411" s="476"/>
      <c r="F411" s="475"/>
      <c r="G411" s="475"/>
      <c r="H411" s="475"/>
      <c r="I411" s="458">
        <f>Juli!I30</f>
        <v>0</v>
      </c>
      <c r="J411" s="477"/>
      <c r="K411" s="477"/>
      <c r="L411" s="477"/>
      <c r="M411" s="477"/>
      <c r="N411" s="478"/>
      <c r="O411" s="438"/>
      <c r="P411" s="438"/>
      <c r="Q411" s="479">
        <f>Juli!AQ30</f>
        <v>8</v>
      </c>
      <c r="R411" s="94"/>
      <c r="S411" s="480">
        <f>Juli!P30</f>
        <v>0</v>
      </c>
      <c r="T411" s="458">
        <f t="shared" si="89"/>
        <v>0</v>
      </c>
      <c r="V411" s="92"/>
      <c r="W411" s="84" t="str">
        <f t="shared" si="91"/>
        <v/>
      </c>
      <c r="X411" s="84" t="e">
        <f t="shared" si="90"/>
        <v>#VALUE!</v>
      </c>
      <c r="Z411" s="7"/>
      <c r="AA411" s="7"/>
      <c r="AB411" s="7"/>
    </row>
    <row r="412" spans="1:28" x14ac:dyDescent="0.2">
      <c r="A412" s="473">
        <f>Juli!A31</f>
        <v>5</v>
      </c>
      <c r="B412" s="474">
        <f>Juli!B31</f>
        <v>46051</v>
      </c>
      <c r="D412" s="475"/>
      <c r="E412" s="476"/>
      <c r="F412" s="475"/>
      <c r="G412" s="475"/>
      <c r="H412" s="475"/>
      <c r="I412" s="458">
        <f>Juli!I31</f>
        <v>0</v>
      </c>
      <c r="J412" s="477"/>
      <c r="K412" s="477"/>
      <c r="L412" s="477"/>
      <c r="M412" s="477"/>
      <c r="N412" s="478"/>
      <c r="O412" s="438"/>
      <c r="P412" s="438"/>
      <c r="Q412" s="479">
        <f>Juli!AQ31</f>
        <v>8</v>
      </c>
      <c r="R412" s="94"/>
      <c r="S412" s="480">
        <f>Juli!P31</f>
        <v>0</v>
      </c>
      <c r="T412" s="458">
        <f t="shared" si="89"/>
        <v>0</v>
      </c>
      <c r="V412" s="92"/>
      <c r="W412" s="84" t="str">
        <f t="shared" si="91"/>
        <v/>
      </c>
      <c r="X412" s="84" t="e">
        <f t="shared" si="90"/>
        <v>#VALUE!</v>
      </c>
      <c r="Z412" s="7"/>
      <c r="AA412" s="7"/>
      <c r="AB412" s="7"/>
    </row>
    <row r="413" spans="1:28" x14ac:dyDescent="0.2">
      <c r="A413" s="473">
        <f>Juli!A32</f>
        <v>6</v>
      </c>
      <c r="B413" s="474">
        <f>Juli!B32</f>
        <v>46052</v>
      </c>
      <c r="D413" s="475"/>
      <c r="E413" s="476"/>
      <c r="F413" s="475"/>
      <c r="G413" s="475"/>
      <c r="H413" s="475"/>
      <c r="I413" s="458">
        <f>Juli!I32</f>
        <v>0</v>
      </c>
      <c r="J413" s="477"/>
      <c r="K413" s="477"/>
      <c r="L413" s="477"/>
      <c r="M413" s="477"/>
      <c r="N413" s="478"/>
      <c r="O413" s="438"/>
      <c r="P413" s="438"/>
      <c r="Q413" s="479">
        <f>Juli!AQ32</f>
        <v>8</v>
      </c>
      <c r="R413" s="94"/>
      <c r="S413" s="480">
        <f>Juli!P32</f>
        <v>0</v>
      </c>
      <c r="T413" s="458">
        <f t="shared" si="89"/>
        <v>0</v>
      </c>
      <c r="V413" s="92"/>
      <c r="W413" s="84" t="str">
        <f t="shared" si="91"/>
        <v/>
      </c>
      <c r="X413" s="84" t="e">
        <f t="shared" si="90"/>
        <v>#VALUE!</v>
      </c>
      <c r="Z413" s="7"/>
      <c r="AA413" s="7"/>
      <c r="AB413" s="7"/>
    </row>
    <row r="414" spans="1:28" x14ac:dyDescent="0.2">
      <c r="A414" s="473">
        <f>Juli!A33</f>
        <v>7</v>
      </c>
      <c r="B414" s="474">
        <f>Juli!B33</f>
        <v>46053</v>
      </c>
      <c r="D414" s="475"/>
      <c r="E414" s="476"/>
      <c r="F414" s="475"/>
      <c r="G414" s="475"/>
      <c r="H414" s="475"/>
      <c r="I414" s="458">
        <f>Juli!I33</f>
        <v>0</v>
      </c>
      <c r="J414" s="477"/>
      <c r="K414" s="477"/>
      <c r="L414" s="477"/>
      <c r="M414" s="477"/>
      <c r="N414" s="478"/>
      <c r="O414" s="438"/>
      <c r="P414" s="438"/>
      <c r="Q414" s="479">
        <f>Juli!AQ33</f>
        <v>0</v>
      </c>
      <c r="R414" s="94"/>
      <c r="S414" s="480">
        <f>Juli!P33</f>
        <v>0</v>
      </c>
      <c r="T414" s="458">
        <f t="shared" si="89"/>
        <v>0</v>
      </c>
      <c r="V414" s="92"/>
      <c r="W414" s="84" t="str">
        <f t="shared" si="91"/>
        <v/>
      </c>
      <c r="X414" s="84" t="e">
        <f t="shared" si="90"/>
        <v>#VALUE!</v>
      </c>
      <c r="Z414" s="7"/>
      <c r="AA414" s="7"/>
      <c r="AB414" s="7"/>
    </row>
    <row r="415" spans="1:28" x14ac:dyDescent="0.2">
      <c r="A415" s="464">
        <f>Aug!A3</f>
        <v>5</v>
      </c>
      <c r="B415" s="465">
        <f>Aug!B3</f>
        <v>46023</v>
      </c>
      <c r="D415" s="466"/>
      <c r="E415" s="467"/>
      <c r="F415" s="466"/>
      <c r="G415" s="466"/>
      <c r="H415" s="466"/>
      <c r="I415" s="468">
        <f>Aug!I3</f>
        <v>0</v>
      </c>
      <c r="J415" s="469"/>
      <c r="K415" s="469"/>
      <c r="L415" s="469"/>
      <c r="M415" s="469"/>
      <c r="N415" s="470"/>
      <c r="O415" s="438"/>
      <c r="P415" s="438"/>
      <c r="Q415" s="471">
        <f>Aug!AQ3</f>
        <v>8</v>
      </c>
      <c r="R415" s="94"/>
      <c r="S415" s="472">
        <f>Aug!P3</f>
        <v>0</v>
      </c>
      <c r="T415" s="458">
        <f t="shared" si="89"/>
        <v>0</v>
      </c>
      <c r="V415" s="92"/>
      <c r="W415" s="84" t="str">
        <f t="shared" si="91"/>
        <v/>
      </c>
      <c r="X415" s="84" t="e">
        <f t="shared" si="90"/>
        <v>#VALUE!</v>
      </c>
      <c r="Z415" s="7"/>
      <c r="AA415" s="7"/>
      <c r="AB415" s="7"/>
    </row>
    <row r="416" spans="1:28" x14ac:dyDescent="0.2">
      <c r="A416" s="473">
        <f>Aug!A4</f>
        <v>6</v>
      </c>
      <c r="B416" s="474">
        <f>Aug!B4</f>
        <v>46024</v>
      </c>
      <c r="D416" s="475"/>
      <c r="E416" s="476"/>
      <c r="F416" s="475"/>
      <c r="G416" s="475"/>
      <c r="H416" s="475"/>
      <c r="I416" s="458">
        <f>Aug!I4</f>
        <v>0</v>
      </c>
      <c r="J416" s="477"/>
      <c r="K416" s="477"/>
      <c r="L416" s="477"/>
      <c r="M416" s="477"/>
      <c r="N416" s="478"/>
      <c r="O416" s="438"/>
      <c r="P416" s="438"/>
      <c r="Q416" s="479">
        <f>Aug!AQ4</f>
        <v>8</v>
      </c>
      <c r="R416" s="94"/>
      <c r="S416" s="480">
        <f>Aug!P4</f>
        <v>0</v>
      </c>
      <c r="T416" s="458">
        <f t="shared" si="89"/>
        <v>0</v>
      </c>
      <c r="V416" s="92"/>
      <c r="W416" s="84" t="str">
        <f t="shared" si="91"/>
        <v/>
      </c>
      <c r="X416" s="84" t="e">
        <f t="shared" si="90"/>
        <v>#VALUE!</v>
      </c>
      <c r="Z416" s="7"/>
      <c r="AA416" s="7"/>
      <c r="AB416" s="7"/>
    </row>
    <row r="417" spans="1:28" x14ac:dyDescent="0.2">
      <c r="A417" s="473">
        <f>Aug!A5</f>
        <v>7</v>
      </c>
      <c r="B417" s="474">
        <f>Aug!B5</f>
        <v>46025</v>
      </c>
      <c r="D417" s="475"/>
      <c r="E417" s="476"/>
      <c r="F417" s="475"/>
      <c r="G417" s="475"/>
      <c r="H417" s="475"/>
      <c r="I417" s="458">
        <f>Aug!I5</f>
        <v>0</v>
      </c>
      <c r="J417" s="477"/>
      <c r="K417" s="477"/>
      <c r="L417" s="477"/>
      <c r="M417" s="477"/>
      <c r="N417" s="478"/>
      <c r="O417" s="438"/>
      <c r="P417" s="438"/>
      <c r="Q417" s="479">
        <f>Aug!AQ5</f>
        <v>0</v>
      </c>
      <c r="R417" s="94"/>
      <c r="S417" s="480">
        <f>Aug!P5</f>
        <v>0</v>
      </c>
      <c r="T417" s="458">
        <f t="shared" si="89"/>
        <v>0</v>
      </c>
      <c r="V417" s="92"/>
      <c r="W417" s="84" t="str">
        <f t="shared" si="91"/>
        <v/>
      </c>
      <c r="X417" s="84" t="e">
        <f t="shared" si="90"/>
        <v>#VALUE!</v>
      </c>
      <c r="Z417" s="7"/>
      <c r="AA417" s="7"/>
      <c r="AB417" s="7"/>
    </row>
    <row r="418" spans="1:28" x14ac:dyDescent="0.2">
      <c r="A418" s="473">
        <f>Aug!A6</f>
        <v>1</v>
      </c>
      <c r="B418" s="474">
        <f>Aug!B6</f>
        <v>46026</v>
      </c>
      <c r="D418" s="475"/>
      <c r="E418" s="476"/>
      <c r="F418" s="475"/>
      <c r="G418" s="475"/>
      <c r="H418" s="475"/>
      <c r="I418" s="458">
        <f>Aug!I6</f>
        <v>0</v>
      </c>
      <c r="J418" s="477"/>
      <c r="K418" s="477"/>
      <c r="L418" s="477"/>
      <c r="M418" s="477"/>
      <c r="N418" s="478"/>
      <c r="O418" s="438"/>
      <c r="P418" s="438"/>
      <c r="Q418" s="479">
        <f>Aug!AQ6</f>
        <v>0</v>
      </c>
      <c r="R418" s="94"/>
      <c r="S418" s="480">
        <f>Aug!P6</f>
        <v>0</v>
      </c>
      <c r="T418" s="458">
        <f t="shared" si="89"/>
        <v>0</v>
      </c>
      <c r="V418" s="92"/>
      <c r="W418" s="84">
        <f t="shared" si="91"/>
        <v>32</v>
      </c>
      <c r="X418" s="84">
        <f t="shared" si="90"/>
        <v>-32</v>
      </c>
      <c r="Z418" s="7"/>
      <c r="AA418" s="7"/>
      <c r="AB418" s="7"/>
    </row>
    <row r="419" spans="1:28" x14ac:dyDescent="0.2">
      <c r="A419" s="473">
        <f>Aug!A7</f>
        <v>2</v>
      </c>
      <c r="B419" s="474">
        <f>Aug!B7</f>
        <v>46027</v>
      </c>
      <c r="D419" s="475"/>
      <c r="E419" s="476"/>
      <c r="F419" s="475"/>
      <c r="G419" s="475"/>
      <c r="H419" s="475"/>
      <c r="I419" s="458">
        <f>Aug!I7</f>
        <v>0</v>
      </c>
      <c r="J419" s="477"/>
      <c r="K419" s="477"/>
      <c r="L419" s="477"/>
      <c r="M419" s="477"/>
      <c r="N419" s="478"/>
      <c r="O419" s="438"/>
      <c r="P419" s="438"/>
      <c r="Q419" s="479">
        <f>Aug!AQ7</f>
        <v>8</v>
      </c>
      <c r="R419" s="94"/>
      <c r="S419" s="480">
        <f>Aug!P7</f>
        <v>0</v>
      </c>
      <c r="T419" s="458">
        <f t="shared" si="89"/>
        <v>0</v>
      </c>
      <c r="V419" s="92"/>
      <c r="W419" s="84" t="str">
        <f t="shared" si="91"/>
        <v/>
      </c>
      <c r="X419" s="84" t="e">
        <f t="shared" si="90"/>
        <v>#VALUE!</v>
      </c>
      <c r="Z419" s="7"/>
      <c r="AA419" s="7"/>
      <c r="AB419" s="7"/>
    </row>
    <row r="420" spans="1:28" x14ac:dyDescent="0.2">
      <c r="A420" s="473">
        <f>Aug!A8</f>
        <v>3</v>
      </c>
      <c r="B420" s="474">
        <f>Aug!B8</f>
        <v>46028</v>
      </c>
      <c r="D420" s="475"/>
      <c r="E420" s="476"/>
      <c r="F420" s="475"/>
      <c r="G420" s="475"/>
      <c r="H420" s="475"/>
      <c r="I420" s="458">
        <f>Aug!I8</f>
        <v>0</v>
      </c>
      <c r="J420" s="477"/>
      <c r="K420" s="477"/>
      <c r="L420" s="477"/>
      <c r="M420" s="477"/>
      <c r="N420" s="478"/>
      <c r="O420" s="438"/>
      <c r="P420" s="438"/>
      <c r="Q420" s="479">
        <f>Aug!AQ8</f>
        <v>8</v>
      </c>
      <c r="R420" s="94"/>
      <c r="S420" s="480">
        <f>Aug!P8</f>
        <v>0</v>
      </c>
      <c r="T420" s="458">
        <f t="shared" si="89"/>
        <v>0</v>
      </c>
      <c r="V420" s="92"/>
      <c r="W420" s="84" t="str">
        <f t="shared" si="91"/>
        <v/>
      </c>
      <c r="X420" s="84" t="e">
        <f t="shared" si="90"/>
        <v>#VALUE!</v>
      </c>
      <c r="Z420" s="7"/>
      <c r="AA420" s="7"/>
      <c r="AB420" s="7"/>
    </row>
    <row r="421" spans="1:28" x14ac:dyDescent="0.2">
      <c r="A421" s="473">
        <f>Aug!A9</f>
        <v>4</v>
      </c>
      <c r="B421" s="474">
        <f>Aug!B9</f>
        <v>46029</v>
      </c>
      <c r="D421" s="475"/>
      <c r="E421" s="476"/>
      <c r="F421" s="475"/>
      <c r="G421" s="475"/>
      <c r="H421" s="475"/>
      <c r="I421" s="458">
        <f>Aug!I9</f>
        <v>0</v>
      </c>
      <c r="J421" s="477"/>
      <c r="K421" s="477"/>
      <c r="L421" s="477"/>
      <c r="M421" s="477"/>
      <c r="N421" s="478"/>
      <c r="O421" s="438"/>
      <c r="P421" s="438"/>
      <c r="Q421" s="479">
        <f>Aug!AQ9</f>
        <v>8</v>
      </c>
      <c r="R421" s="94"/>
      <c r="S421" s="480">
        <f>Aug!P9</f>
        <v>0</v>
      </c>
      <c r="T421" s="458">
        <f t="shared" si="89"/>
        <v>0</v>
      </c>
      <c r="V421" s="92"/>
      <c r="W421" s="84" t="str">
        <f t="shared" si="91"/>
        <v/>
      </c>
      <c r="X421" s="84" t="e">
        <f>V421-W421</f>
        <v>#VALUE!</v>
      </c>
      <c r="Z421" s="7"/>
      <c r="AA421" s="7"/>
      <c r="AB421" s="7"/>
    </row>
    <row r="422" spans="1:28" x14ac:dyDescent="0.2">
      <c r="A422" s="473">
        <f>Aug!A10</f>
        <v>5</v>
      </c>
      <c r="B422" s="474">
        <f>Aug!B10</f>
        <v>46030</v>
      </c>
      <c r="D422" s="475"/>
      <c r="E422" s="476"/>
      <c r="F422" s="475"/>
      <c r="G422" s="475"/>
      <c r="H422" s="475"/>
      <c r="I422" s="458">
        <f>Aug!I10</f>
        <v>0</v>
      </c>
      <c r="J422" s="477"/>
      <c r="K422" s="477"/>
      <c r="L422" s="477"/>
      <c r="M422" s="477"/>
      <c r="N422" s="478"/>
      <c r="O422" s="438"/>
      <c r="P422" s="438"/>
      <c r="Q422" s="479">
        <f>Aug!AQ10</f>
        <v>8</v>
      </c>
      <c r="R422" s="94"/>
      <c r="S422" s="480">
        <f>Aug!P10</f>
        <v>0</v>
      </c>
      <c r="T422" s="458">
        <f t="shared" si="89"/>
        <v>0</v>
      </c>
      <c r="V422" s="92"/>
      <c r="W422" s="84" t="str">
        <f t="shared" si="91"/>
        <v/>
      </c>
      <c r="X422" s="84" t="e">
        <f>V422-W422</f>
        <v>#VALUE!</v>
      </c>
      <c r="Z422" s="7"/>
      <c r="AA422" s="7"/>
      <c r="AB422" s="7"/>
    </row>
    <row r="423" spans="1:28" x14ac:dyDescent="0.2">
      <c r="A423" s="473">
        <f>Aug!A11</f>
        <v>6</v>
      </c>
      <c r="B423" s="474">
        <f>Aug!B11</f>
        <v>46031</v>
      </c>
      <c r="D423" s="475"/>
      <c r="E423" s="476"/>
      <c r="F423" s="475"/>
      <c r="G423" s="475"/>
      <c r="H423" s="475"/>
      <c r="I423" s="458">
        <f>Aug!I11</f>
        <v>0</v>
      </c>
      <c r="J423" s="477"/>
      <c r="K423" s="477"/>
      <c r="L423" s="477"/>
      <c r="M423" s="477"/>
      <c r="N423" s="478"/>
      <c r="O423" s="438"/>
      <c r="P423" s="438"/>
      <c r="Q423" s="479">
        <f>Aug!AQ11</f>
        <v>8</v>
      </c>
      <c r="R423" s="94"/>
      <c r="S423" s="480">
        <f>Aug!P11</f>
        <v>0</v>
      </c>
      <c r="T423" s="458">
        <f t="shared" si="89"/>
        <v>0</v>
      </c>
      <c r="V423" s="92"/>
      <c r="W423" s="84" t="str">
        <f t="shared" si="91"/>
        <v/>
      </c>
      <c r="X423" s="84" t="e">
        <f>V423-W423</f>
        <v>#VALUE!</v>
      </c>
      <c r="Z423" s="7"/>
      <c r="AA423" s="7"/>
      <c r="AB423" s="7"/>
    </row>
    <row r="424" spans="1:28" x14ac:dyDescent="0.2">
      <c r="A424" s="473">
        <f>Aug!A12</f>
        <v>7</v>
      </c>
      <c r="B424" s="474">
        <f>Aug!B12</f>
        <v>46032</v>
      </c>
      <c r="D424" s="475"/>
      <c r="E424" s="476"/>
      <c r="F424" s="475"/>
      <c r="G424" s="475"/>
      <c r="H424" s="475"/>
      <c r="I424" s="458">
        <f>Aug!I12</f>
        <v>0</v>
      </c>
      <c r="J424" s="477"/>
      <c r="K424" s="477"/>
      <c r="L424" s="477"/>
      <c r="M424" s="477"/>
      <c r="N424" s="478"/>
      <c r="O424" s="438"/>
      <c r="P424" s="438"/>
      <c r="Q424" s="479">
        <f>Aug!AQ12</f>
        <v>0</v>
      </c>
      <c r="R424" s="94"/>
      <c r="S424" s="480">
        <f>Aug!P12</f>
        <v>0</v>
      </c>
      <c r="T424" s="458">
        <f t="shared" si="89"/>
        <v>0</v>
      </c>
      <c r="V424" s="92"/>
      <c r="W424" s="84" t="str">
        <f t="shared" si="91"/>
        <v/>
      </c>
      <c r="X424" s="84" t="e">
        <f t="shared" ref="X424:X487" si="92">V424-W424</f>
        <v>#VALUE!</v>
      </c>
      <c r="Z424" s="7"/>
      <c r="AA424" s="7"/>
      <c r="AB424" s="7"/>
    </row>
    <row r="425" spans="1:28" x14ac:dyDescent="0.2">
      <c r="A425" s="473">
        <f>Aug!A13</f>
        <v>1</v>
      </c>
      <c r="B425" s="474">
        <f>Aug!B13</f>
        <v>46033</v>
      </c>
      <c r="D425" s="475"/>
      <c r="E425" s="476"/>
      <c r="F425" s="475"/>
      <c r="G425" s="475"/>
      <c r="H425" s="475"/>
      <c r="I425" s="458">
        <f>Aug!I13</f>
        <v>0</v>
      </c>
      <c r="J425" s="477"/>
      <c r="K425" s="477"/>
      <c r="L425" s="477"/>
      <c r="M425" s="477"/>
      <c r="N425" s="478"/>
      <c r="O425" s="438"/>
      <c r="P425" s="438"/>
      <c r="Q425" s="479">
        <f>Aug!AQ13</f>
        <v>0</v>
      </c>
      <c r="R425" s="94"/>
      <c r="S425" s="480">
        <f>Aug!P13</f>
        <v>0</v>
      </c>
      <c r="T425" s="458">
        <f t="shared" si="89"/>
        <v>0</v>
      </c>
      <c r="V425" s="92"/>
      <c r="W425" s="84">
        <f t="shared" si="91"/>
        <v>40</v>
      </c>
      <c r="X425" s="84">
        <f t="shared" si="92"/>
        <v>-40</v>
      </c>
      <c r="Z425" s="7"/>
      <c r="AA425" s="7"/>
      <c r="AB425" s="7"/>
    </row>
    <row r="426" spans="1:28" x14ac:dyDescent="0.2">
      <c r="A426" s="473">
        <f>Aug!A14</f>
        <v>2</v>
      </c>
      <c r="B426" s="474">
        <f>Aug!B14</f>
        <v>46034</v>
      </c>
      <c r="D426" s="475"/>
      <c r="E426" s="476"/>
      <c r="F426" s="475"/>
      <c r="G426" s="475"/>
      <c r="H426" s="475"/>
      <c r="I426" s="458">
        <f>Aug!I14</f>
        <v>0</v>
      </c>
      <c r="J426" s="477"/>
      <c r="K426" s="477"/>
      <c r="L426" s="477"/>
      <c r="M426" s="477"/>
      <c r="N426" s="478"/>
      <c r="O426" s="438"/>
      <c r="P426" s="438"/>
      <c r="Q426" s="479">
        <f>Aug!AQ14</f>
        <v>8</v>
      </c>
      <c r="R426" s="94"/>
      <c r="S426" s="480">
        <f>Aug!P14</f>
        <v>0</v>
      </c>
      <c r="T426" s="458">
        <f t="shared" si="89"/>
        <v>0</v>
      </c>
      <c r="V426" s="92"/>
      <c r="W426" s="84" t="str">
        <f t="shared" si="91"/>
        <v/>
      </c>
      <c r="X426" s="84" t="e">
        <f t="shared" si="92"/>
        <v>#VALUE!</v>
      </c>
      <c r="Z426" s="7"/>
      <c r="AA426" s="7"/>
      <c r="AB426" s="7"/>
    </row>
    <row r="427" spans="1:28" x14ac:dyDescent="0.2">
      <c r="A427" s="473">
        <f>Aug!A15</f>
        <v>3</v>
      </c>
      <c r="B427" s="474">
        <f>Aug!B15</f>
        <v>46035</v>
      </c>
      <c r="D427" s="475"/>
      <c r="E427" s="476"/>
      <c r="F427" s="475"/>
      <c r="G427" s="475"/>
      <c r="H427" s="475"/>
      <c r="I427" s="458">
        <f>Aug!I15</f>
        <v>0</v>
      </c>
      <c r="J427" s="477"/>
      <c r="K427" s="477"/>
      <c r="L427" s="477"/>
      <c r="M427" s="477"/>
      <c r="N427" s="478"/>
      <c r="O427" s="438"/>
      <c r="P427" s="438"/>
      <c r="Q427" s="479">
        <f>Aug!AQ15</f>
        <v>8</v>
      </c>
      <c r="R427" s="94"/>
      <c r="S427" s="480">
        <f>Aug!P15</f>
        <v>0</v>
      </c>
      <c r="T427" s="458">
        <f t="shared" si="89"/>
        <v>0</v>
      </c>
      <c r="V427" s="92"/>
      <c r="W427" s="84" t="str">
        <f t="shared" si="91"/>
        <v/>
      </c>
      <c r="X427" s="84" t="e">
        <f t="shared" si="92"/>
        <v>#VALUE!</v>
      </c>
      <c r="Z427" s="7"/>
      <c r="AA427" s="7"/>
      <c r="AB427" s="7"/>
    </row>
    <row r="428" spans="1:28" x14ac:dyDescent="0.2">
      <c r="A428" s="473">
        <f>Aug!A16</f>
        <v>4</v>
      </c>
      <c r="B428" s="474">
        <f>Aug!B16</f>
        <v>46036</v>
      </c>
      <c r="D428" s="475"/>
      <c r="E428" s="476"/>
      <c r="F428" s="475"/>
      <c r="G428" s="475"/>
      <c r="H428" s="475"/>
      <c r="I428" s="458">
        <f>Aug!I16</f>
        <v>0</v>
      </c>
      <c r="J428" s="477"/>
      <c r="K428" s="477"/>
      <c r="L428" s="477"/>
      <c r="M428" s="477"/>
      <c r="N428" s="478"/>
      <c r="O428" s="438"/>
      <c r="P428" s="438"/>
      <c r="Q428" s="479">
        <f>Aug!AQ16</f>
        <v>8</v>
      </c>
      <c r="R428" s="94"/>
      <c r="S428" s="480">
        <f>Aug!P16</f>
        <v>0</v>
      </c>
      <c r="T428" s="458">
        <f t="shared" si="89"/>
        <v>0</v>
      </c>
      <c r="V428" s="92"/>
      <c r="W428" s="84" t="str">
        <f t="shared" si="91"/>
        <v/>
      </c>
      <c r="X428" s="84" t="e">
        <f t="shared" si="92"/>
        <v>#VALUE!</v>
      </c>
      <c r="Z428" s="7"/>
      <c r="AA428" s="7"/>
      <c r="AB428" s="7"/>
    </row>
    <row r="429" spans="1:28" x14ac:dyDescent="0.2">
      <c r="A429" s="473">
        <f>Aug!A17</f>
        <v>5</v>
      </c>
      <c r="B429" s="474">
        <f>Aug!B17</f>
        <v>46037</v>
      </c>
      <c r="D429" s="475"/>
      <c r="E429" s="476"/>
      <c r="F429" s="475"/>
      <c r="G429" s="475"/>
      <c r="H429" s="475"/>
      <c r="I429" s="458">
        <f>Aug!I17</f>
        <v>0</v>
      </c>
      <c r="J429" s="477"/>
      <c r="K429" s="477"/>
      <c r="L429" s="477"/>
      <c r="M429" s="477"/>
      <c r="N429" s="478"/>
      <c r="O429" s="438"/>
      <c r="P429" s="438"/>
      <c r="Q429" s="479">
        <f>Aug!AQ17</f>
        <v>8</v>
      </c>
      <c r="R429" s="94"/>
      <c r="S429" s="480">
        <f>Aug!P17</f>
        <v>0</v>
      </c>
      <c r="T429" s="458">
        <f t="shared" si="89"/>
        <v>0</v>
      </c>
      <c r="V429" s="92"/>
      <c r="W429" s="84" t="str">
        <f t="shared" si="91"/>
        <v/>
      </c>
      <c r="X429" s="84" t="e">
        <f t="shared" si="92"/>
        <v>#VALUE!</v>
      </c>
      <c r="Z429" s="7"/>
      <c r="AA429" s="7"/>
      <c r="AB429" s="7"/>
    </row>
    <row r="430" spans="1:28" x14ac:dyDescent="0.2">
      <c r="A430" s="473">
        <f>Aug!A18</f>
        <v>6</v>
      </c>
      <c r="B430" s="474">
        <f>Aug!B18</f>
        <v>46038</v>
      </c>
      <c r="D430" s="475"/>
      <c r="E430" s="476"/>
      <c r="F430" s="475"/>
      <c r="G430" s="475"/>
      <c r="H430" s="475"/>
      <c r="I430" s="458">
        <f>Aug!I18</f>
        <v>0</v>
      </c>
      <c r="J430" s="477"/>
      <c r="K430" s="477"/>
      <c r="L430" s="477"/>
      <c r="M430" s="477"/>
      <c r="N430" s="478"/>
      <c r="O430" s="438"/>
      <c r="P430" s="438"/>
      <c r="Q430" s="479">
        <f>Aug!AQ18</f>
        <v>8</v>
      </c>
      <c r="R430" s="94"/>
      <c r="S430" s="480">
        <f>Aug!P18</f>
        <v>0</v>
      </c>
      <c r="T430" s="458">
        <f t="shared" si="89"/>
        <v>0</v>
      </c>
      <c r="V430" s="92"/>
      <c r="W430" s="84" t="str">
        <f t="shared" si="91"/>
        <v/>
      </c>
      <c r="X430" s="84" t="e">
        <f t="shared" si="92"/>
        <v>#VALUE!</v>
      </c>
      <c r="Z430" s="7"/>
      <c r="AA430" s="7"/>
      <c r="AB430" s="7"/>
    </row>
    <row r="431" spans="1:28" x14ac:dyDescent="0.2">
      <c r="A431" s="473">
        <f>Aug!A19</f>
        <v>7</v>
      </c>
      <c r="B431" s="474">
        <f>Aug!B19</f>
        <v>46039</v>
      </c>
      <c r="D431" s="475"/>
      <c r="E431" s="476"/>
      <c r="F431" s="475"/>
      <c r="G431" s="475"/>
      <c r="H431" s="475"/>
      <c r="I431" s="458">
        <f>Aug!I19</f>
        <v>0</v>
      </c>
      <c r="J431" s="477"/>
      <c r="K431" s="477"/>
      <c r="L431" s="477"/>
      <c r="M431" s="477"/>
      <c r="N431" s="478"/>
      <c r="O431" s="438"/>
      <c r="P431" s="438"/>
      <c r="Q431" s="479">
        <f>Aug!AQ19</f>
        <v>0</v>
      </c>
      <c r="R431" s="94"/>
      <c r="S431" s="480">
        <f>Aug!P19</f>
        <v>0</v>
      </c>
      <c r="T431" s="458">
        <f t="shared" si="89"/>
        <v>0</v>
      </c>
      <c r="V431" s="92"/>
      <c r="W431" s="84" t="str">
        <f t="shared" si="91"/>
        <v/>
      </c>
      <c r="X431" s="84" t="e">
        <f t="shared" si="92"/>
        <v>#VALUE!</v>
      </c>
      <c r="Z431" s="7"/>
      <c r="AA431" s="7"/>
      <c r="AB431" s="7"/>
    </row>
    <row r="432" spans="1:28" x14ac:dyDescent="0.2">
      <c r="A432" s="473">
        <f>Aug!A20</f>
        <v>1</v>
      </c>
      <c r="B432" s="474">
        <f>Aug!B20</f>
        <v>46040</v>
      </c>
      <c r="D432" s="475"/>
      <c r="E432" s="476"/>
      <c r="F432" s="475"/>
      <c r="G432" s="475"/>
      <c r="H432" s="475"/>
      <c r="I432" s="458">
        <f>Aug!I20</f>
        <v>0</v>
      </c>
      <c r="J432" s="477"/>
      <c r="K432" s="477"/>
      <c r="L432" s="477"/>
      <c r="M432" s="477"/>
      <c r="N432" s="478"/>
      <c r="O432" s="438"/>
      <c r="P432" s="438"/>
      <c r="Q432" s="479">
        <f>Aug!AQ20</f>
        <v>0</v>
      </c>
      <c r="R432" s="94"/>
      <c r="S432" s="480">
        <f>Aug!P20</f>
        <v>0</v>
      </c>
      <c r="T432" s="458">
        <f t="shared" si="89"/>
        <v>0</v>
      </c>
      <c r="V432" s="92"/>
      <c r="W432" s="84">
        <f t="shared" si="91"/>
        <v>40</v>
      </c>
      <c r="X432" s="84">
        <f t="shared" si="92"/>
        <v>-40</v>
      </c>
      <c r="Z432" s="7"/>
      <c r="AA432" s="7"/>
      <c r="AB432" s="7"/>
    </row>
    <row r="433" spans="1:28" x14ac:dyDescent="0.2">
      <c r="A433" s="473">
        <f>Aug!A21</f>
        <v>2</v>
      </c>
      <c r="B433" s="474">
        <f>Aug!B21</f>
        <v>46041</v>
      </c>
      <c r="D433" s="475"/>
      <c r="E433" s="476"/>
      <c r="F433" s="475"/>
      <c r="G433" s="475"/>
      <c r="H433" s="475"/>
      <c r="I433" s="458">
        <f>Aug!I21</f>
        <v>0</v>
      </c>
      <c r="J433" s="477"/>
      <c r="K433" s="477"/>
      <c r="L433" s="477"/>
      <c r="M433" s="477"/>
      <c r="N433" s="478"/>
      <c r="O433" s="438"/>
      <c r="P433" s="438"/>
      <c r="Q433" s="479">
        <f>Aug!AQ21</f>
        <v>8</v>
      </c>
      <c r="R433" s="94"/>
      <c r="S433" s="480">
        <f>Aug!P21</f>
        <v>0</v>
      </c>
      <c r="T433" s="458">
        <f t="shared" si="89"/>
        <v>0</v>
      </c>
      <c r="V433" s="92"/>
      <c r="W433" s="84" t="str">
        <f t="shared" si="91"/>
        <v/>
      </c>
      <c r="X433" s="84" t="e">
        <f t="shared" si="92"/>
        <v>#VALUE!</v>
      </c>
      <c r="Z433" s="7"/>
      <c r="AA433" s="7"/>
      <c r="AB433" s="7"/>
    </row>
    <row r="434" spans="1:28" x14ac:dyDescent="0.2">
      <c r="A434" s="473">
        <f>Aug!A22</f>
        <v>3</v>
      </c>
      <c r="B434" s="474">
        <f>Aug!B22</f>
        <v>46042</v>
      </c>
      <c r="D434" s="475"/>
      <c r="E434" s="476"/>
      <c r="F434" s="475"/>
      <c r="G434" s="475"/>
      <c r="H434" s="475"/>
      <c r="I434" s="458">
        <f>Aug!I22</f>
        <v>0</v>
      </c>
      <c r="J434" s="477"/>
      <c r="K434" s="477"/>
      <c r="L434" s="477"/>
      <c r="M434" s="477"/>
      <c r="N434" s="478"/>
      <c r="O434" s="438"/>
      <c r="P434" s="438"/>
      <c r="Q434" s="479">
        <f>Aug!AQ22</f>
        <v>8</v>
      </c>
      <c r="R434" s="94"/>
      <c r="S434" s="480">
        <f>Aug!P22</f>
        <v>0</v>
      </c>
      <c r="T434" s="458">
        <f t="shared" si="89"/>
        <v>0</v>
      </c>
      <c r="V434" s="92"/>
      <c r="W434" s="84" t="str">
        <f t="shared" si="91"/>
        <v/>
      </c>
      <c r="X434" s="84" t="e">
        <f t="shared" si="92"/>
        <v>#VALUE!</v>
      </c>
      <c r="Z434" s="7"/>
      <c r="AA434" s="7"/>
      <c r="AB434" s="7"/>
    </row>
    <row r="435" spans="1:28" x14ac:dyDescent="0.2">
      <c r="A435" s="473">
        <f>Aug!A23</f>
        <v>4</v>
      </c>
      <c r="B435" s="474">
        <f>Aug!B23</f>
        <v>46043</v>
      </c>
      <c r="D435" s="475"/>
      <c r="E435" s="476"/>
      <c r="F435" s="475"/>
      <c r="G435" s="475"/>
      <c r="H435" s="475"/>
      <c r="I435" s="458">
        <f>Aug!I23</f>
        <v>0</v>
      </c>
      <c r="J435" s="477"/>
      <c r="K435" s="477"/>
      <c r="L435" s="477"/>
      <c r="M435" s="477"/>
      <c r="N435" s="478"/>
      <c r="O435" s="438"/>
      <c r="P435" s="438"/>
      <c r="Q435" s="479">
        <f>Aug!AQ23</f>
        <v>8</v>
      </c>
      <c r="R435" s="94"/>
      <c r="S435" s="480">
        <f>Aug!P23</f>
        <v>0</v>
      </c>
      <c r="T435" s="458">
        <f t="shared" si="89"/>
        <v>0</v>
      </c>
      <c r="V435" s="92"/>
      <c r="W435" s="84" t="str">
        <f t="shared" si="91"/>
        <v/>
      </c>
      <c r="X435" s="84" t="e">
        <f t="shared" si="92"/>
        <v>#VALUE!</v>
      </c>
      <c r="Z435" s="7"/>
      <c r="AA435" s="7"/>
      <c r="AB435" s="7"/>
    </row>
    <row r="436" spans="1:28" x14ac:dyDescent="0.2">
      <c r="A436" s="473">
        <f>Aug!A24</f>
        <v>5</v>
      </c>
      <c r="B436" s="474">
        <f>Aug!B24</f>
        <v>46044</v>
      </c>
      <c r="D436" s="475"/>
      <c r="E436" s="476"/>
      <c r="F436" s="475"/>
      <c r="G436" s="475"/>
      <c r="H436" s="475"/>
      <c r="I436" s="458">
        <f>Aug!I24</f>
        <v>0</v>
      </c>
      <c r="J436" s="477"/>
      <c r="K436" s="477"/>
      <c r="L436" s="477"/>
      <c r="M436" s="477"/>
      <c r="N436" s="478"/>
      <c r="O436" s="438"/>
      <c r="P436" s="438"/>
      <c r="Q436" s="479">
        <f>Aug!AQ24</f>
        <v>8</v>
      </c>
      <c r="R436" s="94"/>
      <c r="S436" s="480">
        <f>Aug!P24</f>
        <v>0</v>
      </c>
      <c r="T436" s="458">
        <f t="shared" si="89"/>
        <v>0</v>
      </c>
      <c r="V436" s="92"/>
      <c r="W436" s="84" t="str">
        <f t="shared" si="91"/>
        <v/>
      </c>
      <c r="X436" s="84" t="e">
        <f t="shared" si="92"/>
        <v>#VALUE!</v>
      </c>
      <c r="Z436" s="7"/>
      <c r="AA436" s="7"/>
      <c r="AB436" s="7"/>
    </row>
    <row r="437" spans="1:28" x14ac:dyDescent="0.2">
      <c r="A437" s="473">
        <f>Aug!A25</f>
        <v>6</v>
      </c>
      <c r="B437" s="474">
        <f>Aug!B25</f>
        <v>46045</v>
      </c>
      <c r="D437" s="475"/>
      <c r="E437" s="476"/>
      <c r="F437" s="475"/>
      <c r="G437" s="475"/>
      <c r="H437" s="475"/>
      <c r="I437" s="458">
        <f>Aug!I25</f>
        <v>0</v>
      </c>
      <c r="J437" s="477"/>
      <c r="K437" s="477"/>
      <c r="L437" s="477"/>
      <c r="M437" s="477"/>
      <c r="N437" s="478"/>
      <c r="O437" s="438"/>
      <c r="P437" s="438"/>
      <c r="Q437" s="479">
        <f>Aug!AQ25</f>
        <v>8</v>
      </c>
      <c r="R437" s="94"/>
      <c r="S437" s="480">
        <f>Aug!P25</f>
        <v>0</v>
      </c>
      <c r="T437" s="458">
        <f t="shared" si="89"/>
        <v>0</v>
      </c>
      <c r="V437" s="92"/>
      <c r="W437" s="84" t="str">
        <f t="shared" si="91"/>
        <v/>
      </c>
      <c r="X437" s="84" t="e">
        <f t="shared" si="92"/>
        <v>#VALUE!</v>
      </c>
      <c r="Z437" s="7"/>
      <c r="AA437" s="7"/>
      <c r="AB437" s="7"/>
    </row>
    <row r="438" spans="1:28" x14ac:dyDescent="0.2">
      <c r="A438" s="473">
        <f>Aug!A26</f>
        <v>7</v>
      </c>
      <c r="B438" s="474">
        <f>Aug!B26</f>
        <v>46046</v>
      </c>
      <c r="D438" s="475"/>
      <c r="E438" s="476"/>
      <c r="F438" s="475"/>
      <c r="G438" s="475"/>
      <c r="H438" s="475"/>
      <c r="I438" s="458">
        <f>Aug!I26</f>
        <v>0</v>
      </c>
      <c r="J438" s="477"/>
      <c r="K438" s="477"/>
      <c r="L438" s="477"/>
      <c r="M438" s="477"/>
      <c r="N438" s="478"/>
      <c r="O438" s="438"/>
      <c r="P438" s="438"/>
      <c r="Q438" s="479">
        <f>Aug!AQ26</f>
        <v>0</v>
      </c>
      <c r="R438" s="94"/>
      <c r="S438" s="480">
        <f>Aug!P26</f>
        <v>0</v>
      </c>
      <c r="T438" s="458">
        <f t="shared" si="89"/>
        <v>0</v>
      </c>
      <c r="V438" s="92"/>
      <c r="W438" s="84" t="str">
        <f t="shared" si="91"/>
        <v/>
      </c>
      <c r="X438" s="84" t="e">
        <f t="shared" si="92"/>
        <v>#VALUE!</v>
      </c>
      <c r="Z438" s="7"/>
      <c r="AA438" s="7"/>
      <c r="AB438" s="7"/>
    </row>
    <row r="439" spans="1:28" x14ac:dyDescent="0.2">
      <c r="A439" s="473">
        <f>Aug!A27</f>
        <v>1</v>
      </c>
      <c r="B439" s="474">
        <f>Aug!B27</f>
        <v>46047</v>
      </c>
      <c r="D439" s="475"/>
      <c r="E439" s="476"/>
      <c r="F439" s="475"/>
      <c r="G439" s="475"/>
      <c r="H439" s="475"/>
      <c r="I439" s="458">
        <f>Aug!I27</f>
        <v>0</v>
      </c>
      <c r="J439" s="477"/>
      <c r="K439" s="477"/>
      <c r="L439" s="477"/>
      <c r="M439" s="477"/>
      <c r="N439" s="478"/>
      <c r="O439" s="438"/>
      <c r="P439" s="438"/>
      <c r="Q439" s="479">
        <f>Aug!AQ27</f>
        <v>0</v>
      </c>
      <c r="R439" s="94"/>
      <c r="S439" s="480">
        <f>Aug!P27</f>
        <v>0</v>
      </c>
      <c r="T439" s="458">
        <f t="shared" si="89"/>
        <v>0</v>
      </c>
      <c r="V439" s="459"/>
      <c r="W439" s="84">
        <f t="shared" si="91"/>
        <v>40</v>
      </c>
      <c r="X439" s="84">
        <f t="shared" si="92"/>
        <v>-40</v>
      </c>
      <c r="Z439" s="7"/>
      <c r="AA439" s="7"/>
      <c r="AB439" s="7"/>
    </row>
    <row r="440" spans="1:28" x14ac:dyDescent="0.2">
      <c r="A440" s="473">
        <f>Aug!A28</f>
        <v>2</v>
      </c>
      <c r="B440" s="474">
        <f>Aug!B28</f>
        <v>46048</v>
      </c>
      <c r="D440" s="475"/>
      <c r="E440" s="476"/>
      <c r="F440" s="475"/>
      <c r="G440" s="475"/>
      <c r="H440" s="475"/>
      <c r="I440" s="458">
        <f>Aug!I28</f>
        <v>0</v>
      </c>
      <c r="J440" s="477"/>
      <c r="K440" s="477"/>
      <c r="L440" s="477"/>
      <c r="M440" s="477"/>
      <c r="N440" s="478"/>
      <c r="O440" s="438"/>
      <c r="P440" s="438"/>
      <c r="Q440" s="479">
        <f>Aug!AQ28</f>
        <v>8</v>
      </c>
      <c r="R440" s="94"/>
      <c r="S440" s="480">
        <f>Aug!P28</f>
        <v>0</v>
      </c>
      <c r="T440" s="458">
        <f t="shared" si="89"/>
        <v>0</v>
      </c>
      <c r="V440" s="459"/>
      <c r="W440" s="84" t="str">
        <f t="shared" si="91"/>
        <v/>
      </c>
      <c r="X440" s="84" t="e">
        <f t="shared" si="92"/>
        <v>#VALUE!</v>
      </c>
      <c r="Z440" s="7"/>
      <c r="AA440" s="7"/>
      <c r="AB440" s="7"/>
    </row>
    <row r="441" spans="1:28" x14ac:dyDescent="0.2">
      <c r="A441" s="473">
        <f>Aug!A29</f>
        <v>3</v>
      </c>
      <c r="B441" s="474">
        <f>Aug!B29</f>
        <v>46049</v>
      </c>
      <c r="D441" s="475"/>
      <c r="E441" s="476"/>
      <c r="F441" s="475"/>
      <c r="G441" s="475"/>
      <c r="H441" s="475"/>
      <c r="I441" s="458">
        <f>Aug!I29</f>
        <v>0</v>
      </c>
      <c r="J441" s="477"/>
      <c r="K441" s="477"/>
      <c r="L441" s="477"/>
      <c r="M441" s="477"/>
      <c r="N441" s="478"/>
      <c r="O441" s="438"/>
      <c r="P441" s="438"/>
      <c r="Q441" s="479">
        <f>Aug!AQ29</f>
        <v>8</v>
      </c>
      <c r="R441" s="94"/>
      <c r="S441" s="480">
        <f>Aug!P29</f>
        <v>0</v>
      </c>
      <c r="T441" s="458">
        <f t="shared" si="89"/>
        <v>0</v>
      </c>
      <c r="V441" s="459"/>
      <c r="W441" s="84" t="str">
        <f t="shared" si="91"/>
        <v/>
      </c>
      <c r="X441" s="84" t="e">
        <f t="shared" si="92"/>
        <v>#VALUE!</v>
      </c>
      <c r="Z441" s="7"/>
      <c r="AA441" s="7"/>
      <c r="AB441" s="7"/>
    </row>
    <row r="442" spans="1:28" x14ac:dyDescent="0.2">
      <c r="A442" s="473">
        <f>Aug!A30</f>
        <v>4</v>
      </c>
      <c r="B442" s="474">
        <f>Aug!B30</f>
        <v>46050</v>
      </c>
      <c r="D442" s="475"/>
      <c r="E442" s="476"/>
      <c r="F442" s="475"/>
      <c r="G442" s="475"/>
      <c r="H442" s="475"/>
      <c r="I442" s="458">
        <f>Aug!I30</f>
        <v>0</v>
      </c>
      <c r="J442" s="477"/>
      <c r="K442" s="477"/>
      <c r="L442" s="477"/>
      <c r="M442" s="477"/>
      <c r="N442" s="478"/>
      <c r="O442" s="438"/>
      <c r="P442" s="438"/>
      <c r="Q442" s="479">
        <f>Aug!AQ30</f>
        <v>8</v>
      </c>
      <c r="R442" s="94"/>
      <c r="S442" s="480">
        <f>Aug!P30</f>
        <v>0</v>
      </c>
      <c r="T442" s="458">
        <f t="shared" si="89"/>
        <v>0</v>
      </c>
      <c r="V442" s="459"/>
      <c r="W442" s="84" t="str">
        <f t="shared" si="91"/>
        <v/>
      </c>
      <c r="X442" s="84" t="e">
        <f t="shared" si="92"/>
        <v>#VALUE!</v>
      </c>
      <c r="Z442" s="7"/>
      <c r="AA442" s="7"/>
      <c r="AB442" s="7"/>
    </row>
    <row r="443" spans="1:28" x14ac:dyDescent="0.2">
      <c r="A443" s="473">
        <f>Aug!A31</f>
        <v>5</v>
      </c>
      <c r="B443" s="474">
        <f>Aug!B31</f>
        <v>46051</v>
      </c>
      <c r="D443" s="475"/>
      <c r="E443" s="476"/>
      <c r="F443" s="475"/>
      <c r="G443" s="475"/>
      <c r="H443" s="475"/>
      <c r="I443" s="458">
        <f>Aug!I31</f>
        <v>0</v>
      </c>
      <c r="J443" s="477"/>
      <c r="K443" s="477"/>
      <c r="L443" s="477"/>
      <c r="M443" s="477"/>
      <c r="N443" s="478"/>
      <c r="O443" s="438"/>
      <c r="P443" s="438"/>
      <c r="Q443" s="479">
        <f>Aug!AQ31</f>
        <v>8</v>
      </c>
      <c r="R443" s="94"/>
      <c r="S443" s="480">
        <f>Aug!P31</f>
        <v>0</v>
      </c>
      <c r="T443" s="458">
        <f t="shared" si="89"/>
        <v>0</v>
      </c>
      <c r="V443" s="459"/>
      <c r="W443" s="84" t="str">
        <f t="shared" si="91"/>
        <v/>
      </c>
      <c r="X443" s="84" t="e">
        <f t="shared" si="92"/>
        <v>#VALUE!</v>
      </c>
      <c r="Z443" s="7"/>
      <c r="AA443" s="7"/>
      <c r="AB443" s="7"/>
    </row>
    <row r="444" spans="1:28" x14ac:dyDescent="0.2">
      <c r="A444" s="473">
        <f>Aug!A32</f>
        <v>6</v>
      </c>
      <c r="B444" s="474">
        <f>Aug!B32</f>
        <v>46052</v>
      </c>
      <c r="D444" s="475"/>
      <c r="E444" s="476"/>
      <c r="F444" s="475"/>
      <c r="G444" s="475"/>
      <c r="H444" s="475"/>
      <c r="I444" s="458">
        <f>Aug!I32</f>
        <v>0</v>
      </c>
      <c r="J444" s="477"/>
      <c r="K444" s="477"/>
      <c r="L444" s="477"/>
      <c r="M444" s="477"/>
      <c r="N444" s="478"/>
      <c r="O444" s="438"/>
      <c r="P444" s="438"/>
      <c r="Q444" s="479">
        <f>Aug!AQ32</f>
        <v>8</v>
      </c>
      <c r="R444" s="94"/>
      <c r="S444" s="480">
        <f>Aug!P32</f>
        <v>0</v>
      </c>
      <c r="T444" s="458">
        <f t="shared" si="89"/>
        <v>0</v>
      </c>
      <c r="V444" s="459"/>
      <c r="W444" s="84" t="str">
        <f t="shared" si="91"/>
        <v/>
      </c>
      <c r="X444" s="84" t="e">
        <f t="shared" si="92"/>
        <v>#VALUE!</v>
      </c>
      <c r="Z444" s="7"/>
      <c r="AA444" s="7"/>
      <c r="AB444" s="7"/>
    </row>
    <row r="445" spans="1:28" x14ac:dyDescent="0.2">
      <c r="A445" s="473">
        <f>Aug!A33</f>
        <v>7</v>
      </c>
      <c r="B445" s="474">
        <f>Aug!B33</f>
        <v>46053</v>
      </c>
      <c r="D445" s="475"/>
      <c r="E445" s="476"/>
      <c r="F445" s="475"/>
      <c r="G445" s="475"/>
      <c r="H445" s="475"/>
      <c r="I445" s="458">
        <f>Aug!I33</f>
        <v>0</v>
      </c>
      <c r="J445" s="477"/>
      <c r="K445" s="477"/>
      <c r="L445" s="477"/>
      <c r="M445" s="477"/>
      <c r="N445" s="478"/>
      <c r="O445" s="438"/>
      <c r="P445" s="438"/>
      <c r="Q445" s="479">
        <f>Aug!AQ33</f>
        <v>0</v>
      </c>
      <c r="R445" s="94"/>
      <c r="S445" s="480">
        <f>Aug!P33</f>
        <v>0</v>
      </c>
      <c r="T445" s="458">
        <f t="shared" si="89"/>
        <v>0</v>
      </c>
      <c r="V445" s="459"/>
      <c r="W445" s="84" t="str">
        <f t="shared" si="91"/>
        <v/>
      </c>
      <c r="X445" s="84" t="e">
        <f t="shared" si="92"/>
        <v>#VALUE!</v>
      </c>
      <c r="Z445" s="7"/>
      <c r="AA445" s="7"/>
      <c r="AB445" s="7"/>
    </row>
    <row r="446" spans="1:28" x14ac:dyDescent="0.2">
      <c r="A446" s="464">
        <f>Sept!A3</f>
        <v>5</v>
      </c>
      <c r="B446" s="465">
        <f>Sept!B3</f>
        <v>46023</v>
      </c>
      <c r="D446" s="466"/>
      <c r="E446" s="467"/>
      <c r="F446" s="466"/>
      <c r="G446" s="466"/>
      <c r="H446" s="466"/>
      <c r="I446" s="468">
        <f>Sept!I3</f>
        <v>0</v>
      </c>
      <c r="J446" s="469"/>
      <c r="K446" s="469"/>
      <c r="L446" s="469"/>
      <c r="M446" s="469"/>
      <c r="N446" s="470"/>
      <c r="O446" s="438"/>
      <c r="P446" s="438"/>
      <c r="Q446" s="471">
        <f>Sept!AQ3</f>
        <v>8</v>
      </c>
      <c r="R446" s="94"/>
      <c r="S446" s="472">
        <f>Sept!P3</f>
        <v>0</v>
      </c>
      <c r="T446" s="458">
        <f t="shared" si="89"/>
        <v>0</v>
      </c>
      <c r="V446" s="459"/>
      <c r="W446" s="84" t="str">
        <f t="shared" si="91"/>
        <v/>
      </c>
      <c r="X446" s="84" t="e">
        <f t="shared" si="92"/>
        <v>#VALUE!</v>
      </c>
      <c r="Z446" s="7"/>
      <c r="AA446" s="7"/>
      <c r="AB446" s="7"/>
    </row>
    <row r="447" spans="1:28" x14ac:dyDescent="0.2">
      <c r="A447" s="473">
        <f>Sept!A4</f>
        <v>6</v>
      </c>
      <c r="B447" s="474">
        <f>Sept!B4</f>
        <v>46024</v>
      </c>
      <c r="D447" s="475"/>
      <c r="E447" s="476"/>
      <c r="F447" s="475"/>
      <c r="G447" s="475"/>
      <c r="H447" s="475"/>
      <c r="I447" s="458">
        <f>Sept!I4</f>
        <v>0</v>
      </c>
      <c r="J447" s="477"/>
      <c r="K447" s="477"/>
      <c r="L447" s="477"/>
      <c r="M447" s="477"/>
      <c r="N447" s="478"/>
      <c r="O447" s="438"/>
      <c r="P447" s="438"/>
      <c r="Q447" s="479">
        <f>Sept!AQ4</f>
        <v>8</v>
      </c>
      <c r="R447" s="94"/>
      <c r="S447" s="480">
        <f>Sept!P4</f>
        <v>0</v>
      </c>
      <c r="T447" s="458">
        <f t="shared" si="89"/>
        <v>0</v>
      </c>
      <c r="V447" s="459"/>
      <c r="W447" s="84" t="str">
        <f t="shared" si="91"/>
        <v/>
      </c>
      <c r="X447" s="84" t="e">
        <f t="shared" si="92"/>
        <v>#VALUE!</v>
      </c>
      <c r="Z447" s="7"/>
      <c r="AA447" s="7"/>
      <c r="AB447" s="7"/>
    </row>
    <row r="448" spans="1:28" x14ac:dyDescent="0.2">
      <c r="A448" s="473">
        <f>Sept!A5</f>
        <v>7</v>
      </c>
      <c r="B448" s="474">
        <f>Sept!B5</f>
        <v>46025</v>
      </c>
      <c r="D448" s="475"/>
      <c r="E448" s="476"/>
      <c r="F448" s="475"/>
      <c r="G448" s="475"/>
      <c r="H448" s="475"/>
      <c r="I448" s="458">
        <f>Sept!I5</f>
        <v>0</v>
      </c>
      <c r="J448" s="477"/>
      <c r="K448" s="477"/>
      <c r="L448" s="477"/>
      <c r="M448" s="477"/>
      <c r="N448" s="478"/>
      <c r="O448" s="438"/>
      <c r="P448" s="438"/>
      <c r="Q448" s="479">
        <f>Sept!AQ5</f>
        <v>0</v>
      </c>
      <c r="R448" s="94"/>
      <c r="S448" s="480">
        <f>Sept!P5</f>
        <v>0</v>
      </c>
      <c r="T448" s="458">
        <f t="shared" si="89"/>
        <v>0</v>
      </c>
      <c r="V448" s="459"/>
      <c r="W448" s="84" t="str">
        <f t="shared" si="91"/>
        <v/>
      </c>
      <c r="X448" s="84" t="e">
        <f t="shared" si="92"/>
        <v>#VALUE!</v>
      </c>
      <c r="Z448" s="7"/>
      <c r="AA448" s="7"/>
      <c r="AB448" s="7"/>
    </row>
    <row r="449" spans="1:28" x14ac:dyDescent="0.2">
      <c r="A449" s="473">
        <f>Sept!A6</f>
        <v>1</v>
      </c>
      <c r="B449" s="474">
        <f>Sept!B6</f>
        <v>46026</v>
      </c>
      <c r="D449" s="475"/>
      <c r="E449" s="476"/>
      <c r="F449" s="475"/>
      <c r="G449" s="475"/>
      <c r="H449" s="475"/>
      <c r="I449" s="458">
        <f>Sept!I6</f>
        <v>0</v>
      </c>
      <c r="J449" s="477"/>
      <c r="K449" s="477"/>
      <c r="L449" s="477"/>
      <c r="M449" s="477"/>
      <c r="N449" s="478"/>
      <c r="O449" s="438"/>
      <c r="P449" s="438"/>
      <c r="Q449" s="479">
        <f>Sept!AQ6</f>
        <v>0</v>
      </c>
      <c r="R449" s="94"/>
      <c r="S449" s="480">
        <f>Sept!P6</f>
        <v>0</v>
      </c>
      <c r="T449" s="458">
        <f t="shared" si="89"/>
        <v>0</v>
      </c>
      <c r="V449" s="459"/>
      <c r="W449" s="84">
        <f t="shared" si="91"/>
        <v>32</v>
      </c>
      <c r="X449" s="84">
        <f t="shared" si="92"/>
        <v>-32</v>
      </c>
      <c r="Z449" s="7"/>
      <c r="AA449" s="7"/>
      <c r="AB449" s="7"/>
    </row>
    <row r="450" spans="1:28" x14ac:dyDescent="0.2">
      <c r="A450" s="473">
        <f>Sept!A7</f>
        <v>2</v>
      </c>
      <c r="B450" s="474">
        <f>Sept!B7</f>
        <v>46027</v>
      </c>
      <c r="D450" s="475"/>
      <c r="E450" s="476"/>
      <c r="F450" s="475"/>
      <c r="G450" s="475"/>
      <c r="H450" s="475"/>
      <c r="I450" s="458">
        <f>Sept!I7</f>
        <v>0</v>
      </c>
      <c r="J450" s="477"/>
      <c r="K450" s="477"/>
      <c r="L450" s="477"/>
      <c r="M450" s="477"/>
      <c r="N450" s="478"/>
      <c r="O450" s="438"/>
      <c r="P450" s="438"/>
      <c r="Q450" s="479">
        <f>Sept!AQ7</f>
        <v>8</v>
      </c>
      <c r="R450" s="94"/>
      <c r="S450" s="480">
        <f>Sept!P7</f>
        <v>0</v>
      </c>
      <c r="T450" s="458">
        <f t="shared" si="89"/>
        <v>0</v>
      </c>
      <c r="V450" s="459"/>
      <c r="W450" s="84" t="str">
        <f t="shared" si="91"/>
        <v/>
      </c>
      <c r="X450" s="84" t="e">
        <f t="shared" si="92"/>
        <v>#VALUE!</v>
      </c>
      <c r="Z450" s="7"/>
      <c r="AA450" s="7"/>
      <c r="AB450" s="7"/>
    </row>
    <row r="451" spans="1:28" x14ac:dyDescent="0.2">
      <c r="A451" s="473">
        <f>Sept!A8</f>
        <v>3</v>
      </c>
      <c r="B451" s="474">
        <f>Sept!B8</f>
        <v>46028</v>
      </c>
      <c r="D451" s="475"/>
      <c r="E451" s="476"/>
      <c r="F451" s="475"/>
      <c r="G451" s="475"/>
      <c r="H451" s="475"/>
      <c r="I451" s="458">
        <f>Sept!I8</f>
        <v>0</v>
      </c>
      <c r="J451" s="477"/>
      <c r="K451" s="477"/>
      <c r="L451" s="477"/>
      <c r="M451" s="477"/>
      <c r="N451" s="478"/>
      <c r="O451" s="438"/>
      <c r="P451" s="438"/>
      <c r="Q451" s="479">
        <f>Sept!AQ8</f>
        <v>8</v>
      </c>
      <c r="R451" s="94"/>
      <c r="S451" s="480">
        <f>Sept!P8</f>
        <v>0</v>
      </c>
      <c r="T451" s="458">
        <f t="shared" si="89"/>
        <v>0</v>
      </c>
      <c r="V451" s="459"/>
      <c r="W451" s="84" t="str">
        <f t="shared" si="91"/>
        <v/>
      </c>
      <c r="X451" s="84" t="e">
        <f t="shared" si="92"/>
        <v>#VALUE!</v>
      </c>
      <c r="Z451" s="7"/>
      <c r="AA451" s="7"/>
      <c r="AB451" s="7"/>
    </row>
    <row r="452" spans="1:28" x14ac:dyDescent="0.2">
      <c r="A452" s="473">
        <f>Sept!A9</f>
        <v>4</v>
      </c>
      <c r="B452" s="474">
        <f>Sept!B9</f>
        <v>46029</v>
      </c>
      <c r="D452" s="475"/>
      <c r="E452" s="476"/>
      <c r="F452" s="475"/>
      <c r="G452" s="475"/>
      <c r="H452" s="475"/>
      <c r="I452" s="458">
        <f>Sept!I9</f>
        <v>0</v>
      </c>
      <c r="J452" s="477"/>
      <c r="K452" s="477"/>
      <c r="L452" s="477"/>
      <c r="M452" s="477"/>
      <c r="N452" s="478"/>
      <c r="O452" s="438"/>
      <c r="P452" s="438"/>
      <c r="Q452" s="479">
        <f>Sept!AQ9</f>
        <v>8</v>
      </c>
      <c r="R452" s="94"/>
      <c r="S452" s="480">
        <f>Sept!P9</f>
        <v>0</v>
      </c>
      <c r="T452" s="458">
        <f t="shared" si="89"/>
        <v>0</v>
      </c>
      <c r="V452" s="459"/>
      <c r="W452" s="84" t="str">
        <f t="shared" si="91"/>
        <v/>
      </c>
      <c r="X452" s="84" t="e">
        <f t="shared" si="92"/>
        <v>#VALUE!</v>
      </c>
      <c r="Z452" s="7"/>
      <c r="AA452" s="7"/>
      <c r="AB452" s="7"/>
    </row>
    <row r="453" spans="1:28" x14ac:dyDescent="0.2">
      <c r="A453" s="473">
        <f>Sept!A10</f>
        <v>5</v>
      </c>
      <c r="B453" s="474">
        <f>Sept!B10</f>
        <v>46030</v>
      </c>
      <c r="D453" s="475"/>
      <c r="E453" s="476"/>
      <c r="F453" s="475"/>
      <c r="G453" s="475"/>
      <c r="H453" s="475"/>
      <c r="I453" s="458">
        <f>Sept!I10</f>
        <v>0</v>
      </c>
      <c r="J453" s="477"/>
      <c r="K453" s="477"/>
      <c r="L453" s="477"/>
      <c r="M453" s="477"/>
      <c r="N453" s="478"/>
      <c r="O453" s="438"/>
      <c r="P453" s="438"/>
      <c r="Q453" s="479">
        <f>Sept!AQ10</f>
        <v>8</v>
      </c>
      <c r="R453" s="94"/>
      <c r="S453" s="480">
        <f>Sept!P10</f>
        <v>0</v>
      </c>
      <c r="T453" s="458">
        <f t="shared" si="89"/>
        <v>0</v>
      </c>
      <c r="V453" s="459"/>
      <c r="W453" s="84" t="str">
        <f t="shared" si="91"/>
        <v/>
      </c>
      <c r="X453" s="84" t="e">
        <f t="shared" si="92"/>
        <v>#VALUE!</v>
      </c>
      <c r="Z453" s="7"/>
      <c r="AA453" s="7"/>
      <c r="AB453" s="7"/>
    </row>
    <row r="454" spans="1:28" x14ac:dyDescent="0.2">
      <c r="A454" s="473">
        <f>Sept!A11</f>
        <v>6</v>
      </c>
      <c r="B454" s="474">
        <f>Sept!B11</f>
        <v>46031</v>
      </c>
      <c r="D454" s="475"/>
      <c r="E454" s="476"/>
      <c r="F454" s="475"/>
      <c r="G454" s="475"/>
      <c r="H454" s="475"/>
      <c r="I454" s="458">
        <f>Sept!I11</f>
        <v>0</v>
      </c>
      <c r="J454" s="477"/>
      <c r="K454" s="477"/>
      <c r="L454" s="477"/>
      <c r="M454" s="477"/>
      <c r="N454" s="478"/>
      <c r="O454" s="438"/>
      <c r="P454" s="438"/>
      <c r="Q454" s="479">
        <f>Sept!AQ11</f>
        <v>8</v>
      </c>
      <c r="R454" s="94"/>
      <c r="S454" s="480">
        <f>Sept!P11</f>
        <v>0</v>
      </c>
      <c r="T454" s="458">
        <f t="shared" si="89"/>
        <v>0</v>
      </c>
      <c r="V454" s="459"/>
      <c r="W454" s="84" t="str">
        <f t="shared" si="91"/>
        <v/>
      </c>
      <c r="X454" s="84" t="e">
        <f t="shared" si="92"/>
        <v>#VALUE!</v>
      </c>
      <c r="Z454" s="7"/>
      <c r="AA454" s="7"/>
      <c r="AB454" s="7"/>
    </row>
    <row r="455" spans="1:28" x14ac:dyDescent="0.2">
      <c r="A455" s="473">
        <f>Sept!A12</f>
        <v>7</v>
      </c>
      <c r="B455" s="474">
        <f>Sept!B12</f>
        <v>46032</v>
      </c>
      <c r="D455" s="475"/>
      <c r="E455" s="476"/>
      <c r="F455" s="475"/>
      <c r="G455" s="475"/>
      <c r="H455" s="475"/>
      <c r="I455" s="458">
        <f>Sept!I12</f>
        <v>0</v>
      </c>
      <c r="J455" s="477"/>
      <c r="K455" s="477"/>
      <c r="L455" s="477"/>
      <c r="M455" s="477"/>
      <c r="N455" s="478"/>
      <c r="O455" s="438"/>
      <c r="P455" s="438"/>
      <c r="Q455" s="479">
        <f>Sept!AQ12</f>
        <v>0</v>
      </c>
      <c r="R455" s="94"/>
      <c r="S455" s="480">
        <f>Sept!P12</f>
        <v>0</v>
      </c>
      <c r="T455" s="458">
        <f t="shared" si="89"/>
        <v>0</v>
      </c>
      <c r="V455" s="459"/>
      <c r="W455" s="84" t="str">
        <f t="shared" si="91"/>
        <v/>
      </c>
      <c r="X455" s="84" t="e">
        <f t="shared" si="92"/>
        <v>#VALUE!</v>
      </c>
      <c r="Z455" s="7"/>
      <c r="AA455" s="7"/>
      <c r="AB455" s="7"/>
    </row>
    <row r="456" spans="1:28" x14ac:dyDescent="0.2">
      <c r="A456" s="473">
        <f>Sept!A13</f>
        <v>1</v>
      </c>
      <c r="B456" s="474">
        <f>Sept!B13</f>
        <v>46033</v>
      </c>
      <c r="D456" s="475"/>
      <c r="E456" s="476"/>
      <c r="F456" s="475"/>
      <c r="G456" s="475"/>
      <c r="H456" s="475"/>
      <c r="I456" s="458">
        <f>Sept!I13</f>
        <v>0</v>
      </c>
      <c r="J456" s="477"/>
      <c r="K456" s="477"/>
      <c r="L456" s="477"/>
      <c r="M456" s="477"/>
      <c r="N456" s="478"/>
      <c r="O456" s="438"/>
      <c r="P456" s="438"/>
      <c r="Q456" s="479">
        <f>Sept!AQ13</f>
        <v>0</v>
      </c>
      <c r="R456" s="94"/>
      <c r="S456" s="480">
        <f>Sept!P13</f>
        <v>0</v>
      </c>
      <c r="T456" s="458">
        <f t="shared" si="89"/>
        <v>0</v>
      </c>
      <c r="V456" s="459"/>
      <c r="W456" s="84">
        <f t="shared" si="91"/>
        <v>40</v>
      </c>
      <c r="X456" s="84">
        <f t="shared" si="92"/>
        <v>-40</v>
      </c>
      <c r="Z456" s="7"/>
      <c r="AA456" s="7"/>
      <c r="AB456" s="7"/>
    </row>
    <row r="457" spans="1:28" x14ac:dyDescent="0.2">
      <c r="A457" s="473">
        <f>Sept!A14</f>
        <v>2</v>
      </c>
      <c r="B457" s="474">
        <f>Sept!B14</f>
        <v>46034</v>
      </c>
      <c r="D457" s="475"/>
      <c r="E457" s="476"/>
      <c r="F457" s="475"/>
      <c r="G457" s="475"/>
      <c r="H457" s="475"/>
      <c r="I457" s="458">
        <f>Sept!I14</f>
        <v>0</v>
      </c>
      <c r="J457" s="477"/>
      <c r="K457" s="477"/>
      <c r="L457" s="477"/>
      <c r="M457" s="477"/>
      <c r="N457" s="478"/>
      <c r="O457" s="438"/>
      <c r="P457" s="438"/>
      <c r="Q457" s="479">
        <f>Sept!AQ14</f>
        <v>8</v>
      </c>
      <c r="R457" s="94"/>
      <c r="S457" s="480">
        <f>Sept!P14</f>
        <v>0</v>
      </c>
      <c r="T457" s="458">
        <f t="shared" si="89"/>
        <v>0</v>
      </c>
      <c r="V457" s="459"/>
      <c r="W457" s="84" t="str">
        <f t="shared" si="91"/>
        <v/>
      </c>
      <c r="X457" s="84" t="e">
        <f t="shared" si="92"/>
        <v>#VALUE!</v>
      </c>
      <c r="Z457" s="7"/>
      <c r="AA457" s="7"/>
      <c r="AB457" s="7"/>
    </row>
    <row r="458" spans="1:28" x14ac:dyDescent="0.2">
      <c r="A458" s="473">
        <f>Sept!A15</f>
        <v>3</v>
      </c>
      <c r="B458" s="474">
        <f>Sept!B15</f>
        <v>46035</v>
      </c>
      <c r="D458" s="475"/>
      <c r="E458" s="476"/>
      <c r="F458" s="475"/>
      <c r="G458" s="475"/>
      <c r="H458" s="475"/>
      <c r="I458" s="458">
        <f>Sept!I15</f>
        <v>0</v>
      </c>
      <c r="J458" s="477"/>
      <c r="K458" s="477"/>
      <c r="L458" s="477"/>
      <c r="M458" s="477"/>
      <c r="N458" s="478"/>
      <c r="O458" s="438"/>
      <c r="P458" s="438"/>
      <c r="Q458" s="479">
        <f>Sept!AQ15</f>
        <v>8</v>
      </c>
      <c r="R458" s="94"/>
      <c r="S458" s="480">
        <f>Sept!P15</f>
        <v>0</v>
      </c>
      <c r="T458" s="458">
        <f t="shared" si="89"/>
        <v>0</v>
      </c>
      <c r="V458" s="459"/>
      <c r="W458" s="84" t="str">
        <f t="shared" si="91"/>
        <v/>
      </c>
      <c r="X458" s="84" t="e">
        <f t="shared" si="92"/>
        <v>#VALUE!</v>
      </c>
      <c r="Z458" s="7"/>
      <c r="AA458" s="7"/>
      <c r="AB458" s="7"/>
    </row>
    <row r="459" spans="1:28" x14ac:dyDescent="0.2">
      <c r="A459" s="473">
        <f>Sept!A16</f>
        <v>4</v>
      </c>
      <c r="B459" s="474">
        <f>Sept!B16</f>
        <v>46036</v>
      </c>
      <c r="D459" s="475"/>
      <c r="E459" s="476"/>
      <c r="F459" s="475"/>
      <c r="G459" s="475"/>
      <c r="H459" s="475"/>
      <c r="I459" s="458">
        <f>Sept!I16</f>
        <v>0</v>
      </c>
      <c r="J459" s="477"/>
      <c r="K459" s="477"/>
      <c r="L459" s="477"/>
      <c r="M459" s="477"/>
      <c r="N459" s="478"/>
      <c r="O459" s="438"/>
      <c r="P459" s="438"/>
      <c r="Q459" s="479">
        <f>Sept!AQ16</f>
        <v>8</v>
      </c>
      <c r="R459" s="94"/>
      <c r="S459" s="480">
        <f>Sept!P16</f>
        <v>0</v>
      </c>
      <c r="T459" s="458">
        <f t="shared" ref="T459:T522" si="93">IF(A459=1,SUM(I453:I459),0)</f>
        <v>0</v>
      </c>
      <c r="V459" s="459"/>
      <c r="W459" s="84" t="str">
        <f t="shared" si="91"/>
        <v/>
      </c>
      <c r="X459" s="84" t="e">
        <f t="shared" si="92"/>
        <v>#VALUE!</v>
      </c>
      <c r="Z459" s="7"/>
      <c r="AA459" s="7"/>
      <c r="AB459" s="7"/>
    </row>
    <row r="460" spans="1:28" x14ac:dyDescent="0.2">
      <c r="A460" s="473">
        <f>Sept!A17</f>
        <v>5</v>
      </c>
      <c r="B460" s="474">
        <f>Sept!B17</f>
        <v>46037</v>
      </c>
      <c r="D460" s="475"/>
      <c r="E460" s="476"/>
      <c r="F460" s="475"/>
      <c r="G460" s="475"/>
      <c r="H460" s="475"/>
      <c r="I460" s="458">
        <f>Sept!I17</f>
        <v>0</v>
      </c>
      <c r="J460" s="477"/>
      <c r="K460" s="477"/>
      <c r="L460" s="477"/>
      <c r="M460" s="477"/>
      <c r="N460" s="478"/>
      <c r="O460" s="438"/>
      <c r="P460" s="438"/>
      <c r="Q460" s="479">
        <f>Sept!AQ17</f>
        <v>8</v>
      </c>
      <c r="R460" s="94"/>
      <c r="S460" s="480">
        <f>Sept!P17</f>
        <v>0</v>
      </c>
      <c r="T460" s="458">
        <f t="shared" si="93"/>
        <v>0</v>
      </c>
      <c r="V460" s="459"/>
      <c r="W460" s="84" t="str">
        <f t="shared" si="91"/>
        <v/>
      </c>
      <c r="X460" s="84" t="e">
        <f t="shared" si="92"/>
        <v>#VALUE!</v>
      </c>
      <c r="Z460" s="7"/>
      <c r="AA460" s="7"/>
      <c r="AB460" s="7"/>
    </row>
    <row r="461" spans="1:28" x14ac:dyDescent="0.2">
      <c r="A461" s="473">
        <f>Sept!A18</f>
        <v>6</v>
      </c>
      <c r="B461" s="474">
        <f>Sept!B18</f>
        <v>46038</v>
      </c>
      <c r="D461" s="475"/>
      <c r="E461" s="476"/>
      <c r="F461" s="475"/>
      <c r="G461" s="475"/>
      <c r="H461" s="475"/>
      <c r="I461" s="458">
        <f>Sept!I18</f>
        <v>0</v>
      </c>
      <c r="J461" s="477"/>
      <c r="K461" s="477"/>
      <c r="L461" s="477"/>
      <c r="M461" s="477"/>
      <c r="N461" s="478"/>
      <c r="O461" s="438"/>
      <c r="P461" s="438"/>
      <c r="Q461" s="479">
        <f>Sept!AQ18</f>
        <v>8</v>
      </c>
      <c r="R461" s="94"/>
      <c r="S461" s="480">
        <f>Sept!P18</f>
        <v>0</v>
      </c>
      <c r="T461" s="458">
        <f t="shared" si="93"/>
        <v>0</v>
      </c>
      <c r="V461" s="459"/>
      <c r="W461" s="84" t="str">
        <f t="shared" si="91"/>
        <v/>
      </c>
      <c r="X461" s="84" t="e">
        <f t="shared" si="92"/>
        <v>#VALUE!</v>
      </c>
      <c r="Z461" s="7"/>
      <c r="AA461" s="7"/>
      <c r="AB461" s="7"/>
    </row>
    <row r="462" spans="1:28" x14ac:dyDescent="0.2">
      <c r="A462" s="473">
        <f>Sept!A19</f>
        <v>7</v>
      </c>
      <c r="B462" s="474">
        <f>Sept!B19</f>
        <v>46039</v>
      </c>
      <c r="D462" s="475"/>
      <c r="E462" s="476"/>
      <c r="F462" s="475"/>
      <c r="G462" s="475"/>
      <c r="H462" s="475"/>
      <c r="I462" s="458">
        <f>Sept!I19</f>
        <v>0</v>
      </c>
      <c r="J462" s="477"/>
      <c r="K462" s="477"/>
      <c r="L462" s="477"/>
      <c r="M462" s="477"/>
      <c r="N462" s="478"/>
      <c r="O462" s="438"/>
      <c r="P462" s="438"/>
      <c r="Q462" s="479">
        <f>Sept!AQ19</f>
        <v>0</v>
      </c>
      <c r="R462" s="94"/>
      <c r="S462" s="480">
        <f>Sept!P19</f>
        <v>0</v>
      </c>
      <c r="T462" s="458">
        <f t="shared" si="93"/>
        <v>0</v>
      </c>
      <c r="V462" s="459"/>
      <c r="W462" s="84" t="str">
        <f t="shared" si="91"/>
        <v/>
      </c>
      <c r="X462" s="84" t="e">
        <f t="shared" si="92"/>
        <v>#VALUE!</v>
      </c>
      <c r="Z462" s="7"/>
      <c r="AA462" s="7"/>
      <c r="AB462" s="7"/>
    </row>
    <row r="463" spans="1:28" x14ac:dyDescent="0.2">
      <c r="A463" s="473">
        <f>Sept!A20</f>
        <v>1</v>
      </c>
      <c r="B463" s="474">
        <f>Sept!B20</f>
        <v>46040</v>
      </c>
      <c r="D463" s="475"/>
      <c r="E463" s="476"/>
      <c r="F463" s="475"/>
      <c r="G463" s="475"/>
      <c r="H463" s="475"/>
      <c r="I463" s="458">
        <f>Sept!I20</f>
        <v>0</v>
      </c>
      <c r="J463" s="477"/>
      <c r="K463" s="477"/>
      <c r="L463" s="477"/>
      <c r="M463" s="477"/>
      <c r="N463" s="478"/>
      <c r="O463" s="438"/>
      <c r="P463" s="438"/>
      <c r="Q463" s="479">
        <f>Sept!AQ20</f>
        <v>0</v>
      </c>
      <c r="R463" s="94"/>
      <c r="S463" s="480">
        <f>Sept!P20</f>
        <v>0</v>
      </c>
      <c r="T463" s="458">
        <f t="shared" si="93"/>
        <v>0</v>
      </c>
      <c r="V463" s="459"/>
      <c r="W463" s="84">
        <f t="shared" ref="W463:W526" si="94">IF(A463=1,SUM(Q457:Q463),"")</f>
        <v>40</v>
      </c>
      <c r="X463" s="84">
        <f t="shared" si="92"/>
        <v>-40</v>
      </c>
      <c r="Z463" s="7"/>
      <c r="AA463" s="7"/>
      <c r="AB463" s="7"/>
    </row>
    <row r="464" spans="1:28" x14ac:dyDescent="0.2">
      <c r="A464" s="473">
        <f>Sept!A21</f>
        <v>2</v>
      </c>
      <c r="B464" s="474">
        <f>Sept!B21</f>
        <v>46041</v>
      </c>
      <c r="D464" s="475"/>
      <c r="E464" s="476"/>
      <c r="F464" s="475"/>
      <c r="G464" s="475"/>
      <c r="H464" s="475"/>
      <c r="I464" s="458">
        <f>Sept!I21</f>
        <v>0</v>
      </c>
      <c r="J464" s="477"/>
      <c r="K464" s="477"/>
      <c r="L464" s="477"/>
      <c r="M464" s="477"/>
      <c r="N464" s="478"/>
      <c r="O464" s="438"/>
      <c r="P464" s="438"/>
      <c r="Q464" s="479">
        <f>Sept!AQ21</f>
        <v>8</v>
      </c>
      <c r="R464" s="94"/>
      <c r="S464" s="480">
        <f>Sept!P21</f>
        <v>0</v>
      </c>
      <c r="T464" s="458">
        <f t="shared" si="93"/>
        <v>0</v>
      </c>
      <c r="V464" s="459"/>
      <c r="W464" s="84" t="str">
        <f t="shared" si="94"/>
        <v/>
      </c>
      <c r="X464" s="84" t="e">
        <f t="shared" si="92"/>
        <v>#VALUE!</v>
      </c>
      <c r="Z464" s="7"/>
      <c r="AA464" s="7"/>
      <c r="AB464" s="7"/>
    </row>
    <row r="465" spans="1:28" x14ac:dyDescent="0.2">
      <c r="A465" s="473">
        <f>Sept!A22</f>
        <v>3</v>
      </c>
      <c r="B465" s="474">
        <f>Sept!B22</f>
        <v>46042</v>
      </c>
      <c r="D465" s="475"/>
      <c r="E465" s="476"/>
      <c r="F465" s="475"/>
      <c r="G465" s="475"/>
      <c r="H465" s="475"/>
      <c r="I465" s="458">
        <f>Sept!I22</f>
        <v>0</v>
      </c>
      <c r="J465" s="477"/>
      <c r="K465" s="477"/>
      <c r="L465" s="477"/>
      <c r="M465" s="477"/>
      <c r="N465" s="478"/>
      <c r="O465" s="438"/>
      <c r="P465" s="438"/>
      <c r="Q465" s="479">
        <f>Sept!AQ22</f>
        <v>8</v>
      </c>
      <c r="R465" s="94"/>
      <c r="S465" s="480">
        <f>Sept!P22</f>
        <v>0</v>
      </c>
      <c r="T465" s="458">
        <f t="shared" si="93"/>
        <v>0</v>
      </c>
      <c r="V465" s="459"/>
      <c r="W465" s="84" t="str">
        <f t="shared" si="94"/>
        <v/>
      </c>
      <c r="X465" s="84" t="e">
        <f t="shared" si="92"/>
        <v>#VALUE!</v>
      </c>
      <c r="Z465" s="7"/>
      <c r="AA465" s="7"/>
      <c r="AB465" s="7"/>
    </row>
    <row r="466" spans="1:28" x14ac:dyDescent="0.2">
      <c r="A466" s="473">
        <f>Sept!A23</f>
        <v>4</v>
      </c>
      <c r="B466" s="474">
        <f>Sept!B23</f>
        <v>46043</v>
      </c>
      <c r="D466" s="475"/>
      <c r="E466" s="476"/>
      <c r="F466" s="475"/>
      <c r="G466" s="475"/>
      <c r="H466" s="475"/>
      <c r="I466" s="458">
        <f>Sept!I23</f>
        <v>0</v>
      </c>
      <c r="J466" s="477"/>
      <c r="K466" s="477"/>
      <c r="L466" s="477"/>
      <c r="M466" s="477"/>
      <c r="N466" s="478"/>
      <c r="O466" s="438"/>
      <c r="P466" s="438"/>
      <c r="Q466" s="479">
        <f>Sept!AQ23</f>
        <v>8</v>
      </c>
      <c r="R466" s="94"/>
      <c r="S466" s="480">
        <f>Sept!P23</f>
        <v>0</v>
      </c>
      <c r="T466" s="458">
        <f t="shared" si="93"/>
        <v>0</v>
      </c>
      <c r="V466" s="459"/>
      <c r="W466" s="84" t="str">
        <f t="shared" si="94"/>
        <v/>
      </c>
      <c r="X466" s="84" t="e">
        <f t="shared" si="92"/>
        <v>#VALUE!</v>
      </c>
      <c r="Z466" s="7"/>
      <c r="AA466" s="7"/>
      <c r="AB466" s="7"/>
    </row>
    <row r="467" spans="1:28" x14ac:dyDescent="0.2">
      <c r="A467" s="473">
        <f>Sept!A24</f>
        <v>5</v>
      </c>
      <c r="B467" s="474">
        <f>Sept!B24</f>
        <v>46044</v>
      </c>
      <c r="D467" s="475"/>
      <c r="E467" s="476"/>
      <c r="F467" s="475"/>
      <c r="G467" s="475"/>
      <c r="H467" s="475"/>
      <c r="I467" s="458">
        <f>Sept!I24</f>
        <v>0</v>
      </c>
      <c r="J467" s="477"/>
      <c r="K467" s="477"/>
      <c r="L467" s="477"/>
      <c r="M467" s="477"/>
      <c r="N467" s="478"/>
      <c r="O467" s="438"/>
      <c r="P467" s="438"/>
      <c r="Q467" s="479">
        <f>Sept!AQ24</f>
        <v>8</v>
      </c>
      <c r="R467" s="94"/>
      <c r="S467" s="480">
        <f>Sept!P24</f>
        <v>0</v>
      </c>
      <c r="T467" s="458">
        <f t="shared" si="93"/>
        <v>0</v>
      </c>
      <c r="V467" s="459"/>
      <c r="W467" s="84" t="str">
        <f t="shared" si="94"/>
        <v/>
      </c>
      <c r="X467" s="84" t="e">
        <f t="shared" si="92"/>
        <v>#VALUE!</v>
      </c>
      <c r="Z467" s="7"/>
      <c r="AA467" s="7"/>
      <c r="AB467" s="7"/>
    </row>
    <row r="468" spans="1:28" x14ac:dyDescent="0.2">
      <c r="A468" s="473">
        <f>Sept!A25</f>
        <v>6</v>
      </c>
      <c r="B468" s="474">
        <f>Sept!B25</f>
        <v>46045</v>
      </c>
      <c r="D468" s="475"/>
      <c r="E468" s="476"/>
      <c r="F468" s="475"/>
      <c r="G468" s="475"/>
      <c r="H468" s="475"/>
      <c r="I468" s="458">
        <f>Sept!I25</f>
        <v>0</v>
      </c>
      <c r="J468" s="477"/>
      <c r="K468" s="477"/>
      <c r="L468" s="477"/>
      <c r="M468" s="477"/>
      <c r="N468" s="478"/>
      <c r="O468" s="438"/>
      <c r="P468" s="438"/>
      <c r="Q468" s="479">
        <f>Sept!AQ25</f>
        <v>8</v>
      </c>
      <c r="R468" s="94"/>
      <c r="S468" s="480">
        <f>Sept!P25</f>
        <v>0</v>
      </c>
      <c r="T468" s="458">
        <f t="shared" si="93"/>
        <v>0</v>
      </c>
      <c r="V468" s="459"/>
      <c r="W468" s="84" t="str">
        <f t="shared" si="94"/>
        <v/>
      </c>
      <c r="X468" s="84" t="e">
        <f t="shared" si="92"/>
        <v>#VALUE!</v>
      </c>
      <c r="Z468" s="7"/>
      <c r="AA468" s="7"/>
      <c r="AB468" s="7"/>
    </row>
    <row r="469" spans="1:28" x14ac:dyDescent="0.2">
      <c r="A469" s="473">
        <f>Sept!A26</f>
        <v>7</v>
      </c>
      <c r="B469" s="474">
        <f>Sept!B26</f>
        <v>46046</v>
      </c>
      <c r="D469" s="475"/>
      <c r="E469" s="476"/>
      <c r="F469" s="475"/>
      <c r="G469" s="475"/>
      <c r="H469" s="475"/>
      <c r="I469" s="458">
        <f>Sept!I26</f>
        <v>0</v>
      </c>
      <c r="J469" s="477"/>
      <c r="K469" s="477"/>
      <c r="L469" s="477"/>
      <c r="M469" s="477"/>
      <c r="N469" s="478"/>
      <c r="O469" s="438"/>
      <c r="P469" s="438"/>
      <c r="Q469" s="479">
        <f>Sept!AQ26</f>
        <v>0</v>
      </c>
      <c r="R469" s="94"/>
      <c r="S469" s="480">
        <f>Sept!P26</f>
        <v>0</v>
      </c>
      <c r="T469" s="458">
        <f t="shared" si="93"/>
        <v>0</v>
      </c>
      <c r="V469" s="459"/>
      <c r="W469" s="84" t="str">
        <f t="shared" si="94"/>
        <v/>
      </c>
      <c r="X469" s="84" t="e">
        <f t="shared" si="92"/>
        <v>#VALUE!</v>
      </c>
      <c r="Z469" s="7"/>
      <c r="AA469" s="7"/>
      <c r="AB469" s="7"/>
    </row>
    <row r="470" spans="1:28" x14ac:dyDescent="0.2">
      <c r="A470" s="473">
        <f>Sept!A27</f>
        <v>1</v>
      </c>
      <c r="B470" s="474">
        <f>Sept!B27</f>
        <v>46047</v>
      </c>
      <c r="D470" s="475"/>
      <c r="E470" s="476"/>
      <c r="F470" s="475"/>
      <c r="G470" s="475"/>
      <c r="H470" s="475"/>
      <c r="I470" s="458">
        <f>Sept!I27</f>
        <v>0</v>
      </c>
      <c r="J470" s="477"/>
      <c r="K470" s="477"/>
      <c r="L470" s="477"/>
      <c r="M470" s="477"/>
      <c r="N470" s="478"/>
      <c r="O470" s="438"/>
      <c r="P470" s="438"/>
      <c r="Q470" s="479">
        <f>Sept!AQ27</f>
        <v>0</v>
      </c>
      <c r="R470" s="94"/>
      <c r="S470" s="480">
        <f>Sept!P27</f>
        <v>0</v>
      </c>
      <c r="T470" s="458">
        <f t="shared" si="93"/>
        <v>0</v>
      </c>
      <c r="V470" s="459"/>
      <c r="W470" s="84">
        <f t="shared" si="94"/>
        <v>40</v>
      </c>
      <c r="X470" s="84">
        <f t="shared" si="92"/>
        <v>-40</v>
      </c>
      <c r="Z470" s="7"/>
      <c r="AA470" s="7"/>
      <c r="AB470" s="7"/>
    </row>
    <row r="471" spans="1:28" x14ac:dyDescent="0.2">
      <c r="A471" s="473">
        <f>Sept!A28</f>
        <v>2</v>
      </c>
      <c r="B471" s="474">
        <f>Sept!B28</f>
        <v>46048</v>
      </c>
      <c r="D471" s="475"/>
      <c r="E471" s="476"/>
      <c r="F471" s="475"/>
      <c r="G471" s="475"/>
      <c r="H471" s="475"/>
      <c r="I471" s="458">
        <f>Sept!I28</f>
        <v>0</v>
      </c>
      <c r="J471" s="477"/>
      <c r="K471" s="477"/>
      <c r="L471" s="477"/>
      <c r="M471" s="477"/>
      <c r="N471" s="478"/>
      <c r="O471" s="438"/>
      <c r="P471" s="438"/>
      <c r="Q471" s="479">
        <f>Sept!AQ28</f>
        <v>8</v>
      </c>
      <c r="R471" s="94"/>
      <c r="S471" s="480">
        <f>Sept!P28</f>
        <v>0</v>
      </c>
      <c r="T471" s="458">
        <f t="shared" si="93"/>
        <v>0</v>
      </c>
      <c r="V471" s="459"/>
      <c r="W471" s="84" t="str">
        <f t="shared" si="94"/>
        <v/>
      </c>
      <c r="X471" s="84" t="e">
        <f t="shared" si="92"/>
        <v>#VALUE!</v>
      </c>
      <c r="Z471" s="7"/>
      <c r="AA471" s="7"/>
      <c r="AB471" s="7"/>
    </row>
    <row r="472" spans="1:28" x14ac:dyDescent="0.2">
      <c r="A472" s="473">
        <f>Sept!A29</f>
        <v>3</v>
      </c>
      <c r="B472" s="474">
        <f>Sept!B29</f>
        <v>46049</v>
      </c>
      <c r="D472" s="475"/>
      <c r="E472" s="476"/>
      <c r="F472" s="475"/>
      <c r="G472" s="475"/>
      <c r="H472" s="475"/>
      <c r="I472" s="458">
        <f>Sept!I29</f>
        <v>0</v>
      </c>
      <c r="J472" s="477"/>
      <c r="K472" s="477"/>
      <c r="L472" s="477"/>
      <c r="M472" s="477"/>
      <c r="N472" s="478"/>
      <c r="O472" s="438"/>
      <c r="P472" s="438"/>
      <c r="Q472" s="479">
        <f>Sept!AQ29</f>
        <v>8</v>
      </c>
      <c r="R472" s="94"/>
      <c r="S472" s="480">
        <f>Sept!P29</f>
        <v>0</v>
      </c>
      <c r="T472" s="458">
        <f t="shared" si="93"/>
        <v>0</v>
      </c>
      <c r="V472" s="459"/>
      <c r="W472" s="84" t="str">
        <f t="shared" si="94"/>
        <v/>
      </c>
      <c r="X472" s="84" t="e">
        <f t="shared" si="92"/>
        <v>#VALUE!</v>
      </c>
      <c r="Z472" s="7"/>
      <c r="AA472" s="7"/>
      <c r="AB472" s="7"/>
    </row>
    <row r="473" spans="1:28" x14ac:dyDescent="0.2">
      <c r="A473" s="473">
        <f>Sept!A30</f>
        <v>4</v>
      </c>
      <c r="B473" s="474">
        <f>Sept!B30</f>
        <v>46050</v>
      </c>
      <c r="D473" s="475"/>
      <c r="E473" s="476"/>
      <c r="F473" s="475"/>
      <c r="G473" s="475"/>
      <c r="H473" s="475"/>
      <c r="I473" s="458">
        <f>Sept!I30</f>
        <v>0</v>
      </c>
      <c r="J473" s="477"/>
      <c r="K473" s="477"/>
      <c r="L473" s="477"/>
      <c r="M473" s="477"/>
      <c r="N473" s="478"/>
      <c r="O473" s="438"/>
      <c r="P473" s="438"/>
      <c r="Q473" s="479">
        <f>Sept!AQ30</f>
        <v>8</v>
      </c>
      <c r="R473" s="94"/>
      <c r="S473" s="480">
        <f>Sept!P30</f>
        <v>0</v>
      </c>
      <c r="T473" s="458">
        <f t="shared" si="93"/>
        <v>0</v>
      </c>
      <c r="V473" s="459"/>
      <c r="W473" s="84" t="str">
        <f t="shared" si="94"/>
        <v/>
      </c>
      <c r="X473" s="84" t="e">
        <f t="shared" si="92"/>
        <v>#VALUE!</v>
      </c>
      <c r="Z473" s="7"/>
      <c r="AA473" s="7"/>
      <c r="AB473" s="7"/>
    </row>
    <row r="474" spans="1:28" x14ac:dyDescent="0.2">
      <c r="A474" s="473">
        <f>Sept!A31</f>
        <v>5</v>
      </c>
      <c r="B474" s="474">
        <f>Sept!B31</f>
        <v>46051</v>
      </c>
      <c r="D474" s="475"/>
      <c r="E474" s="476"/>
      <c r="F474" s="475"/>
      <c r="G474" s="475"/>
      <c r="H474" s="475"/>
      <c r="I474" s="458">
        <f>Sept!I31</f>
        <v>0</v>
      </c>
      <c r="J474" s="477"/>
      <c r="K474" s="477"/>
      <c r="L474" s="477"/>
      <c r="M474" s="477"/>
      <c r="N474" s="478"/>
      <c r="O474" s="438"/>
      <c r="P474" s="438"/>
      <c r="Q474" s="479">
        <f>Sept!AQ31</f>
        <v>8</v>
      </c>
      <c r="R474" s="94"/>
      <c r="S474" s="480">
        <f>Sept!P31</f>
        <v>0</v>
      </c>
      <c r="T474" s="458">
        <f t="shared" si="93"/>
        <v>0</v>
      </c>
      <c r="V474" s="459"/>
      <c r="W474" s="84" t="str">
        <f t="shared" si="94"/>
        <v/>
      </c>
      <c r="X474" s="84" t="e">
        <f t="shared" si="92"/>
        <v>#VALUE!</v>
      </c>
      <c r="Z474" s="7"/>
      <c r="AA474" s="7"/>
      <c r="AB474" s="7"/>
    </row>
    <row r="475" spans="1:28" x14ac:dyDescent="0.2">
      <c r="A475" s="473">
        <f>Sept!A32</f>
        <v>6</v>
      </c>
      <c r="B475" s="474">
        <f>Sept!B32</f>
        <v>46052</v>
      </c>
      <c r="D475" s="475"/>
      <c r="E475" s="476"/>
      <c r="F475" s="475"/>
      <c r="G475" s="475"/>
      <c r="H475" s="475"/>
      <c r="I475" s="458">
        <f>Sept!I32</f>
        <v>0</v>
      </c>
      <c r="J475" s="477"/>
      <c r="K475" s="477"/>
      <c r="L475" s="477"/>
      <c r="M475" s="477"/>
      <c r="N475" s="478"/>
      <c r="O475" s="438"/>
      <c r="P475" s="438"/>
      <c r="Q475" s="479">
        <f>Sept!AQ32</f>
        <v>8</v>
      </c>
      <c r="R475" s="94"/>
      <c r="S475" s="480">
        <f>Sept!P32</f>
        <v>0</v>
      </c>
      <c r="T475" s="458">
        <f t="shared" si="93"/>
        <v>0</v>
      </c>
      <c r="V475" s="459"/>
      <c r="W475" s="84" t="str">
        <f t="shared" si="94"/>
        <v/>
      </c>
      <c r="X475" s="84" t="e">
        <f t="shared" si="92"/>
        <v>#VALUE!</v>
      </c>
      <c r="Z475" s="7"/>
      <c r="AA475" s="7"/>
      <c r="AB475" s="7"/>
    </row>
    <row r="476" spans="1:28" x14ac:dyDescent="0.2">
      <c r="A476" s="464">
        <f>Okt!A3</f>
        <v>5</v>
      </c>
      <c r="B476" s="465">
        <f>Okt!B3</f>
        <v>46023</v>
      </c>
      <c r="D476" s="466"/>
      <c r="E476" s="467"/>
      <c r="F476" s="466"/>
      <c r="G476" s="466"/>
      <c r="H476" s="466"/>
      <c r="I476" s="468">
        <f>Okt!I3</f>
        <v>0</v>
      </c>
      <c r="J476" s="469"/>
      <c r="K476" s="469"/>
      <c r="L476" s="469"/>
      <c r="M476" s="469"/>
      <c r="N476" s="470"/>
      <c r="O476" s="438"/>
      <c r="P476" s="438"/>
      <c r="Q476" s="471">
        <f>Okt!AQ3</f>
        <v>8</v>
      </c>
      <c r="R476" s="94"/>
      <c r="S476" s="472">
        <f>Okt!P3</f>
        <v>0</v>
      </c>
      <c r="T476" s="458">
        <f t="shared" si="93"/>
        <v>0</v>
      </c>
      <c r="V476" s="459"/>
      <c r="W476" s="84" t="str">
        <f t="shared" si="94"/>
        <v/>
      </c>
      <c r="X476" s="84" t="e">
        <f t="shared" si="92"/>
        <v>#VALUE!</v>
      </c>
      <c r="Z476" s="7"/>
      <c r="AA476" s="7"/>
      <c r="AB476" s="7"/>
    </row>
    <row r="477" spans="1:28" x14ac:dyDescent="0.2">
      <c r="A477" s="473">
        <f>Okt!A4</f>
        <v>6</v>
      </c>
      <c r="B477" s="474">
        <f>Okt!B4</f>
        <v>46024</v>
      </c>
      <c r="D477" s="475"/>
      <c r="E477" s="476"/>
      <c r="F477" s="475"/>
      <c r="G477" s="475"/>
      <c r="H477" s="475"/>
      <c r="I477" s="458">
        <f>Okt!I4</f>
        <v>0</v>
      </c>
      <c r="J477" s="477"/>
      <c r="K477" s="477"/>
      <c r="L477" s="477"/>
      <c r="M477" s="477"/>
      <c r="N477" s="478"/>
      <c r="O477" s="438"/>
      <c r="P477" s="438"/>
      <c r="Q477" s="479">
        <f>Okt!AQ4</f>
        <v>8</v>
      </c>
      <c r="R477" s="94"/>
      <c r="S477" s="480">
        <f>Okt!P4</f>
        <v>0</v>
      </c>
      <c r="T477" s="458">
        <f t="shared" si="93"/>
        <v>0</v>
      </c>
      <c r="V477" s="459"/>
      <c r="W477" s="84" t="str">
        <f t="shared" si="94"/>
        <v/>
      </c>
      <c r="X477" s="84" t="e">
        <f t="shared" si="92"/>
        <v>#VALUE!</v>
      </c>
      <c r="Z477" s="7"/>
      <c r="AA477" s="7"/>
      <c r="AB477" s="7"/>
    </row>
    <row r="478" spans="1:28" x14ac:dyDescent="0.2">
      <c r="A478" s="473">
        <f>Okt!A5</f>
        <v>7</v>
      </c>
      <c r="B478" s="474">
        <f>Okt!B5</f>
        <v>46025</v>
      </c>
      <c r="D478" s="475"/>
      <c r="E478" s="476"/>
      <c r="F478" s="475"/>
      <c r="G478" s="475"/>
      <c r="H478" s="475"/>
      <c r="I478" s="458">
        <f>Okt!I5</f>
        <v>0</v>
      </c>
      <c r="J478" s="477"/>
      <c r="K478" s="477"/>
      <c r="L478" s="477"/>
      <c r="M478" s="477"/>
      <c r="N478" s="478"/>
      <c r="O478" s="438"/>
      <c r="P478" s="438"/>
      <c r="Q478" s="479">
        <f>Okt!AQ5</f>
        <v>0</v>
      </c>
      <c r="R478" s="94"/>
      <c r="S478" s="480">
        <f>Okt!P5</f>
        <v>0</v>
      </c>
      <c r="T478" s="458">
        <f t="shared" si="93"/>
        <v>0</v>
      </c>
      <c r="V478" s="459"/>
      <c r="W478" s="84" t="str">
        <f t="shared" si="94"/>
        <v/>
      </c>
      <c r="X478" s="84" t="e">
        <f t="shared" si="92"/>
        <v>#VALUE!</v>
      </c>
      <c r="Z478" s="7"/>
      <c r="AA478" s="7"/>
      <c r="AB478" s="7"/>
    </row>
    <row r="479" spans="1:28" x14ac:dyDescent="0.2">
      <c r="A479" s="473">
        <f>Okt!A6</f>
        <v>1</v>
      </c>
      <c r="B479" s="474">
        <f>Okt!B6</f>
        <v>46026</v>
      </c>
      <c r="D479" s="475"/>
      <c r="E479" s="476"/>
      <c r="F479" s="475"/>
      <c r="G479" s="475"/>
      <c r="H479" s="475"/>
      <c r="I479" s="458">
        <f>Okt!I6</f>
        <v>0</v>
      </c>
      <c r="J479" s="477"/>
      <c r="K479" s="477"/>
      <c r="L479" s="477"/>
      <c r="M479" s="477"/>
      <c r="N479" s="478"/>
      <c r="O479" s="438"/>
      <c r="P479" s="438"/>
      <c r="Q479" s="479">
        <f>Okt!AQ6</f>
        <v>0</v>
      </c>
      <c r="R479" s="94"/>
      <c r="S479" s="480">
        <f>Okt!P6</f>
        <v>0</v>
      </c>
      <c r="T479" s="458">
        <f t="shared" si="93"/>
        <v>0</v>
      </c>
      <c r="V479" s="459"/>
      <c r="W479" s="84">
        <f t="shared" si="94"/>
        <v>40</v>
      </c>
      <c r="X479" s="84">
        <f t="shared" si="92"/>
        <v>-40</v>
      </c>
      <c r="Z479" s="7"/>
      <c r="AA479" s="7"/>
      <c r="AB479" s="7"/>
    </row>
    <row r="480" spans="1:28" x14ac:dyDescent="0.2">
      <c r="A480" s="473">
        <f>Okt!A7</f>
        <v>2</v>
      </c>
      <c r="B480" s="474">
        <f>Okt!B7</f>
        <v>46027</v>
      </c>
      <c r="D480" s="475"/>
      <c r="E480" s="476"/>
      <c r="F480" s="475"/>
      <c r="G480" s="475"/>
      <c r="H480" s="475"/>
      <c r="I480" s="458">
        <f>Okt!I7</f>
        <v>0</v>
      </c>
      <c r="J480" s="477"/>
      <c r="K480" s="477"/>
      <c r="L480" s="477"/>
      <c r="M480" s="477"/>
      <c r="N480" s="478"/>
      <c r="O480" s="438"/>
      <c r="P480" s="438"/>
      <c r="Q480" s="479">
        <f>Okt!AQ7</f>
        <v>8</v>
      </c>
      <c r="R480" s="94"/>
      <c r="S480" s="480">
        <f>Okt!P7</f>
        <v>0</v>
      </c>
      <c r="T480" s="458">
        <f t="shared" si="93"/>
        <v>0</v>
      </c>
      <c r="V480" s="459"/>
      <c r="W480" s="84" t="str">
        <f t="shared" si="94"/>
        <v/>
      </c>
      <c r="X480" s="84" t="e">
        <f t="shared" si="92"/>
        <v>#VALUE!</v>
      </c>
      <c r="Z480" s="7"/>
      <c r="AA480" s="7"/>
      <c r="AB480" s="7"/>
    </row>
    <row r="481" spans="1:28" x14ac:dyDescent="0.2">
      <c r="A481" s="473">
        <f>Okt!A8</f>
        <v>3</v>
      </c>
      <c r="B481" s="474">
        <f>Okt!B8</f>
        <v>46028</v>
      </c>
      <c r="D481" s="475"/>
      <c r="E481" s="476"/>
      <c r="F481" s="475"/>
      <c r="G481" s="475"/>
      <c r="H481" s="475"/>
      <c r="I481" s="458">
        <f>Okt!I8</f>
        <v>0</v>
      </c>
      <c r="J481" s="477"/>
      <c r="K481" s="477"/>
      <c r="L481" s="477"/>
      <c r="M481" s="477"/>
      <c r="N481" s="478"/>
      <c r="O481" s="438"/>
      <c r="P481" s="438"/>
      <c r="Q481" s="479">
        <f>Okt!AQ8</f>
        <v>8</v>
      </c>
      <c r="R481" s="94"/>
      <c r="S481" s="480">
        <f>Okt!P8</f>
        <v>0</v>
      </c>
      <c r="T481" s="458">
        <f t="shared" si="93"/>
        <v>0</v>
      </c>
      <c r="V481" s="459"/>
      <c r="W481" s="84" t="str">
        <f t="shared" si="94"/>
        <v/>
      </c>
      <c r="X481" s="84" t="e">
        <f t="shared" si="92"/>
        <v>#VALUE!</v>
      </c>
      <c r="Z481" s="7"/>
      <c r="AA481" s="7"/>
      <c r="AB481" s="7"/>
    </row>
    <row r="482" spans="1:28" x14ac:dyDescent="0.2">
      <c r="A482" s="473">
        <f>Okt!A9</f>
        <v>4</v>
      </c>
      <c r="B482" s="474">
        <f>Okt!B9</f>
        <v>46029</v>
      </c>
      <c r="D482" s="475"/>
      <c r="E482" s="476"/>
      <c r="F482" s="475"/>
      <c r="G482" s="475"/>
      <c r="H482" s="475"/>
      <c r="I482" s="458">
        <f>Okt!I9</f>
        <v>0</v>
      </c>
      <c r="J482" s="477"/>
      <c r="K482" s="477"/>
      <c r="L482" s="477"/>
      <c r="M482" s="477"/>
      <c r="N482" s="478"/>
      <c r="O482" s="438"/>
      <c r="P482" s="438"/>
      <c r="Q482" s="479">
        <f>Okt!AQ9</f>
        <v>8</v>
      </c>
      <c r="R482" s="94"/>
      <c r="S482" s="480">
        <f>Okt!P9</f>
        <v>0</v>
      </c>
      <c r="T482" s="458">
        <f t="shared" si="93"/>
        <v>0</v>
      </c>
      <c r="V482" s="459"/>
      <c r="W482" s="84" t="str">
        <f t="shared" si="94"/>
        <v/>
      </c>
      <c r="X482" s="84" t="e">
        <f t="shared" si="92"/>
        <v>#VALUE!</v>
      </c>
      <c r="Z482" s="7"/>
      <c r="AA482" s="7"/>
      <c r="AB482" s="7"/>
    </row>
    <row r="483" spans="1:28" x14ac:dyDescent="0.2">
      <c r="A483" s="473">
        <f>Okt!A10</f>
        <v>5</v>
      </c>
      <c r="B483" s="474">
        <f>Okt!B10</f>
        <v>46030</v>
      </c>
      <c r="D483" s="475"/>
      <c r="E483" s="476"/>
      <c r="F483" s="475"/>
      <c r="G483" s="475"/>
      <c r="H483" s="475"/>
      <c r="I483" s="458">
        <f>Okt!I10</f>
        <v>0</v>
      </c>
      <c r="J483" s="477"/>
      <c r="K483" s="477"/>
      <c r="L483" s="477"/>
      <c r="M483" s="477"/>
      <c r="N483" s="478"/>
      <c r="O483" s="438"/>
      <c r="P483" s="438"/>
      <c r="Q483" s="479">
        <f>Okt!AQ10</f>
        <v>8</v>
      </c>
      <c r="R483" s="94"/>
      <c r="S483" s="480">
        <f>Okt!P10</f>
        <v>0</v>
      </c>
      <c r="T483" s="458">
        <f t="shared" si="93"/>
        <v>0</v>
      </c>
      <c r="V483" s="459"/>
      <c r="W483" s="84" t="str">
        <f t="shared" si="94"/>
        <v/>
      </c>
      <c r="X483" s="84" t="e">
        <f t="shared" si="92"/>
        <v>#VALUE!</v>
      </c>
      <c r="Z483" s="7"/>
      <c r="AA483" s="7"/>
      <c r="AB483" s="7"/>
    </row>
    <row r="484" spans="1:28" x14ac:dyDescent="0.2">
      <c r="A484" s="473">
        <f>Okt!A11</f>
        <v>6</v>
      </c>
      <c r="B484" s="474">
        <f>Okt!B11</f>
        <v>46031</v>
      </c>
      <c r="D484" s="475"/>
      <c r="E484" s="476"/>
      <c r="F484" s="475"/>
      <c r="G484" s="475"/>
      <c r="H484" s="475"/>
      <c r="I484" s="458">
        <f>Okt!I11</f>
        <v>0</v>
      </c>
      <c r="J484" s="477"/>
      <c r="K484" s="477"/>
      <c r="L484" s="477"/>
      <c r="M484" s="477"/>
      <c r="N484" s="478"/>
      <c r="O484" s="438"/>
      <c r="P484" s="438"/>
      <c r="Q484" s="479">
        <f>Okt!AQ11</f>
        <v>8</v>
      </c>
      <c r="R484" s="94"/>
      <c r="S484" s="480">
        <f>Okt!P11</f>
        <v>0</v>
      </c>
      <c r="T484" s="458">
        <f t="shared" si="93"/>
        <v>0</v>
      </c>
      <c r="V484" s="459"/>
      <c r="W484" s="84" t="str">
        <f t="shared" si="94"/>
        <v/>
      </c>
      <c r="X484" s="84" t="e">
        <f t="shared" si="92"/>
        <v>#VALUE!</v>
      </c>
      <c r="Z484" s="7"/>
      <c r="AA484" s="7"/>
      <c r="AB484" s="7"/>
    </row>
    <row r="485" spans="1:28" x14ac:dyDescent="0.2">
      <c r="A485" s="473">
        <f>Okt!A12</f>
        <v>7</v>
      </c>
      <c r="B485" s="474">
        <f>Okt!B12</f>
        <v>46032</v>
      </c>
      <c r="D485" s="475"/>
      <c r="E485" s="476"/>
      <c r="F485" s="475"/>
      <c r="G485" s="475"/>
      <c r="H485" s="475"/>
      <c r="I485" s="458">
        <f>Okt!I12</f>
        <v>0</v>
      </c>
      <c r="J485" s="477"/>
      <c r="K485" s="477"/>
      <c r="L485" s="477"/>
      <c r="M485" s="477"/>
      <c r="N485" s="478"/>
      <c r="O485" s="438"/>
      <c r="P485" s="438"/>
      <c r="Q485" s="479">
        <f>Okt!AQ12</f>
        <v>0</v>
      </c>
      <c r="R485" s="94"/>
      <c r="S485" s="480">
        <f>Okt!P12</f>
        <v>0</v>
      </c>
      <c r="T485" s="458">
        <f t="shared" si="93"/>
        <v>0</v>
      </c>
      <c r="V485" s="459"/>
      <c r="W485" s="84" t="str">
        <f t="shared" si="94"/>
        <v/>
      </c>
      <c r="X485" s="84" t="e">
        <f t="shared" si="92"/>
        <v>#VALUE!</v>
      </c>
      <c r="Z485" s="7"/>
      <c r="AA485" s="7"/>
      <c r="AB485" s="7"/>
    </row>
    <row r="486" spans="1:28" x14ac:dyDescent="0.2">
      <c r="A486" s="473">
        <f>Okt!A13</f>
        <v>1</v>
      </c>
      <c r="B486" s="474">
        <f>Okt!B13</f>
        <v>46033</v>
      </c>
      <c r="D486" s="475"/>
      <c r="E486" s="476"/>
      <c r="F486" s="475"/>
      <c r="G486" s="475"/>
      <c r="H486" s="475"/>
      <c r="I486" s="458">
        <f>Okt!I13</f>
        <v>0</v>
      </c>
      <c r="J486" s="477"/>
      <c r="K486" s="477"/>
      <c r="L486" s="477"/>
      <c r="M486" s="477"/>
      <c r="N486" s="478"/>
      <c r="O486" s="438"/>
      <c r="P486" s="438"/>
      <c r="Q486" s="479">
        <f>Okt!AQ13</f>
        <v>0</v>
      </c>
      <c r="R486" s="94"/>
      <c r="S486" s="480">
        <f>Okt!P13</f>
        <v>0</v>
      </c>
      <c r="T486" s="458">
        <f t="shared" si="93"/>
        <v>0</v>
      </c>
      <c r="V486" s="459"/>
      <c r="W486" s="84">
        <f t="shared" si="94"/>
        <v>40</v>
      </c>
      <c r="X486" s="84">
        <f t="shared" si="92"/>
        <v>-40</v>
      </c>
      <c r="Z486" s="7"/>
      <c r="AA486" s="7"/>
      <c r="AB486" s="7"/>
    </row>
    <row r="487" spans="1:28" x14ac:dyDescent="0.2">
      <c r="A487" s="473">
        <f>Okt!A14</f>
        <v>2</v>
      </c>
      <c r="B487" s="474">
        <f>Okt!B14</f>
        <v>46034</v>
      </c>
      <c r="D487" s="475"/>
      <c r="E487" s="476"/>
      <c r="F487" s="475"/>
      <c r="G487" s="475"/>
      <c r="H487" s="475"/>
      <c r="I487" s="458">
        <f>Okt!I14</f>
        <v>0</v>
      </c>
      <c r="J487" s="477"/>
      <c r="K487" s="477"/>
      <c r="L487" s="477"/>
      <c r="M487" s="477"/>
      <c r="N487" s="478"/>
      <c r="O487" s="438"/>
      <c r="P487" s="438"/>
      <c r="Q487" s="479">
        <f>Okt!AQ14</f>
        <v>8</v>
      </c>
      <c r="R487" s="94"/>
      <c r="S487" s="480">
        <f>Okt!P14</f>
        <v>0</v>
      </c>
      <c r="T487" s="458">
        <f t="shared" si="93"/>
        <v>0</v>
      </c>
      <c r="V487" s="459"/>
      <c r="W487" s="84" t="str">
        <f t="shared" si="94"/>
        <v/>
      </c>
      <c r="X487" s="84" t="e">
        <f t="shared" si="92"/>
        <v>#VALUE!</v>
      </c>
      <c r="Z487" s="7"/>
      <c r="AA487" s="7"/>
      <c r="AB487" s="7"/>
    </row>
    <row r="488" spans="1:28" x14ac:dyDescent="0.2">
      <c r="A488" s="473">
        <f>Okt!A15</f>
        <v>3</v>
      </c>
      <c r="B488" s="474">
        <f>Okt!B15</f>
        <v>46035</v>
      </c>
      <c r="D488" s="475"/>
      <c r="E488" s="476"/>
      <c r="F488" s="475"/>
      <c r="G488" s="475"/>
      <c r="H488" s="475"/>
      <c r="I488" s="458">
        <f>Okt!I15</f>
        <v>0</v>
      </c>
      <c r="J488" s="477"/>
      <c r="K488" s="477"/>
      <c r="L488" s="477"/>
      <c r="M488" s="477"/>
      <c r="N488" s="478"/>
      <c r="O488" s="438"/>
      <c r="P488" s="438"/>
      <c r="Q488" s="479">
        <f>Okt!AQ15</f>
        <v>8</v>
      </c>
      <c r="R488" s="94"/>
      <c r="S488" s="480">
        <f>Okt!P15</f>
        <v>0</v>
      </c>
      <c r="T488" s="458">
        <f t="shared" si="93"/>
        <v>0</v>
      </c>
      <c r="V488" s="459"/>
      <c r="W488" s="84" t="str">
        <f t="shared" si="94"/>
        <v/>
      </c>
      <c r="X488" s="84" t="e">
        <f t="shared" ref="X488:X551" si="95">V488-W488</f>
        <v>#VALUE!</v>
      </c>
      <c r="Z488" s="7"/>
      <c r="AA488" s="7"/>
      <c r="AB488" s="7"/>
    </row>
    <row r="489" spans="1:28" x14ac:dyDescent="0.2">
      <c r="A489" s="473">
        <f>Okt!A16</f>
        <v>4</v>
      </c>
      <c r="B489" s="474">
        <f>Okt!B16</f>
        <v>46036</v>
      </c>
      <c r="D489" s="475"/>
      <c r="E489" s="476"/>
      <c r="F489" s="475"/>
      <c r="G489" s="475"/>
      <c r="H489" s="475"/>
      <c r="I489" s="458">
        <f>Okt!I16</f>
        <v>0</v>
      </c>
      <c r="J489" s="477"/>
      <c r="K489" s="477"/>
      <c r="L489" s="477"/>
      <c r="M489" s="477"/>
      <c r="N489" s="478"/>
      <c r="O489" s="438"/>
      <c r="P489" s="438"/>
      <c r="Q489" s="479">
        <f>Okt!AQ16</f>
        <v>8</v>
      </c>
      <c r="R489" s="94"/>
      <c r="S489" s="480">
        <f>Okt!P16</f>
        <v>0</v>
      </c>
      <c r="T489" s="458">
        <f t="shared" si="93"/>
        <v>0</v>
      </c>
      <c r="V489" s="459"/>
      <c r="W489" s="84" t="str">
        <f t="shared" si="94"/>
        <v/>
      </c>
      <c r="X489" s="84" t="e">
        <f t="shared" si="95"/>
        <v>#VALUE!</v>
      </c>
      <c r="Z489" s="7"/>
      <c r="AA489" s="7"/>
      <c r="AB489" s="7"/>
    </row>
    <row r="490" spans="1:28" x14ac:dyDescent="0.2">
      <c r="A490" s="473">
        <f>Okt!A17</f>
        <v>5</v>
      </c>
      <c r="B490" s="474">
        <f>Okt!B17</f>
        <v>46037</v>
      </c>
      <c r="D490" s="475"/>
      <c r="E490" s="476"/>
      <c r="F490" s="475"/>
      <c r="G490" s="475"/>
      <c r="H490" s="475"/>
      <c r="I490" s="458">
        <f>Okt!I17</f>
        <v>0</v>
      </c>
      <c r="J490" s="477"/>
      <c r="K490" s="477"/>
      <c r="L490" s="477"/>
      <c r="M490" s="477"/>
      <c r="N490" s="478"/>
      <c r="O490" s="438"/>
      <c r="P490" s="438"/>
      <c r="Q490" s="479">
        <f>Okt!AQ17</f>
        <v>8</v>
      </c>
      <c r="R490" s="94"/>
      <c r="S490" s="480">
        <f>Okt!P17</f>
        <v>0</v>
      </c>
      <c r="T490" s="458">
        <f t="shared" si="93"/>
        <v>0</v>
      </c>
      <c r="V490" s="459"/>
      <c r="W490" s="84" t="str">
        <f t="shared" si="94"/>
        <v/>
      </c>
      <c r="X490" s="84" t="e">
        <f t="shared" si="95"/>
        <v>#VALUE!</v>
      </c>
      <c r="Z490" s="7"/>
      <c r="AA490" s="7"/>
      <c r="AB490" s="7"/>
    </row>
    <row r="491" spans="1:28" x14ac:dyDescent="0.2">
      <c r="A491" s="473">
        <f>Okt!A18</f>
        <v>6</v>
      </c>
      <c r="B491" s="474">
        <f>Okt!B18</f>
        <v>46038</v>
      </c>
      <c r="D491" s="475"/>
      <c r="E491" s="476"/>
      <c r="F491" s="475"/>
      <c r="G491" s="475"/>
      <c r="H491" s="475"/>
      <c r="I491" s="458">
        <f>Okt!I18</f>
        <v>0</v>
      </c>
      <c r="J491" s="477"/>
      <c r="K491" s="477"/>
      <c r="L491" s="477"/>
      <c r="M491" s="477"/>
      <c r="N491" s="478"/>
      <c r="O491" s="438"/>
      <c r="P491" s="438"/>
      <c r="Q491" s="479">
        <f>Okt!AQ18</f>
        <v>8</v>
      </c>
      <c r="R491" s="94"/>
      <c r="S491" s="480">
        <f>Okt!P18</f>
        <v>0</v>
      </c>
      <c r="T491" s="458">
        <f t="shared" si="93"/>
        <v>0</v>
      </c>
      <c r="V491" s="459"/>
      <c r="W491" s="84" t="str">
        <f t="shared" si="94"/>
        <v/>
      </c>
      <c r="X491" s="84" t="e">
        <f t="shared" si="95"/>
        <v>#VALUE!</v>
      </c>
      <c r="Z491" s="7"/>
      <c r="AA491" s="7"/>
      <c r="AB491" s="7"/>
    </row>
    <row r="492" spans="1:28" x14ac:dyDescent="0.2">
      <c r="A492" s="473">
        <f>Okt!A19</f>
        <v>7</v>
      </c>
      <c r="B492" s="474">
        <f>Okt!B19</f>
        <v>46039</v>
      </c>
      <c r="D492" s="475"/>
      <c r="E492" s="476"/>
      <c r="F492" s="475"/>
      <c r="G492" s="475"/>
      <c r="H492" s="475"/>
      <c r="I492" s="458">
        <f>Okt!I19</f>
        <v>0</v>
      </c>
      <c r="J492" s="477"/>
      <c r="K492" s="477"/>
      <c r="L492" s="477"/>
      <c r="M492" s="477"/>
      <c r="N492" s="478"/>
      <c r="O492" s="438"/>
      <c r="P492" s="438"/>
      <c r="Q492" s="479">
        <f>Okt!AQ19</f>
        <v>0</v>
      </c>
      <c r="R492" s="94"/>
      <c r="S492" s="480">
        <f>Okt!P19</f>
        <v>0</v>
      </c>
      <c r="T492" s="458">
        <f t="shared" si="93"/>
        <v>0</v>
      </c>
      <c r="V492" s="459"/>
      <c r="W492" s="84" t="str">
        <f t="shared" si="94"/>
        <v/>
      </c>
      <c r="X492" s="84" t="e">
        <f t="shared" si="95"/>
        <v>#VALUE!</v>
      </c>
      <c r="Z492" s="7"/>
      <c r="AA492" s="7"/>
      <c r="AB492" s="7"/>
    </row>
    <row r="493" spans="1:28" x14ac:dyDescent="0.2">
      <c r="A493" s="473">
        <f>Okt!A20</f>
        <v>1</v>
      </c>
      <c r="B493" s="474">
        <f>Okt!B20</f>
        <v>46040</v>
      </c>
      <c r="D493" s="475"/>
      <c r="E493" s="476"/>
      <c r="F493" s="475"/>
      <c r="G493" s="475"/>
      <c r="H493" s="475"/>
      <c r="I493" s="458">
        <f>Okt!I20</f>
        <v>0</v>
      </c>
      <c r="J493" s="477"/>
      <c r="K493" s="477"/>
      <c r="L493" s="477"/>
      <c r="M493" s="477"/>
      <c r="N493" s="478"/>
      <c r="O493" s="438"/>
      <c r="P493" s="438"/>
      <c r="Q493" s="479">
        <f>Okt!AQ20</f>
        <v>0</v>
      </c>
      <c r="R493" s="94"/>
      <c r="S493" s="480">
        <f>Okt!P20</f>
        <v>0</v>
      </c>
      <c r="T493" s="458">
        <f t="shared" si="93"/>
        <v>0</v>
      </c>
      <c r="V493" s="459"/>
      <c r="W493" s="84">
        <f t="shared" si="94"/>
        <v>40</v>
      </c>
      <c r="X493" s="84">
        <f t="shared" si="95"/>
        <v>-40</v>
      </c>
      <c r="Z493" s="7"/>
      <c r="AA493" s="7"/>
      <c r="AB493" s="7"/>
    </row>
    <row r="494" spans="1:28" x14ac:dyDescent="0.2">
      <c r="A494" s="473">
        <f>Okt!A21</f>
        <v>2</v>
      </c>
      <c r="B494" s="474">
        <f>Okt!B21</f>
        <v>46041</v>
      </c>
      <c r="D494" s="475"/>
      <c r="E494" s="476"/>
      <c r="F494" s="475"/>
      <c r="G494" s="475"/>
      <c r="H494" s="475"/>
      <c r="I494" s="458">
        <f>Okt!I21</f>
        <v>0</v>
      </c>
      <c r="J494" s="477"/>
      <c r="K494" s="477"/>
      <c r="L494" s="477"/>
      <c r="M494" s="477"/>
      <c r="N494" s="478"/>
      <c r="O494" s="438"/>
      <c r="P494" s="438"/>
      <c r="Q494" s="479">
        <f>Okt!AQ21</f>
        <v>8</v>
      </c>
      <c r="R494" s="94"/>
      <c r="S494" s="480">
        <f>Okt!P21</f>
        <v>0</v>
      </c>
      <c r="T494" s="458">
        <f t="shared" si="93"/>
        <v>0</v>
      </c>
      <c r="V494" s="459"/>
      <c r="W494" s="84" t="str">
        <f t="shared" si="94"/>
        <v/>
      </c>
      <c r="X494" s="84" t="e">
        <f t="shared" si="95"/>
        <v>#VALUE!</v>
      </c>
      <c r="Z494" s="7"/>
      <c r="AA494" s="7"/>
      <c r="AB494" s="7"/>
    </row>
    <row r="495" spans="1:28" x14ac:dyDescent="0.2">
      <c r="A495" s="473">
        <f>Okt!A22</f>
        <v>3</v>
      </c>
      <c r="B495" s="474">
        <f>Okt!B22</f>
        <v>46042</v>
      </c>
      <c r="D495" s="475"/>
      <c r="E495" s="476"/>
      <c r="F495" s="475"/>
      <c r="G495" s="475"/>
      <c r="H495" s="475"/>
      <c r="I495" s="458">
        <f>Okt!I22</f>
        <v>0</v>
      </c>
      <c r="J495" s="477"/>
      <c r="K495" s="477"/>
      <c r="L495" s="477"/>
      <c r="M495" s="477"/>
      <c r="N495" s="478"/>
      <c r="O495" s="438"/>
      <c r="P495" s="438"/>
      <c r="Q495" s="479">
        <f>Okt!AQ22</f>
        <v>8</v>
      </c>
      <c r="R495" s="94"/>
      <c r="S495" s="480">
        <f>Okt!P22</f>
        <v>0</v>
      </c>
      <c r="T495" s="458">
        <f t="shared" si="93"/>
        <v>0</v>
      </c>
      <c r="V495" s="459"/>
      <c r="W495" s="84" t="str">
        <f t="shared" si="94"/>
        <v/>
      </c>
      <c r="X495" s="84" t="e">
        <f t="shared" si="95"/>
        <v>#VALUE!</v>
      </c>
      <c r="Z495" s="7"/>
      <c r="AA495" s="7"/>
      <c r="AB495" s="7"/>
    </row>
    <row r="496" spans="1:28" x14ac:dyDescent="0.2">
      <c r="A496" s="473">
        <f>Okt!A23</f>
        <v>4</v>
      </c>
      <c r="B496" s="474">
        <f>Okt!B23</f>
        <v>46043</v>
      </c>
      <c r="D496" s="475"/>
      <c r="E496" s="476"/>
      <c r="F496" s="475"/>
      <c r="G496" s="475"/>
      <c r="H496" s="475"/>
      <c r="I496" s="458">
        <f>Okt!I23</f>
        <v>0</v>
      </c>
      <c r="J496" s="477"/>
      <c r="K496" s="477"/>
      <c r="L496" s="477"/>
      <c r="M496" s="477"/>
      <c r="N496" s="478"/>
      <c r="O496" s="438"/>
      <c r="P496" s="438"/>
      <c r="Q496" s="479">
        <f>Okt!AQ23</f>
        <v>8</v>
      </c>
      <c r="R496" s="94"/>
      <c r="S496" s="480">
        <f>Okt!P23</f>
        <v>0</v>
      </c>
      <c r="T496" s="458">
        <f t="shared" si="93"/>
        <v>0</v>
      </c>
      <c r="V496" s="459"/>
      <c r="W496" s="84" t="str">
        <f t="shared" si="94"/>
        <v/>
      </c>
      <c r="X496" s="84" t="e">
        <f t="shared" si="95"/>
        <v>#VALUE!</v>
      </c>
      <c r="Z496" s="7"/>
      <c r="AA496" s="7"/>
      <c r="AB496" s="7"/>
    </row>
    <row r="497" spans="1:28" x14ac:dyDescent="0.2">
      <c r="A497" s="473">
        <f>Okt!A24</f>
        <v>5</v>
      </c>
      <c r="B497" s="474">
        <f>Okt!B24</f>
        <v>46044</v>
      </c>
      <c r="D497" s="475"/>
      <c r="E497" s="476"/>
      <c r="F497" s="475"/>
      <c r="G497" s="475"/>
      <c r="H497" s="475"/>
      <c r="I497" s="458">
        <f>Okt!I24</f>
        <v>0</v>
      </c>
      <c r="J497" s="477"/>
      <c r="K497" s="477"/>
      <c r="L497" s="477"/>
      <c r="M497" s="477"/>
      <c r="N497" s="478"/>
      <c r="O497" s="438"/>
      <c r="P497" s="438"/>
      <c r="Q497" s="479">
        <f>Okt!AQ24</f>
        <v>8</v>
      </c>
      <c r="R497" s="94"/>
      <c r="S497" s="480">
        <f>Okt!P24</f>
        <v>0</v>
      </c>
      <c r="T497" s="458">
        <f t="shared" si="93"/>
        <v>0</v>
      </c>
      <c r="V497" s="459"/>
      <c r="W497" s="84" t="str">
        <f t="shared" si="94"/>
        <v/>
      </c>
      <c r="X497" s="84" t="e">
        <f t="shared" si="95"/>
        <v>#VALUE!</v>
      </c>
      <c r="Z497" s="7"/>
      <c r="AA497" s="7"/>
      <c r="AB497" s="7"/>
    </row>
    <row r="498" spans="1:28" x14ac:dyDescent="0.2">
      <c r="A498" s="473">
        <f>Okt!A25</f>
        <v>6</v>
      </c>
      <c r="B498" s="474">
        <f>Okt!B25</f>
        <v>46045</v>
      </c>
      <c r="D498" s="475"/>
      <c r="E498" s="476"/>
      <c r="F498" s="475"/>
      <c r="G498" s="475"/>
      <c r="H498" s="475"/>
      <c r="I498" s="458">
        <f>Okt!I25</f>
        <v>0</v>
      </c>
      <c r="J498" s="477"/>
      <c r="K498" s="477"/>
      <c r="L498" s="477"/>
      <c r="M498" s="477"/>
      <c r="N498" s="478"/>
      <c r="O498" s="438"/>
      <c r="P498" s="438"/>
      <c r="Q498" s="479">
        <f>Okt!AQ25</f>
        <v>8</v>
      </c>
      <c r="R498" s="94"/>
      <c r="S498" s="480">
        <f>Okt!P25</f>
        <v>0</v>
      </c>
      <c r="T498" s="458">
        <f t="shared" si="93"/>
        <v>0</v>
      </c>
      <c r="V498" s="459"/>
      <c r="W498" s="84" t="str">
        <f t="shared" si="94"/>
        <v/>
      </c>
      <c r="X498" s="84" t="e">
        <f t="shared" si="95"/>
        <v>#VALUE!</v>
      </c>
      <c r="Z498" s="7"/>
      <c r="AA498" s="7"/>
      <c r="AB498" s="7"/>
    </row>
    <row r="499" spans="1:28" x14ac:dyDescent="0.2">
      <c r="A499" s="473">
        <f>Okt!A26</f>
        <v>7</v>
      </c>
      <c r="B499" s="474">
        <f>Okt!B26</f>
        <v>46046</v>
      </c>
      <c r="D499" s="475"/>
      <c r="E499" s="476"/>
      <c r="F499" s="475"/>
      <c r="G499" s="475"/>
      <c r="H499" s="475"/>
      <c r="I499" s="458">
        <f>Okt!I26</f>
        <v>0</v>
      </c>
      <c r="J499" s="477"/>
      <c r="K499" s="477"/>
      <c r="L499" s="477"/>
      <c r="M499" s="477"/>
      <c r="N499" s="478"/>
      <c r="O499" s="438"/>
      <c r="P499" s="438"/>
      <c r="Q499" s="479">
        <f>Okt!AQ26</f>
        <v>0</v>
      </c>
      <c r="R499" s="94"/>
      <c r="S499" s="480">
        <f>Okt!P26</f>
        <v>0</v>
      </c>
      <c r="T499" s="458">
        <f t="shared" si="93"/>
        <v>0</v>
      </c>
      <c r="V499" s="459"/>
      <c r="W499" s="84" t="str">
        <f t="shared" si="94"/>
        <v/>
      </c>
      <c r="X499" s="84" t="e">
        <f t="shared" si="95"/>
        <v>#VALUE!</v>
      </c>
      <c r="Z499" s="7"/>
      <c r="AA499" s="7"/>
      <c r="AB499" s="7"/>
    </row>
    <row r="500" spans="1:28" x14ac:dyDescent="0.2">
      <c r="A500" s="473">
        <f>Okt!A27</f>
        <v>1</v>
      </c>
      <c r="B500" s="474">
        <f>Okt!B27</f>
        <v>46047</v>
      </c>
      <c r="D500" s="475"/>
      <c r="E500" s="476"/>
      <c r="F500" s="475"/>
      <c r="G500" s="475"/>
      <c r="H500" s="475"/>
      <c r="I500" s="458">
        <f>Okt!I27</f>
        <v>0</v>
      </c>
      <c r="J500" s="477"/>
      <c r="K500" s="477"/>
      <c r="L500" s="477"/>
      <c r="M500" s="477"/>
      <c r="N500" s="478"/>
      <c r="O500" s="438"/>
      <c r="P500" s="438"/>
      <c r="Q500" s="479">
        <f>Okt!AQ27</f>
        <v>0</v>
      </c>
      <c r="R500" s="94"/>
      <c r="S500" s="480">
        <f>Okt!P27</f>
        <v>0</v>
      </c>
      <c r="T500" s="458">
        <f t="shared" si="93"/>
        <v>0</v>
      </c>
      <c r="V500" s="459"/>
      <c r="W500" s="84">
        <f t="shared" si="94"/>
        <v>40</v>
      </c>
      <c r="X500" s="84">
        <f t="shared" si="95"/>
        <v>-40</v>
      </c>
      <c r="Z500" s="7"/>
      <c r="AA500" s="7"/>
      <c r="AB500" s="7"/>
    </row>
    <row r="501" spans="1:28" x14ac:dyDescent="0.2">
      <c r="A501" s="473">
        <f>Okt!A28</f>
        <v>2</v>
      </c>
      <c r="B501" s="474">
        <f>Okt!B28</f>
        <v>46048</v>
      </c>
      <c r="D501" s="475"/>
      <c r="E501" s="476"/>
      <c r="F501" s="475"/>
      <c r="G501" s="475"/>
      <c r="H501" s="475"/>
      <c r="I501" s="458">
        <f>Okt!I28</f>
        <v>0</v>
      </c>
      <c r="J501" s="477"/>
      <c r="K501" s="477"/>
      <c r="L501" s="477"/>
      <c r="M501" s="477"/>
      <c r="N501" s="478"/>
      <c r="O501" s="438"/>
      <c r="P501" s="438"/>
      <c r="Q501" s="479">
        <f>Okt!AQ28</f>
        <v>8</v>
      </c>
      <c r="R501" s="94"/>
      <c r="S501" s="480">
        <f>Okt!P28</f>
        <v>0</v>
      </c>
      <c r="T501" s="458">
        <f t="shared" si="93"/>
        <v>0</v>
      </c>
      <c r="V501" s="459"/>
      <c r="W501" s="84" t="str">
        <f t="shared" si="94"/>
        <v/>
      </c>
      <c r="X501" s="84" t="e">
        <f t="shared" si="95"/>
        <v>#VALUE!</v>
      </c>
      <c r="Z501" s="7"/>
      <c r="AA501" s="7"/>
      <c r="AB501" s="7"/>
    </row>
    <row r="502" spans="1:28" x14ac:dyDescent="0.2">
      <c r="A502" s="473">
        <f>Okt!A29</f>
        <v>3</v>
      </c>
      <c r="B502" s="474">
        <f>Okt!B29</f>
        <v>46049</v>
      </c>
      <c r="D502" s="475"/>
      <c r="E502" s="476"/>
      <c r="F502" s="475"/>
      <c r="G502" s="475"/>
      <c r="H502" s="475"/>
      <c r="I502" s="458">
        <f>Okt!I29</f>
        <v>0</v>
      </c>
      <c r="J502" s="477"/>
      <c r="K502" s="477"/>
      <c r="L502" s="477"/>
      <c r="M502" s="477"/>
      <c r="N502" s="478"/>
      <c r="O502" s="438"/>
      <c r="P502" s="438"/>
      <c r="Q502" s="479">
        <f>Okt!AQ29</f>
        <v>8</v>
      </c>
      <c r="R502" s="94"/>
      <c r="S502" s="480">
        <f>Okt!P29</f>
        <v>0</v>
      </c>
      <c r="T502" s="458">
        <f t="shared" si="93"/>
        <v>0</v>
      </c>
      <c r="V502" s="459"/>
      <c r="W502" s="84" t="str">
        <f t="shared" si="94"/>
        <v/>
      </c>
      <c r="X502" s="84" t="e">
        <f t="shared" si="95"/>
        <v>#VALUE!</v>
      </c>
      <c r="Z502" s="7"/>
      <c r="AA502" s="7"/>
      <c r="AB502" s="7"/>
    </row>
    <row r="503" spans="1:28" x14ac:dyDescent="0.2">
      <c r="A503" s="473">
        <f>Okt!A30</f>
        <v>4</v>
      </c>
      <c r="B503" s="474">
        <f>Okt!B30</f>
        <v>46050</v>
      </c>
      <c r="D503" s="475"/>
      <c r="E503" s="476"/>
      <c r="F503" s="475"/>
      <c r="G503" s="475"/>
      <c r="H503" s="475"/>
      <c r="I503" s="458">
        <f>Okt!I30</f>
        <v>0</v>
      </c>
      <c r="J503" s="477"/>
      <c r="K503" s="477"/>
      <c r="L503" s="477"/>
      <c r="M503" s="477"/>
      <c r="N503" s="478"/>
      <c r="O503" s="438"/>
      <c r="P503" s="438"/>
      <c r="Q503" s="479">
        <f>Okt!AQ30</f>
        <v>8</v>
      </c>
      <c r="R503" s="94"/>
      <c r="S503" s="480">
        <f>Okt!P30</f>
        <v>0</v>
      </c>
      <c r="T503" s="458">
        <f t="shared" si="93"/>
        <v>0</v>
      </c>
      <c r="V503" s="459"/>
      <c r="W503" s="84" t="str">
        <f t="shared" si="94"/>
        <v/>
      </c>
      <c r="X503" s="84" t="e">
        <f t="shared" si="95"/>
        <v>#VALUE!</v>
      </c>
      <c r="Z503" s="7"/>
      <c r="AA503" s="7"/>
      <c r="AB503" s="7"/>
    </row>
    <row r="504" spans="1:28" x14ac:dyDescent="0.2">
      <c r="A504" s="473">
        <f>Okt!A31</f>
        <v>5</v>
      </c>
      <c r="B504" s="474">
        <f>Okt!B31</f>
        <v>46051</v>
      </c>
      <c r="D504" s="475"/>
      <c r="E504" s="476"/>
      <c r="F504" s="475"/>
      <c r="G504" s="475"/>
      <c r="H504" s="475"/>
      <c r="I504" s="458">
        <f>Okt!I31</f>
        <v>0</v>
      </c>
      <c r="J504" s="477"/>
      <c r="K504" s="477"/>
      <c r="L504" s="477"/>
      <c r="M504" s="477"/>
      <c r="N504" s="478"/>
      <c r="O504" s="438"/>
      <c r="P504" s="438"/>
      <c r="Q504" s="479">
        <f>Okt!AQ31</f>
        <v>8</v>
      </c>
      <c r="R504" s="94"/>
      <c r="S504" s="480">
        <f>Okt!P31</f>
        <v>0</v>
      </c>
      <c r="T504" s="458">
        <f t="shared" si="93"/>
        <v>0</v>
      </c>
      <c r="V504" s="459"/>
      <c r="W504" s="84" t="str">
        <f t="shared" si="94"/>
        <v/>
      </c>
      <c r="X504" s="84" t="e">
        <f t="shared" si="95"/>
        <v>#VALUE!</v>
      </c>
      <c r="Z504" s="7"/>
      <c r="AA504" s="7"/>
      <c r="AB504" s="7"/>
    </row>
    <row r="505" spans="1:28" x14ac:dyDescent="0.2">
      <c r="A505" s="473">
        <f>Okt!A32</f>
        <v>6</v>
      </c>
      <c r="B505" s="474">
        <f>Okt!B32</f>
        <v>46052</v>
      </c>
      <c r="D505" s="475"/>
      <c r="E505" s="476"/>
      <c r="F505" s="475"/>
      <c r="G505" s="475"/>
      <c r="H505" s="475"/>
      <c r="I505" s="458">
        <f>Okt!I32</f>
        <v>0</v>
      </c>
      <c r="J505" s="477"/>
      <c r="K505" s="477"/>
      <c r="L505" s="477"/>
      <c r="M505" s="477"/>
      <c r="N505" s="478"/>
      <c r="O505" s="438"/>
      <c r="P505" s="438"/>
      <c r="Q505" s="479">
        <f>Okt!AQ32</f>
        <v>8</v>
      </c>
      <c r="R505" s="94"/>
      <c r="S505" s="480">
        <f>Okt!P32</f>
        <v>0</v>
      </c>
      <c r="T505" s="458">
        <f t="shared" si="93"/>
        <v>0</v>
      </c>
      <c r="V505" s="459"/>
      <c r="W505" s="84" t="str">
        <f t="shared" si="94"/>
        <v/>
      </c>
      <c r="X505" s="84" t="e">
        <f t="shared" si="95"/>
        <v>#VALUE!</v>
      </c>
      <c r="Z505" s="7"/>
      <c r="AA505" s="7"/>
      <c r="AB505" s="7"/>
    </row>
    <row r="506" spans="1:28" x14ac:dyDescent="0.2">
      <c r="A506" s="473">
        <f>Okt!A33</f>
        <v>7</v>
      </c>
      <c r="B506" s="474">
        <f>Okt!B33</f>
        <v>46053</v>
      </c>
      <c r="D506" s="475"/>
      <c r="E506" s="476"/>
      <c r="F506" s="475"/>
      <c r="G506" s="475"/>
      <c r="H506" s="475"/>
      <c r="I506" s="458">
        <f>Okt!I33</f>
        <v>0</v>
      </c>
      <c r="J506" s="477"/>
      <c r="K506" s="477"/>
      <c r="L506" s="477"/>
      <c r="M506" s="477"/>
      <c r="N506" s="478"/>
      <c r="O506" s="438"/>
      <c r="P506" s="438"/>
      <c r="Q506" s="479">
        <f>Okt!AQ33</f>
        <v>0</v>
      </c>
      <c r="R506" s="94"/>
      <c r="S506" s="480">
        <f>Okt!P33</f>
        <v>0</v>
      </c>
      <c r="T506" s="458">
        <f t="shared" si="93"/>
        <v>0</v>
      </c>
      <c r="V506" s="459"/>
      <c r="W506" s="84" t="str">
        <f t="shared" si="94"/>
        <v/>
      </c>
      <c r="X506" s="84" t="e">
        <f t="shared" si="95"/>
        <v>#VALUE!</v>
      </c>
      <c r="Z506" s="7"/>
      <c r="AA506" s="7"/>
      <c r="AB506" s="7"/>
    </row>
    <row r="507" spans="1:28" x14ac:dyDescent="0.2">
      <c r="A507" s="464">
        <f>Nov!A3</f>
        <v>5</v>
      </c>
      <c r="B507" s="465">
        <f>Nov!B3</f>
        <v>46023</v>
      </c>
      <c r="D507" s="466"/>
      <c r="E507" s="467"/>
      <c r="F507" s="466"/>
      <c r="G507" s="466"/>
      <c r="H507" s="466"/>
      <c r="I507" s="468">
        <f>Nov!I3</f>
        <v>0</v>
      </c>
      <c r="J507" s="469"/>
      <c r="K507" s="469"/>
      <c r="L507" s="469"/>
      <c r="M507" s="469"/>
      <c r="N507" s="470"/>
      <c r="O507" s="438"/>
      <c r="P507" s="438"/>
      <c r="Q507" s="471">
        <f>Nov!AQ3</f>
        <v>8</v>
      </c>
      <c r="R507" s="94"/>
      <c r="S507" s="472">
        <f>Nov!P3</f>
        <v>0</v>
      </c>
      <c r="T507" s="458">
        <f t="shared" si="93"/>
        <v>0</v>
      </c>
      <c r="V507" s="459"/>
      <c r="W507" s="84" t="str">
        <f t="shared" si="94"/>
        <v/>
      </c>
      <c r="X507" s="84" t="e">
        <f t="shared" si="95"/>
        <v>#VALUE!</v>
      </c>
      <c r="Z507" s="7"/>
      <c r="AA507" s="7"/>
      <c r="AB507" s="7"/>
    </row>
    <row r="508" spans="1:28" x14ac:dyDescent="0.2">
      <c r="A508" s="473">
        <f>Nov!A4</f>
        <v>6</v>
      </c>
      <c r="B508" s="474">
        <f>Nov!B4</f>
        <v>46024</v>
      </c>
      <c r="D508" s="475"/>
      <c r="E508" s="476"/>
      <c r="F508" s="475"/>
      <c r="G508" s="475"/>
      <c r="H508" s="475"/>
      <c r="I508" s="458">
        <f>Nov!I4</f>
        <v>0</v>
      </c>
      <c r="J508" s="477"/>
      <c r="K508" s="477"/>
      <c r="L508" s="477"/>
      <c r="M508" s="477"/>
      <c r="N508" s="478"/>
      <c r="O508" s="438"/>
      <c r="P508" s="438"/>
      <c r="Q508" s="479">
        <f>Nov!AQ4</f>
        <v>8</v>
      </c>
      <c r="R508" s="94"/>
      <c r="S508" s="480">
        <f>Nov!P4</f>
        <v>0</v>
      </c>
      <c r="T508" s="458">
        <f t="shared" si="93"/>
        <v>0</v>
      </c>
      <c r="V508" s="459"/>
      <c r="W508" s="84" t="str">
        <f t="shared" si="94"/>
        <v/>
      </c>
      <c r="X508" s="84" t="e">
        <f t="shared" si="95"/>
        <v>#VALUE!</v>
      </c>
      <c r="Z508" s="7"/>
      <c r="AA508" s="7"/>
      <c r="AB508" s="7"/>
    </row>
    <row r="509" spans="1:28" x14ac:dyDescent="0.2">
      <c r="A509" s="473">
        <f>Nov!A5</f>
        <v>7</v>
      </c>
      <c r="B509" s="474">
        <f>Nov!B5</f>
        <v>46025</v>
      </c>
      <c r="D509" s="475"/>
      <c r="E509" s="476"/>
      <c r="F509" s="475"/>
      <c r="G509" s="475"/>
      <c r="H509" s="475"/>
      <c r="I509" s="458">
        <f>Nov!I5</f>
        <v>0</v>
      </c>
      <c r="J509" s="477"/>
      <c r="K509" s="477"/>
      <c r="L509" s="477"/>
      <c r="M509" s="477"/>
      <c r="N509" s="478"/>
      <c r="O509" s="438"/>
      <c r="P509" s="438"/>
      <c r="Q509" s="479">
        <f>Nov!AQ5</f>
        <v>0</v>
      </c>
      <c r="R509" s="94"/>
      <c r="S509" s="480">
        <f>Nov!P5</f>
        <v>0</v>
      </c>
      <c r="T509" s="458">
        <f t="shared" si="93"/>
        <v>0</v>
      </c>
      <c r="V509" s="459"/>
      <c r="W509" s="84" t="str">
        <f t="shared" si="94"/>
        <v/>
      </c>
      <c r="X509" s="84" t="e">
        <f t="shared" si="95"/>
        <v>#VALUE!</v>
      </c>
      <c r="Z509" s="7"/>
      <c r="AA509" s="7"/>
      <c r="AB509" s="7"/>
    </row>
    <row r="510" spans="1:28" x14ac:dyDescent="0.2">
      <c r="A510" s="473">
        <f>Nov!A6</f>
        <v>1</v>
      </c>
      <c r="B510" s="474">
        <f>Nov!B6</f>
        <v>46026</v>
      </c>
      <c r="D510" s="475"/>
      <c r="E510" s="476"/>
      <c r="F510" s="475"/>
      <c r="G510" s="475"/>
      <c r="H510" s="475"/>
      <c r="I510" s="458">
        <f>Nov!I6</f>
        <v>0</v>
      </c>
      <c r="J510" s="477"/>
      <c r="K510" s="477"/>
      <c r="L510" s="477"/>
      <c r="M510" s="477"/>
      <c r="N510" s="478"/>
      <c r="O510" s="438"/>
      <c r="P510" s="438"/>
      <c r="Q510" s="479">
        <f>Nov!AQ6</f>
        <v>0</v>
      </c>
      <c r="R510" s="94"/>
      <c r="S510" s="480">
        <f>Nov!P6</f>
        <v>0</v>
      </c>
      <c r="T510" s="458">
        <f t="shared" si="93"/>
        <v>0</v>
      </c>
      <c r="V510" s="459"/>
      <c r="W510" s="84">
        <f t="shared" si="94"/>
        <v>32</v>
      </c>
      <c r="X510" s="84">
        <f t="shared" si="95"/>
        <v>-32</v>
      </c>
      <c r="Z510" s="7"/>
      <c r="AA510" s="7"/>
      <c r="AB510" s="7"/>
    </row>
    <row r="511" spans="1:28" x14ac:dyDescent="0.2">
      <c r="A511" s="473">
        <f>Nov!A7</f>
        <v>2</v>
      </c>
      <c r="B511" s="474">
        <f>Nov!B7</f>
        <v>46027</v>
      </c>
      <c r="D511" s="475"/>
      <c r="E511" s="476"/>
      <c r="F511" s="475"/>
      <c r="G511" s="475"/>
      <c r="H511" s="475"/>
      <c r="I511" s="458">
        <f>Nov!I7</f>
        <v>0</v>
      </c>
      <c r="J511" s="477"/>
      <c r="K511" s="477"/>
      <c r="L511" s="477"/>
      <c r="M511" s="477"/>
      <c r="N511" s="478"/>
      <c r="O511" s="438"/>
      <c r="P511" s="438"/>
      <c r="Q511" s="479">
        <f>Nov!AQ7</f>
        <v>8</v>
      </c>
      <c r="R511" s="94"/>
      <c r="S511" s="480">
        <f>Nov!P7</f>
        <v>0</v>
      </c>
      <c r="T511" s="458">
        <f t="shared" si="93"/>
        <v>0</v>
      </c>
      <c r="V511" s="459"/>
      <c r="W511" s="84" t="str">
        <f t="shared" si="94"/>
        <v/>
      </c>
      <c r="X511" s="84" t="e">
        <f t="shared" si="95"/>
        <v>#VALUE!</v>
      </c>
      <c r="Z511" s="7"/>
      <c r="AA511" s="7"/>
      <c r="AB511" s="7"/>
    </row>
    <row r="512" spans="1:28" x14ac:dyDescent="0.2">
      <c r="A512" s="473">
        <f>Nov!A8</f>
        <v>3</v>
      </c>
      <c r="B512" s="474">
        <f>Nov!B8</f>
        <v>46028</v>
      </c>
      <c r="D512" s="475"/>
      <c r="E512" s="476"/>
      <c r="F512" s="475"/>
      <c r="G512" s="475"/>
      <c r="H512" s="475"/>
      <c r="I512" s="458">
        <f>Nov!I8</f>
        <v>0</v>
      </c>
      <c r="J512" s="477"/>
      <c r="K512" s="477"/>
      <c r="L512" s="477"/>
      <c r="M512" s="477"/>
      <c r="N512" s="478"/>
      <c r="O512" s="438"/>
      <c r="P512" s="438"/>
      <c r="Q512" s="479">
        <f>Nov!AQ8</f>
        <v>8</v>
      </c>
      <c r="R512" s="94"/>
      <c r="S512" s="480">
        <f>Nov!P8</f>
        <v>0</v>
      </c>
      <c r="T512" s="458">
        <f t="shared" si="93"/>
        <v>0</v>
      </c>
      <c r="V512" s="459"/>
      <c r="W512" s="84" t="str">
        <f t="shared" si="94"/>
        <v/>
      </c>
      <c r="X512" s="84" t="e">
        <f t="shared" si="95"/>
        <v>#VALUE!</v>
      </c>
      <c r="Z512" s="7"/>
      <c r="AA512" s="7"/>
      <c r="AB512" s="7"/>
    </row>
    <row r="513" spans="1:61" x14ac:dyDescent="0.2">
      <c r="A513" s="473">
        <f>Nov!A9</f>
        <v>4</v>
      </c>
      <c r="B513" s="474">
        <f>Nov!B9</f>
        <v>46029</v>
      </c>
      <c r="D513" s="475"/>
      <c r="E513" s="476"/>
      <c r="F513" s="475"/>
      <c r="G513" s="475"/>
      <c r="H513" s="475"/>
      <c r="I513" s="458">
        <f>Nov!I9</f>
        <v>0</v>
      </c>
      <c r="J513" s="477"/>
      <c r="K513" s="477"/>
      <c r="L513" s="477"/>
      <c r="M513" s="477"/>
      <c r="N513" s="478"/>
      <c r="O513" s="438"/>
      <c r="P513" s="438"/>
      <c r="Q513" s="479">
        <f>Nov!AQ9</f>
        <v>8</v>
      </c>
      <c r="R513" s="94"/>
      <c r="S513" s="480">
        <f>Nov!P9</f>
        <v>0</v>
      </c>
      <c r="T513" s="458">
        <f t="shared" si="93"/>
        <v>0</v>
      </c>
      <c r="V513" s="459"/>
      <c r="W513" s="84" t="str">
        <f t="shared" si="94"/>
        <v/>
      </c>
      <c r="X513" s="84" t="e">
        <f t="shared" si="95"/>
        <v>#VALUE!</v>
      </c>
      <c r="Z513" s="7"/>
      <c r="AA513" s="7"/>
      <c r="AB513" s="7"/>
    </row>
    <row r="514" spans="1:61" x14ac:dyDescent="0.2">
      <c r="A514" s="473">
        <f>Nov!A10</f>
        <v>5</v>
      </c>
      <c r="B514" s="474">
        <f>Nov!B10</f>
        <v>46030</v>
      </c>
      <c r="D514" s="475"/>
      <c r="E514" s="476"/>
      <c r="F514" s="475"/>
      <c r="G514" s="475"/>
      <c r="H514" s="475"/>
      <c r="I514" s="458">
        <f>Nov!I10</f>
        <v>0</v>
      </c>
      <c r="J514" s="477"/>
      <c r="K514" s="477"/>
      <c r="L514" s="477"/>
      <c r="M514" s="477"/>
      <c r="N514" s="478"/>
      <c r="O514" s="438"/>
      <c r="P514" s="438"/>
      <c r="Q514" s="479">
        <f>Nov!AQ10</f>
        <v>8</v>
      </c>
      <c r="R514" s="94"/>
      <c r="S514" s="480">
        <f>Nov!P10</f>
        <v>0</v>
      </c>
      <c r="T514" s="458">
        <f t="shared" si="93"/>
        <v>0</v>
      </c>
      <c r="V514" s="459"/>
      <c r="W514" s="84" t="str">
        <f t="shared" si="94"/>
        <v/>
      </c>
      <c r="X514" s="84" t="e">
        <f t="shared" si="95"/>
        <v>#VALUE!</v>
      </c>
      <c r="Z514" s="7"/>
      <c r="AA514" s="7"/>
      <c r="AB514" s="7"/>
    </row>
    <row r="515" spans="1:61" x14ac:dyDescent="0.2">
      <c r="A515" s="473">
        <f>Nov!A11</f>
        <v>6</v>
      </c>
      <c r="B515" s="474">
        <f>Nov!B11</f>
        <v>46031</v>
      </c>
      <c r="D515" s="475"/>
      <c r="E515" s="476"/>
      <c r="F515" s="475"/>
      <c r="G515" s="475"/>
      <c r="H515" s="475"/>
      <c r="I515" s="458">
        <f>Nov!I11</f>
        <v>0</v>
      </c>
      <c r="J515" s="477"/>
      <c r="K515" s="477"/>
      <c r="L515" s="477"/>
      <c r="M515" s="477"/>
      <c r="N515" s="478"/>
      <c r="O515" s="438"/>
      <c r="P515" s="438"/>
      <c r="Q515" s="479">
        <f>Nov!AQ11</f>
        <v>8</v>
      </c>
      <c r="R515" s="94"/>
      <c r="S515" s="480">
        <f>Nov!P11</f>
        <v>0</v>
      </c>
      <c r="T515" s="458">
        <f t="shared" si="93"/>
        <v>0</v>
      </c>
      <c r="V515" s="459"/>
      <c r="W515" s="84" t="str">
        <f t="shared" si="94"/>
        <v/>
      </c>
      <c r="X515" s="84" t="e">
        <f t="shared" si="95"/>
        <v>#VALUE!</v>
      </c>
      <c r="Z515" s="7"/>
      <c r="AA515" s="7"/>
      <c r="AB515" s="7"/>
    </row>
    <row r="516" spans="1:61" x14ac:dyDescent="0.2">
      <c r="A516" s="473">
        <f>Nov!A12</f>
        <v>7</v>
      </c>
      <c r="B516" s="474">
        <f>Nov!B12</f>
        <v>46032</v>
      </c>
      <c r="D516" s="475"/>
      <c r="E516" s="476"/>
      <c r="F516" s="475"/>
      <c r="G516" s="475"/>
      <c r="H516" s="475"/>
      <c r="I516" s="458">
        <f>Nov!I12</f>
        <v>0</v>
      </c>
      <c r="J516" s="477"/>
      <c r="K516" s="477"/>
      <c r="L516" s="477"/>
      <c r="M516" s="477"/>
      <c r="N516" s="478"/>
      <c r="O516" s="438"/>
      <c r="P516" s="438"/>
      <c r="Q516" s="479">
        <f>Nov!AQ12</f>
        <v>0</v>
      </c>
      <c r="R516" s="94"/>
      <c r="S516" s="480">
        <f>Nov!P12</f>
        <v>0</v>
      </c>
      <c r="T516" s="458">
        <f t="shared" si="93"/>
        <v>0</v>
      </c>
      <c r="V516" s="459"/>
      <c r="W516" s="84" t="str">
        <f t="shared" si="94"/>
        <v/>
      </c>
      <c r="X516" s="84" t="e">
        <f t="shared" si="95"/>
        <v>#VALUE!</v>
      </c>
      <c r="Z516" s="7"/>
      <c r="AA516" s="7"/>
      <c r="AB516" s="7"/>
    </row>
    <row r="517" spans="1:61" x14ac:dyDescent="0.2">
      <c r="A517" s="473">
        <f>Nov!A13</f>
        <v>1</v>
      </c>
      <c r="B517" s="474">
        <f>Nov!B13</f>
        <v>46033</v>
      </c>
      <c r="D517" s="475"/>
      <c r="E517" s="476"/>
      <c r="F517" s="475"/>
      <c r="G517" s="475"/>
      <c r="H517" s="475"/>
      <c r="I517" s="458">
        <f>Nov!I13</f>
        <v>0</v>
      </c>
      <c r="J517" s="477"/>
      <c r="K517" s="477"/>
      <c r="L517" s="477"/>
      <c r="M517" s="477"/>
      <c r="N517" s="478"/>
      <c r="O517" s="438"/>
      <c r="P517" s="438"/>
      <c r="Q517" s="479">
        <f>Nov!AQ13</f>
        <v>0</v>
      </c>
      <c r="R517" s="94"/>
      <c r="S517" s="480">
        <f>Nov!P13</f>
        <v>0</v>
      </c>
      <c r="T517" s="458">
        <f t="shared" si="93"/>
        <v>0</v>
      </c>
      <c r="V517" s="459"/>
      <c r="W517" s="84">
        <f t="shared" si="94"/>
        <v>40</v>
      </c>
      <c r="X517" s="84">
        <f t="shared" si="95"/>
        <v>-40</v>
      </c>
      <c r="Z517" s="7"/>
      <c r="AA517" s="7"/>
      <c r="AB517" s="7"/>
    </row>
    <row r="518" spans="1:61" x14ac:dyDescent="0.2">
      <c r="A518" s="473">
        <f>Nov!A14</f>
        <v>2</v>
      </c>
      <c r="B518" s="474">
        <f>Nov!B14</f>
        <v>46034</v>
      </c>
      <c r="D518" s="475"/>
      <c r="E518" s="476"/>
      <c r="F518" s="475"/>
      <c r="G518" s="475"/>
      <c r="H518" s="475"/>
      <c r="I518" s="458">
        <f>Nov!I14</f>
        <v>0</v>
      </c>
      <c r="J518" s="477"/>
      <c r="K518" s="477"/>
      <c r="L518" s="477"/>
      <c r="M518" s="477"/>
      <c r="N518" s="478"/>
      <c r="O518" s="438"/>
      <c r="P518" s="438"/>
      <c r="Q518" s="479">
        <f>Nov!AQ14</f>
        <v>8</v>
      </c>
      <c r="R518" s="94"/>
      <c r="S518" s="480">
        <f>Nov!P14</f>
        <v>0</v>
      </c>
      <c r="T518" s="458">
        <f t="shared" si="93"/>
        <v>0</v>
      </c>
      <c r="V518" s="459"/>
      <c r="W518" s="84" t="str">
        <f t="shared" si="94"/>
        <v/>
      </c>
      <c r="X518" s="84" t="e">
        <f t="shared" si="95"/>
        <v>#VALUE!</v>
      </c>
      <c r="Z518" s="7"/>
      <c r="AA518" s="7"/>
      <c r="AB518" s="7"/>
    </row>
    <row r="519" spans="1:61" x14ac:dyDescent="0.2">
      <c r="A519" s="473">
        <f>Nov!A15</f>
        <v>3</v>
      </c>
      <c r="B519" s="474">
        <f>Nov!B15</f>
        <v>46035</v>
      </c>
      <c r="D519" s="475"/>
      <c r="E519" s="476"/>
      <c r="F519" s="475"/>
      <c r="G519" s="475"/>
      <c r="H519" s="475"/>
      <c r="I519" s="458">
        <f>Nov!I15</f>
        <v>0</v>
      </c>
      <c r="J519" s="477"/>
      <c r="K519" s="477"/>
      <c r="L519" s="477"/>
      <c r="M519" s="477"/>
      <c r="N519" s="478"/>
      <c r="O519" s="438"/>
      <c r="P519" s="438"/>
      <c r="Q519" s="479">
        <f>Nov!AQ15</f>
        <v>8</v>
      </c>
      <c r="R519" s="94"/>
      <c r="S519" s="480">
        <f>Nov!P15</f>
        <v>0</v>
      </c>
      <c r="T519" s="458">
        <f t="shared" si="93"/>
        <v>0</v>
      </c>
      <c r="V519" s="459"/>
      <c r="W519" s="84" t="str">
        <f t="shared" si="94"/>
        <v/>
      </c>
      <c r="X519" s="84" t="e">
        <f t="shared" si="95"/>
        <v>#VALUE!</v>
      </c>
      <c r="Z519" s="7"/>
      <c r="AA519" s="7"/>
      <c r="AB519" s="7"/>
    </row>
    <row r="520" spans="1:61" x14ac:dyDescent="0.2">
      <c r="A520" s="473">
        <f>Nov!A16</f>
        <v>4</v>
      </c>
      <c r="B520" s="474">
        <f>Nov!B16</f>
        <v>46036</v>
      </c>
      <c r="D520" s="475"/>
      <c r="E520" s="476"/>
      <c r="F520" s="475"/>
      <c r="G520" s="475"/>
      <c r="H520" s="475"/>
      <c r="I520" s="458">
        <f>Nov!I16</f>
        <v>0</v>
      </c>
      <c r="J520" s="477"/>
      <c r="K520" s="477"/>
      <c r="L520" s="477"/>
      <c r="M520" s="477"/>
      <c r="N520" s="478"/>
      <c r="O520" s="438"/>
      <c r="P520" s="438"/>
      <c r="Q520" s="479">
        <f>Nov!AQ16</f>
        <v>8</v>
      </c>
      <c r="R520" s="94"/>
      <c r="S520" s="480">
        <f>Nov!P16</f>
        <v>0</v>
      </c>
      <c r="T520" s="458">
        <f t="shared" si="93"/>
        <v>0</v>
      </c>
      <c r="V520" s="459"/>
      <c r="W520" s="84" t="str">
        <f t="shared" si="94"/>
        <v/>
      </c>
      <c r="X520" s="84" t="e">
        <f t="shared" si="95"/>
        <v>#VALUE!</v>
      </c>
      <c r="Z520" s="7"/>
      <c r="AA520" s="7"/>
      <c r="AB520" s="7"/>
    </row>
    <row r="521" spans="1:61" x14ac:dyDescent="0.2">
      <c r="A521" s="473">
        <f>Nov!A17</f>
        <v>5</v>
      </c>
      <c r="B521" s="474">
        <f>Nov!B17</f>
        <v>46037</v>
      </c>
      <c r="D521" s="475"/>
      <c r="E521" s="476"/>
      <c r="F521" s="475"/>
      <c r="G521" s="475"/>
      <c r="H521" s="475"/>
      <c r="I521" s="458">
        <f>Nov!I17</f>
        <v>0</v>
      </c>
      <c r="J521" s="477"/>
      <c r="K521" s="477"/>
      <c r="L521" s="477"/>
      <c r="M521" s="477"/>
      <c r="N521" s="478"/>
      <c r="O521" s="438"/>
      <c r="P521" s="438"/>
      <c r="Q521" s="479">
        <f>Nov!AQ17</f>
        <v>8</v>
      </c>
      <c r="R521" s="94"/>
      <c r="S521" s="480">
        <f>Nov!P17</f>
        <v>0</v>
      </c>
      <c r="T521" s="458">
        <f t="shared" si="93"/>
        <v>0</v>
      </c>
      <c r="V521" s="459"/>
      <c r="W521" s="84" t="str">
        <f t="shared" si="94"/>
        <v/>
      </c>
      <c r="X521" s="84" t="e">
        <f t="shared" si="95"/>
        <v>#VALUE!</v>
      </c>
      <c r="Z521" s="7"/>
      <c r="AA521" s="7"/>
      <c r="AB521" s="7"/>
    </row>
    <row r="522" spans="1:61" x14ac:dyDescent="0.2">
      <c r="A522" s="473">
        <f>Nov!A18</f>
        <v>6</v>
      </c>
      <c r="B522" s="474">
        <f>Nov!B18</f>
        <v>46038</v>
      </c>
      <c r="D522" s="475"/>
      <c r="E522" s="476"/>
      <c r="F522" s="475"/>
      <c r="G522" s="475"/>
      <c r="H522" s="475"/>
      <c r="I522" s="458">
        <f>Nov!I18</f>
        <v>0</v>
      </c>
      <c r="J522" s="477"/>
      <c r="K522" s="477"/>
      <c r="L522" s="477"/>
      <c r="M522" s="477"/>
      <c r="N522" s="478"/>
      <c r="O522" s="438"/>
      <c r="P522" s="438"/>
      <c r="Q522" s="479">
        <f>Nov!AQ18</f>
        <v>8</v>
      </c>
      <c r="R522" s="94"/>
      <c r="S522" s="480">
        <f>Nov!P18</f>
        <v>0</v>
      </c>
      <c r="T522" s="458">
        <f t="shared" si="93"/>
        <v>0</v>
      </c>
      <c r="V522" s="459"/>
      <c r="W522" s="84" t="str">
        <f t="shared" si="94"/>
        <v/>
      </c>
      <c r="X522" s="84" t="e">
        <f t="shared" si="95"/>
        <v>#VALUE!</v>
      </c>
      <c r="Z522" s="7"/>
      <c r="AA522" s="7"/>
      <c r="AB522" s="7"/>
    </row>
    <row r="523" spans="1:61" x14ac:dyDescent="0.2">
      <c r="A523" s="473">
        <f>Nov!A19</f>
        <v>7</v>
      </c>
      <c r="B523" s="474">
        <f>Nov!B19</f>
        <v>46039</v>
      </c>
      <c r="D523" s="475"/>
      <c r="E523" s="476"/>
      <c r="F523" s="475"/>
      <c r="G523" s="475"/>
      <c r="H523" s="475"/>
      <c r="I523" s="458">
        <f>Nov!I19</f>
        <v>0</v>
      </c>
      <c r="J523" s="477"/>
      <c r="K523" s="477"/>
      <c r="L523" s="477"/>
      <c r="M523" s="477"/>
      <c r="N523" s="478"/>
      <c r="O523" s="438"/>
      <c r="P523" s="438"/>
      <c r="Q523" s="479">
        <f>Nov!AQ19</f>
        <v>0</v>
      </c>
      <c r="R523" s="94"/>
      <c r="S523" s="480">
        <f>Nov!P19</f>
        <v>0</v>
      </c>
      <c r="T523" s="458">
        <f t="shared" ref="T523:T566" si="96">IF(A523=1,SUM(I517:I523),0)</f>
        <v>0</v>
      </c>
      <c r="V523" s="459"/>
      <c r="W523" s="84" t="str">
        <f t="shared" si="94"/>
        <v/>
      </c>
      <c r="X523" s="84" t="e">
        <f t="shared" si="95"/>
        <v>#VALUE!</v>
      </c>
      <c r="Z523" s="7"/>
      <c r="AA523" s="7"/>
      <c r="AB523" s="7"/>
    </row>
    <row r="524" spans="1:61" x14ac:dyDescent="0.2">
      <c r="A524" s="473">
        <f>Nov!A20</f>
        <v>1</v>
      </c>
      <c r="B524" s="474">
        <f>Nov!B20</f>
        <v>46040</v>
      </c>
      <c r="D524" s="475"/>
      <c r="E524" s="476"/>
      <c r="F524" s="475"/>
      <c r="G524" s="475"/>
      <c r="H524" s="475"/>
      <c r="I524" s="458">
        <f>Nov!I20</f>
        <v>0</v>
      </c>
      <c r="J524" s="477"/>
      <c r="K524" s="477"/>
      <c r="L524" s="477"/>
      <c r="M524" s="477"/>
      <c r="N524" s="478"/>
      <c r="O524" s="438"/>
      <c r="P524" s="438"/>
      <c r="Q524" s="479">
        <f>Nov!AQ20</f>
        <v>0</v>
      </c>
      <c r="R524" s="94"/>
      <c r="S524" s="480">
        <f>Nov!P20</f>
        <v>0</v>
      </c>
      <c r="T524" s="458">
        <f t="shared" si="96"/>
        <v>0</v>
      </c>
      <c r="V524" s="459"/>
      <c r="W524" s="84">
        <f t="shared" si="94"/>
        <v>40</v>
      </c>
      <c r="X524" s="84">
        <f t="shared" si="95"/>
        <v>-40</v>
      </c>
      <c r="Z524" s="7"/>
      <c r="AA524" s="7"/>
      <c r="AB524" s="7"/>
    </row>
    <row r="525" spans="1:61" x14ac:dyDescent="0.2">
      <c r="A525" s="473">
        <f>Nov!A21</f>
        <v>2</v>
      </c>
      <c r="B525" s="474">
        <f>Nov!B21</f>
        <v>46041</v>
      </c>
      <c r="D525" s="475"/>
      <c r="E525" s="476"/>
      <c r="F525" s="475"/>
      <c r="G525" s="475"/>
      <c r="H525" s="475"/>
      <c r="I525" s="458">
        <f>Nov!I21</f>
        <v>0</v>
      </c>
      <c r="J525" s="477"/>
      <c r="K525" s="477"/>
      <c r="L525" s="477"/>
      <c r="M525" s="477"/>
      <c r="N525" s="478"/>
      <c r="O525" s="438"/>
      <c r="P525" s="438"/>
      <c r="Q525" s="479">
        <f>Nov!AQ21</f>
        <v>8</v>
      </c>
      <c r="R525" s="94"/>
      <c r="S525" s="480">
        <f>Nov!P21</f>
        <v>0</v>
      </c>
      <c r="T525" s="458">
        <f t="shared" si="96"/>
        <v>0</v>
      </c>
      <c r="V525" s="459"/>
      <c r="W525" s="84" t="str">
        <f t="shared" si="94"/>
        <v/>
      </c>
      <c r="X525" s="84" t="e">
        <f t="shared" si="95"/>
        <v>#VALUE!</v>
      </c>
      <c r="Z525" s="7"/>
      <c r="AA525" s="7"/>
      <c r="AB525" s="7"/>
    </row>
    <row r="526" spans="1:61" x14ac:dyDescent="0.2">
      <c r="A526" s="473">
        <f>Nov!A22</f>
        <v>3</v>
      </c>
      <c r="B526" s="474">
        <f>Nov!B22</f>
        <v>46042</v>
      </c>
      <c r="D526" s="475"/>
      <c r="E526" s="476"/>
      <c r="F526" s="475"/>
      <c r="G526" s="475"/>
      <c r="H526" s="475"/>
      <c r="I526" s="458">
        <f>Nov!I22</f>
        <v>0</v>
      </c>
      <c r="J526" s="477"/>
      <c r="K526" s="477"/>
      <c r="L526" s="477"/>
      <c r="M526" s="477"/>
      <c r="N526" s="478"/>
      <c r="O526" s="438"/>
      <c r="P526" s="438"/>
      <c r="Q526" s="479">
        <f>Nov!AQ22</f>
        <v>8</v>
      </c>
      <c r="R526" s="94"/>
      <c r="S526" s="480">
        <f>Nov!P22</f>
        <v>0</v>
      </c>
      <c r="T526" s="458">
        <f t="shared" si="96"/>
        <v>0</v>
      </c>
      <c r="V526" s="459"/>
      <c r="W526" s="84" t="str">
        <f t="shared" si="94"/>
        <v/>
      </c>
      <c r="X526" s="84" t="e">
        <f t="shared" si="95"/>
        <v>#VALUE!</v>
      </c>
      <c r="Z526" s="7"/>
      <c r="AA526" s="7"/>
      <c r="AB526" s="7"/>
    </row>
    <row r="527" spans="1:61" x14ac:dyDescent="0.2">
      <c r="A527" s="473">
        <f>Nov!A23</f>
        <v>4</v>
      </c>
      <c r="B527" s="474">
        <f>Nov!B23</f>
        <v>46043</v>
      </c>
      <c r="D527" s="475"/>
      <c r="E527" s="476"/>
      <c r="F527" s="475"/>
      <c r="G527" s="475"/>
      <c r="H527" s="475"/>
      <c r="I527" s="458">
        <f>Nov!I23</f>
        <v>0</v>
      </c>
      <c r="J527" s="477"/>
      <c r="K527" s="477"/>
      <c r="L527" s="477"/>
      <c r="M527" s="477"/>
      <c r="N527" s="478"/>
      <c r="O527" s="438"/>
      <c r="P527" s="438"/>
      <c r="Q527" s="479">
        <f>Nov!AQ23</f>
        <v>8</v>
      </c>
      <c r="R527" s="94"/>
      <c r="S527" s="480">
        <f>Nov!P23</f>
        <v>0</v>
      </c>
      <c r="T527" s="458">
        <f t="shared" si="96"/>
        <v>0</v>
      </c>
      <c r="V527" s="459"/>
      <c r="W527" s="84" t="str">
        <f t="shared" ref="W527:W566" si="97">IF(A527=1,SUM(Q521:Q527),"")</f>
        <v/>
      </c>
      <c r="X527" s="84" t="e">
        <f t="shared" si="95"/>
        <v>#VALUE!</v>
      </c>
      <c r="Z527" s="7"/>
      <c r="AA527" s="7"/>
      <c r="AB527" s="7"/>
    </row>
    <row r="528" spans="1:61" x14ac:dyDescent="0.2">
      <c r="A528" s="473">
        <f>Nov!A24</f>
        <v>5</v>
      </c>
      <c r="B528" s="474">
        <f>Nov!B24</f>
        <v>46044</v>
      </c>
      <c r="D528" s="475"/>
      <c r="E528" s="476"/>
      <c r="F528" s="475"/>
      <c r="G528" s="475"/>
      <c r="H528" s="475"/>
      <c r="I528" s="458">
        <f>Nov!I24</f>
        <v>0</v>
      </c>
      <c r="J528" s="477"/>
      <c r="K528" s="477"/>
      <c r="L528" s="477"/>
      <c r="M528" s="477"/>
      <c r="N528" s="478"/>
      <c r="O528" s="438"/>
      <c r="P528" s="438"/>
      <c r="Q528" s="479">
        <f>Nov!AQ24</f>
        <v>8</v>
      </c>
      <c r="R528" s="94"/>
      <c r="S528" s="480">
        <f>Nov!P24</f>
        <v>0</v>
      </c>
      <c r="T528" s="458">
        <f t="shared" si="96"/>
        <v>0</v>
      </c>
      <c r="V528" s="459"/>
      <c r="W528" s="84" t="str">
        <f t="shared" si="97"/>
        <v/>
      </c>
      <c r="X528" s="84" t="e">
        <f t="shared" si="95"/>
        <v>#VALUE!</v>
      </c>
      <c r="Z528" s="7"/>
      <c r="AA528" s="7"/>
      <c r="AB528" s="7"/>
      <c r="AR528" s="80"/>
      <c r="AS528" s="80"/>
      <c r="AT528" s="80"/>
      <c r="AU528" s="80"/>
      <c r="AV528" s="80"/>
      <c r="AW528" s="80"/>
      <c r="AX528" s="80"/>
      <c r="AY528" s="80"/>
      <c r="AZ528" s="80"/>
      <c r="BA528" s="80"/>
      <c r="BB528" s="80"/>
      <c r="BC528" s="80"/>
      <c r="BD528" s="80"/>
      <c r="BE528" s="80"/>
      <c r="BF528" s="80"/>
      <c r="BG528" s="80"/>
      <c r="BH528" s="80"/>
      <c r="BI528" s="80"/>
    </row>
    <row r="529" spans="1:61" x14ac:dyDescent="0.2">
      <c r="A529" s="473">
        <f>Nov!A25</f>
        <v>6</v>
      </c>
      <c r="B529" s="474">
        <f>Nov!B25</f>
        <v>46045</v>
      </c>
      <c r="D529" s="475"/>
      <c r="E529" s="476"/>
      <c r="F529" s="475"/>
      <c r="G529" s="475"/>
      <c r="H529" s="475"/>
      <c r="I529" s="458">
        <f>Nov!I25</f>
        <v>0</v>
      </c>
      <c r="J529" s="477"/>
      <c r="K529" s="477"/>
      <c r="L529" s="477"/>
      <c r="M529" s="477"/>
      <c r="N529" s="478"/>
      <c r="O529" s="438"/>
      <c r="P529" s="438"/>
      <c r="Q529" s="479">
        <f>Nov!AQ25</f>
        <v>8</v>
      </c>
      <c r="R529" s="94"/>
      <c r="S529" s="480">
        <f>Nov!P25</f>
        <v>0</v>
      </c>
      <c r="T529" s="458">
        <f t="shared" si="96"/>
        <v>0</v>
      </c>
      <c r="V529" s="459"/>
      <c r="W529" s="84" t="str">
        <f t="shared" si="97"/>
        <v/>
      </c>
      <c r="X529" s="84" t="e">
        <f t="shared" si="95"/>
        <v>#VALUE!</v>
      </c>
      <c r="Z529" s="7"/>
      <c r="AA529" s="7"/>
      <c r="AB529" s="7"/>
      <c r="AR529" s="80"/>
      <c r="AS529" s="80"/>
      <c r="AT529" s="80"/>
      <c r="AU529" s="80"/>
      <c r="AV529" s="80"/>
      <c r="AW529" s="80"/>
      <c r="AX529" s="80"/>
      <c r="AY529" s="80"/>
      <c r="AZ529" s="80"/>
      <c r="BA529" s="80"/>
      <c r="BB529" s="80"/>
      <c r="BC529" s="80"/>
      <c r="BD529" s="80"/>
      <c r="BE529" s="80"/>
      <c r="BF529" s="80"/>
      <c r="BG529" s="80"/>
      <c r="BH529" s="80"/>
      <c r="BI529" s="80"/>
    </row>
    <row r="530" spans="1:61" x14ac:dyDescent="0.2">
      <c r="A530" s="473">
        <f>Nov!A26</f>
        <v>7</v>
      </c>
      <c r="B530" s="474">
        <f>Nov!B26</f>
        <v>46046</v>
      </c>
      <c r="D530" s="475"/>
      <c r="E530" s="476"/>
      <c r="F530" s="475"/>
      <c r="G530" s="475"/>
      <c r="H530" s="475"/>
      <c r="I530" s="458">
        <f>Nov!I26</f>
        <v>0</v>
      </c>
      <c r="J530" s="477"/>
      <c r="K530" s="477"/>
      <c r="L530" s="477"/>
      <c r="M530" s="477"/>
      <c r="N530" s="478"/>
      <c r="O530" s="438"/>
      <c r="P530" s="438"/>
      <c r="Q530" s="479">
        <f>Nov!AQ26</f>
        <v>0</v>
      </c>
      <c r="R530" s="94"/>
      <c r="S530" s="480">
        <f>Nov!P26</f>
        <v>0</v>
      </c>
      <c r="T530" s="458">
        <f t="shared" si="96"/>
        <v>0</v>
      </c>
      <c r="V530" s="459"/>
      <c r="W530" s="84" t="str">
        <f t="shared" si="97"/>
        <v/>
      </c>
      <c r="X530" s="84" t="e">
        <f t="shared" si="95"/>
        <v>#VALUE!</v>
      </c>
      <c r="Z530" s="7"/>
      <c r="AA530" s="7"/>
      <c r="AB530" s="7"/>
      <c r="AR530" s="80"/>
      <c r="AS530" s="80"/>
      <c r="AT530" s="80"/>
      <c r="AU530" s="80"/>
      <c r="AV530" s="80"/>
      <c r="AW530" s="80"/>
      <c r="AX530" s="80"/>
      <c r="AY530" s="80"/>
      <c r="AZ530" s="80"/>
      <c r="BA530" s="80"/>
      <c r="BB530" s="80"/>
      <c r="BC530" s="80"/>
      <c r="BD530" s="80"/>
      <c r="BE530" s="80"/>
      <c r="BF530" s="80"/>
      <c r="BG530" s="80"/>
      <c r="BH530" s="80"/>
      <c r="BI530" s="80"/>
    </row>
    <row r="531" spans="1:61" x14ac:dyDescent="0.2">
      <c r="A531" s="473">
        <f>Nov!A27</f>
        <v>1</v>
      </c>
      <c r="B531" s="474">
        <f>Nov!B27</f>
        <v>46047</v>
      </c>
      <c r="D531" s="475"/>
      <c r="E531" s="476"/>
      <c r="F531" s="475"/>
      <c r="G531" s="475"/>
      <c r="H531" s="475"/>
      <c r="I531" s="458">
        <f>Nov!I27</f>
        <v>0</v>
      </c>
      <c r="J531" s="477"/>
      <c r="K531" s="477"/>
      <c r="L531" s="477"/>
      <c r="M531" s="477"/>
      <c r="N531" s="478"/>
      <c r="O531" s="438"/>
      <c r="P531" s="438"/>
      <c r="Q531" s="479">
        <f>Nov!AQ27</f>
        <v>0</v>
      </c>
      <c r="R531" s="94"/>
      <c r="S531" s="480">
        <f>Nov!P27</f>
        <v>0</v>
      </c>
      <c r="T531" s="458">
        <f t="shared" si="96"/>
        <v>0</v>
      </c>
      <c r="V531" s="459"/>
      <c r="W531" s="84">
        <f t="shared" si="97"/>
        <v>40</v>
      </c>
      <c r="X531" s="84">
        <f t="shared" si="95"/>
        <v>-40</v>
      </c>
      <c r="Z531" s="7"/>
      <c r="AA531" s="7"/>
      <c r="AB531" s="7"/>
      <c r="AR531" s="80"/>
      <c r="AS531" s="80"/>
      <c r="AT531" s="80"/>
      <c r="AU531" s="80"/>
      <c r="AV531" s="80"/>
      <c r="AW531" s="80"/>
      <c r="AX531" s="80"/>
      <c r="AY531" s="80"/>
      <c r="AZ531" s="80"/>
      <c r="BA531" s="80"/>
      <c r="BB531" s="80"/>
      <c r="BC531" s="80"/>
      <c r="BD531" s="80"/>
      <c r="BE531" s="80"/>
      <c r="BF531" s="80"/>
      <c r="BG531" s="80"/>
      <c r="BH531" s="80"/>
      <c r="BI531" s="80"/>
    </row>
    <row r="532" spans="1:61" x14ac:dyDescent="0.2">
      <c r="A532" s="473">
        <f>Nov!A28</f>
        <v>2</v>
      </c>
      <c r="B532" s="474">
        <f>Nov!B28</f>
        <v>46048</v>
      </c>
      <c r="D532" s="475"/>
      <c r="E532" s="476"/>
      <c r="F532" s="475"/>
      <c r="G532" s="475"/>
      <c r="H532" s="475"/>
      <c r="I532" s="458">
        <f>Nov!I28</f>
        <v>0</v>
      </c>
      <c r="J532" s="477"/>
      <c r="K532" s="477"/>
      <c r="L532" s="477"/>
      <c r="M532" s="477"/>
      <c r="N532" s="478"/>
      <c r="O532" s="438"/>
      <c r="P532" s="438"/>
      <c r="Q532" s="479">
        <f>Nov!AQ28</f>
        <v>8</v>
      </c>
      <c r="R532" s="94"/>
      <c r="S532" s="480">
        <f>Nov!P28</f>
        <v>0</v>
      </c>
      <c r="T532" s="458">
        <f t="shared" si="96"/>
        <v>0</v>
      </c>
      <c r="V532" s="459"/>
      <c r="W532" s="84" t="str">
        <f t="shared" si="97"/>
        <v/>
      </c>
      <c r="X532" s="84" t="e">
        <f t="shared" si="95"/>
        <v>#VALUE!</v>
      </c>
      <c r="Z532" s="7"/>
      <c r="AA532" s="7"/>
      <c r="AB532" s="7"/>
      <c r="AR532" s="80"/>
      <c r="AS532" s="80"/>
      <c r="AT532" s="80"/>
      <c r="AU532" s="80"/>
      <c r="AV532" s="80"/>
      <c r="AW532" s="80"/>
      <c r="AX532" s="80"/>
      <c r="AY532" s="80"/>
      <c r="AZ532" s="80"/>
      <c r="BA532" s="80"/>
      <c r="BB532" s="80"/>
      <c r="BC532" s="80"/>
      <c r="BD532" s="80"/>
      <c r="BE532" s="80"/>
      <c r="BF532" s="80"/>
      <c r="BG532" s="80"/>
      <c r="BH532" s="80"/>
      <c r="BI532" s="80"/>
    </row>
    <row r="533" spans="1:61" x14ac:dyDescent="0.2">
      <c r="A533" s="473">
        <f>Nov!A29</f>
        <v>3</v>
      </c>
      <c r="B533" s="474">
        <f>Nov!B29</f>
        <v>46049</v>
      </c>
      <c r="D533" s="475"/>
      <c r="E533" s="476"/>
      <c r="F533" s="475"/>
      <c r="G533" s="475"/>
      <c r="H533" s="475"/>
      <c r="I533" s="458">
        <f>Nov!I29</f>
        <v>0</v>
      </c>
      <c r="J533" s="477"/>
      <c r="K533" s="477"/>
      <c r="L533" s="477"/>
      <c r="M533" s="477"/>
      <c r="N533" s="478"/>
      <c r="O533" s="438"/>
      <c r="P533" s="438"/>
      <c r="Q533" s="479">
        <f>Nov!AQ29</f>
        <v>8</v>
      </c>
      <c r="R533" s="94"/>
      <c r="S533" s="480">
        <f>Nov!P29</f>
        <v>0</v>
      </c>
      <c r="T533" s="458">
        <f t="shared" si="96"/>
        <v>0</v>
      </c>
      <c r="V533" s="459"/>
      <c r="W533" s="84" t="str">
        <f t="shared" si="97"/>
        <v/>
      </c>
      <c r="X533" s="84" t="e">
        <f t="shared" si="95"/>
        <v>#VALUE!</v>
      </c>
      <c r="Z533" s="7"/>
      <c r="AA533" s="7"/>
      <c r="AB533" s="7"/>
      <c r="AR533" s="80"/>
      <c r="AS533" s="80"/>
      <c r="AT533" s="80"/>
      <c r="AU533" s="80"/>
      <c r="AV533" s="80"/>
      <c r="AW533" s="80"/>
      <c r="AX533" s="80"/>
      <c r="AY533" s="80"/>
      <c r="AZ533" s="80"/>
      <c r="BA533" s="80"/>
      <c r="BB533" s="80"/>
      <c r="BC533" s="80"/>
      <c r="BD533" s="80"/>
      <c r="BE533" s="80"/>
      <c r="BF533" s="80"/>
      <c r="BG533" s="80"/>
      <c r="BH533" s="80"/>
      <c r="BI533" s="80"/>
    </row>
    <row r="534" spans="1:61" x14ac:dyDescent="0.2">
      <c r="A534" s="473">
        <f>Nov!A30</f>
        <v>4</v>
      </c>
      <c r="B534" s="474">
        <f>Nov!B30</f>
        <v>46050</v>
      </c>
      <c r="D534" s="475"/>
      <c r="E534" s="476"/>
      <c r="F534" s="475"/>
      <c r="G534" s="475"/>
      <c r="H534" s="475"/>
      <c r="I534" s="458">
        <f>Nov!I30</f>
        <v>0</v>
      </c>
      <c r="J534" s="477"/>
      <c r="K534" s="477"/>
      <c r="L534" s="477"/>
      <c r="M534" s="477"/>
      <c r="N534" s="478"/>
      <c r="O534" s="438"/>
      <c r="P534" s="438"/>
      <c r="Q534" s="479">
        <f>Nov!AQ30</f>
        <v>8</v>
      </c>
      <c r="R534" s="94"/>
      <c r="S534" s="480">
        <f>Nov!P30</f>
        <v>0</v>
      </c>
      <c r="T534" s="458">
        <f t="shared" si="96"/>
        <v>0</v>
      </c>
      <c r="V534" s="459"/>
      <c r="W534" s="84" t="str">
        <f t="shared" si="97"/>
        <v/>
      </c>
      <c r="X534" s="84" t="e">
        <f t="shared" si="95"/>
        <v>#VALUE!</v>
      </c>
      <c r="Z534" s="7"/>
      <c r="AA534" s="7"/>
      <c r="AB534" s="7"/>
      <c r="AR534" s="80"/>
      <c r="AS534" s="80"/>
      <c r="AT534" s="80"/>
      <c r="AU534" s="80"/>
      <c r="AV534" s="80"/>
      <c r="AW534" s="80"/>
      <c r="AX534" s="80"/>
      <c r="AY534" s="80"/>
      <c r="AZ534" s="80"/>
      <c r="BA534" s="80"/>
      <c r="BB534" s="80"/>
      <c r="BC534" s="80"/>
      <c r="BD534" s="80"/>
      <c r="BE534" s="80"/>
      <c r="BF534" s="80"/>
      <c r="BG534" s="80"/>
      <c r="BH534" s="80"/>
      <c r="BI534" s="80"/>
    </row>
    <row r="535" spans="1:61" x14ac:dyDescent="0.2">
      <c r="A535" s="473">
        <f>Nov!A31</f>
        <v>5</v>
      </c>
      <c r="B535" s="474">
        <f>Nov!B31</f>
        <v>46051</v>
      </c>
      <c r="D535" s="475"/>
      <c r="E535" s="476"/>
      <c r="F535" s="475"/>
      <c r="G535" s="475"/>
      <c r="H535" s="475"/>
      <c r="I535" s="458">
        <f>Nov!I31</f>
        <v>0</v>
      </c>
      <c r="J535" s="477"/>
      <c r="K535" s="477"/>
      <c r="L535" s="477"/>
      <c r="M535" s="477"/>
      <c r="N535" s="478"/>
      <c r="O535" s="438"/>
      <c r="P535" s="438"/>
      <c r="Q535" s="479">
        <f>Nov!AQ31</f>
        <v>8</v>
      </c>
      <c r="R535" s="94"/>
      <c r="S535" s="480">
        <f>Nov!P31</f>
        <v>0</v>
      </c>
      <c r="T535" s="458">
        <f t="shared" si="96"/>
        <v>0</v>
      </c>
      <c r="V535" s="459"/>
      <c r="W535" s="84" t="str">
        <f t="shared" si="97"/>
        <v/>
      </c>
      <c r="X535" s="84" t="e">
        <f t="shared" si="95"/>
        <v>#VALUE!</v>
      </c>
      <c r="Z535" s="7"/>
      <c r="AA535" s="7"/>
      <c r="AB535" s="7"/>
      <c r="AR535" s="80"/>
      <c r="AS535" s="80"/>
      <c r="AT535" s="80"/>
      <c r="AU535" s="80"/>
      <c r="AV535" s="80"/>
      <c r="AW535" s="80"/>
      <c r="AX535" s="80"/>
      <c r="AY535" s="80"/>
      <c r="AZ535" s="80"/>
      <c r="BA535" s="80"/>
      <c r="BB535" s="80"/>
      <c r="BC535" s="80"/>
      <c r="BD535" s="80"/>
      <c r="BE535" s="80"/>
      <c r="BF535" s="80"/>
      <c r="BG535" s="80"/>
      <c r="BH535" s="80"/>
      <c r="BI535" s="80"/>
    </row>
    <row r="536" spans="1:61" x14ac:dyDescent="0.2">
      <c r="A536" s="473">
        <f>Nov!A32</f>
        <v>6</v>
      </c>
      <c r="B536" s="474">
        <f>Nov!B32</f>
        <v>46052</v>
      </c>
      <c r="D536" s="475"/>
      <c r="E536" s="476"/>
      <c r="F536" s="475"/>
      <c r="G536" s="475"/>
      <c r="H536" s="475"/>
      <c r="I536" s="458">
        <f>Nov!I32</f>
        <v>0</v>
      </c>
      <c r="J536" s="477"/>
      <c r="K536" s="477"/>
      <c r="L536" s="477"/>
      <c r="M536" s="477"/>
      <c r="N536" s="478"/>
      <c r="O536" s="438"/>
      <c r="P536" s="438"/>
      <c r="Q536" s="479">
        <f>Nov!AQ32</f>
        <v>8</v>
      </c>
      <c r="R536" s="94"/>
      <c r="S536" s="480">
        <f>Nov!P32</f>
        <v>0</v>
      </c>
      <c r="T536" s="458">
        <f t="shared" si="96"/>
        <v>0</v>
      </c>
      <c r="V536" s="459"/>
      <c r="W536" s="84" t="str">
        <f t="shared" si="97"/>
        <v/>
      </c>
      <c r="X536" s="84" t="e">
        <f t="shared" si="95"/>
        <v>#VALUE!</v>
      </c>
      <c r="Z536" s="7"/>
      <c r="AA536" s="7"/>
      <c r="AB536" s="7"/>
      <c r="AR536" s="80"/>
      <c r="AS536" s="80"/>
      <c r="AT536" s="80"/>
      <c r="AU536" s="80"/>
      <c r="AV536" s="80"/>
      <c r="AW536" s="80"/>
      <c r="AX536" s="80"/>
      <c r="AY536" s="80"/>
      <c r="AZ536" s="80"/>
      <c r="BA536" s="80"/>
      <c r="BB536" s="80"/>
      <c r="BC536" s="80"/>
      <c r="BD536" s="80"/>
      <c r="BE536" s="80"/>
      <c r="BF536" s="80"/>
      <c r="BG536" s="80"/>
      <c r="BH536" s="80"/>
      <c r="BI536" s="80"/>
    </row>
    <row r="537" spans="1:61" x14ac:dyDescent="0.2">
      <c r="A537" s="464">
        <f>Dez!A3</f>
        <v>5</v>
      </c>
      <c r="B537" s="465">
        <f>Dez!B3</f>
        <v>46023</v>
      </c>
      <c r="D537" s="466"/>
      <c r="E537" s="467"/>
      <c r="F537" s="466"/>
      <c r="G537" s="466"/>
      <c r="H537" s="466"/>
      <c r="I537" s="468">
        <f>Dez!I3</f>
        <v>0</v>
      </c>
      <c r="J537" s="469"/>
      <c r="K537" s="469"/>
      <c r="L537" s="469"/>
      <c r="M537" s="469"/>
      <c r="N537" s="470"/>
      <c r="O537" s="438"/>
      <c r="P537" s="438"/>
      <c r="Q537" s="471">
        <f>Dez!AQ3</f>
        <v>8</v>
      </c>
      <c r="R537" s="94"/>
      <c r="S537" s="472">
        <f>Dez!P3</f>
        <v>0</v>
      </c>
      <c r="T537" s="458">
        <f t="shared" si="96"/>
        <v>0</v>
      </c>
      <c r="V537" s="459"/>
      <c r="W537" s="84" t="str">
        <f t="shared" si="97"/>
        <v/>
      </c>
      <c r="X537" s="84" t="e">
        <f t="shared" si="95"/>
        <v>#VALUE!</v>
      </c>
      <c r="Z537" s="7"/>
      <c r="AA537" s="7"/>
      <c r="AB537" s="7"/>
      <c r="AR537" s="80"/>
      <c r="AS537" s="80"/>
      <c r="AT537" s="80"/>
      <c r="AU537" s="80"/>
      <c r="AV537" s="80"/>
      <c r="AW537" s="80"/>
      <c r="AX537" s="80"/>
      <c r="AY537" s="80"/>
      <c r="AZ537" s="80"/>
      <c r="BA537" s="80"/>
      <c r="BB537" s="80"/>
      <c r="BC537" s="80"/>
      <c r="BD537" s="80"/>
      <c r="BE537" s="80"/>
      <c r="BF537" s="80"/>
      <c r="BG537" s="80"/>
      <c r="BH537" s="80"/>
      <c r="BI537" s="80"/>
    </row>
    <row r="538" spans="1:61" x14ac:dyDescent="0.2">
      <c r="A538" s="473">
        <f>Dez!A4</f>
        <v>6</v>
      </c>
      <c r="B538" s="474">
        <f>Dez!B4</f>
        <v>46024</v>
      </c>
      <c r="D538" s="475"/>
      <c r="E538" s="476"/>
      <c r="F538" s="475"/>
      <c r="G538" s="475"/>
      <c r="H538" s="475"/>
      <c r="I538" s="458">
        <f>Dez!I4</f>
        <v>0</v>
      </c>
      <c r="J538" s="477"/>
      <c r="K538" s="477"/>
      <c r="L538" s="477"/>
      <c r="M538" s="477"/>
      <c r="N538" s="478"/>
      <c r="O538" s="438"/>
      <c r="P538" s="438"/>
      <c r="Q538" s="479">
        <f>Dez!AQ4</f>
        <v>8</v>
      </c>
      <c r="R538" s="94"/>
      <c r="S538" s="480">
        <f>Dez!P4</f>
        <v>0</v>
      </c>
      <c r="T538" s="458">
        <f t="shared" si="96"/>
        <v>0</v>
      </c>
      <c r="V538" s="459"/>
      <c r="W538" s="84" t="str">
        <f t="shared" si="97"/>
        <v/>
      </c>
      <c r="X538" s="84" t="e">
        <f t="shared" si="95"/>
        <v>#VALUE!</v>
      </c>
      <c r="Z538" s="7"/>
      <c r="AA538" s="7"/>
      <c r="AB538" s="7"/>
      <c r="AR538" s="80"/>
      <c r="AS538" s="80"/>
      <c r="AT538" s="80"/>
      <c r="AU538" s="80"/>
      <c r="AV538" s="80"/>
      <c r="AW538" s="80"/>
      <c r="AX538" s="80"/>
      <c r="AY538" s="80"/>
      <c r="AZ538" s="80"/>
      <c r="BA538" s="80"/>
      <c r="BB538" s="80"/>
      <c r="BC538" s="80"/>
      <c r="BD538" s="80"/>
      <c r="BE538" s="80"/>
      <c r="BF538" s="80"/>
      <c r="BG538" s="80"/>
      <c r="BH538" s="80"/>
      <c r="BI538" s="80"/>
    </row>
    <row r="539" spans="1:61" x14ac:dyDescent="0.2">
      <c r="A539" s="473">
        <f>Dez!A5</f>
        <v>7</v>
      </c>
      <c r="B539" s="474">
        <f>Dez!B5</f>
        <v>46025</v>
      </c>
      <c r="D539" s="475"/>
      <c r="E539" s="476"/>
      <c r="F539" s="475"/>
      <c r="G539" s="475"/>
      <c r="H539" s="475"/>
      <c r="I539" s="458">
        <f>Dez!I5</f>
        <v>0</v>
      </c>
      <c r="J539" s="477"/>
      <c r="K539" s="477"/>
      <c r="L539" s="477"/>
      <c r="M539" s="477"/>
      <c r="N539" s="478"/>
      <c r="O539" s="438"/>
      <c r="P539" s="438"/>
      <c r="Q539" s="479">
        <f>Dez!AQ5</f>
        <v>0</v>
      </c>
      <c r="R539" s="94"/>
      <c r="S539" s="480">
        <f>Dez!P5</f>
        <v>0</v>
      </c>
      <c r="T539" s="458">
        <f t="shared" si="96"/>
        <v>0</v>
      </c>
      <c r="V539" s="459"/>
      <c r="W539" s="84" t="str">
        <f t="shared" si="97"/>
        <v/>
      </c>
      <c r="X539" s="84" t="e">
        <f t="shared" si="95"/>
        <v>#VALUE!</v>
      </c>
      <c r="Z539" s="7"/>
      <c r="AA539" s="7"/>
      <c r="AB539" s="7"/>
      <c r="AR539" s="80"/>
      <c r="AS539" s="80"/>
      <c r="AT539" s="80"/>
      <c r="AU539" s="80"/>
      <c r="AV539" s="80"/>
      <c r="AW539" s="80"/>
      <c r="AX539" s="80"/>
      <c r="AY539" s="80"/>
      <c r="AZ539" s="80"/>
      <c r="BA539" s="80"/>
      <c r="BB539" s="80"/>
      <c r="BC539" s="80"/>
      <c r="BD539" s="80"/>
      <c r="BE539" s="80"/>
      <c r="BF539" s="80"/>
      <c r="BG539" s="80"/>
      <c r="BH539" s="80"/>
      <c r="BI539" s="80"/>
    </row>
    <row r="540" spans="1:61" x14ac:dyDescent="0.2">
      <c r="A540" s="473">
        <f>Dez!A6</f>
        <v>1</v>
      </c>
      <c r="B540" s="474">
        <f>Dez!B6</f>
        <v>46026</v>
      </c>
      <c r="D540" s="475"/>
      <c r="E540" s="476"/>
      <c r="F540" s="475"/>
      <c r="G540" s="475"/>
      <c r="H540" s="475"/>
      <c r="I540" s="458">
        <f>Dez!I6</f>
        <v>0</v>
      </c>
      <c r="J540" s="477"/>
      <c r="K540" s="477"/>
      <c r="L540" s="477"/>
      <c r="M540" s="477"/>
      <c r="N540" s="478"/>
      <c r="O540" s="438"/>
      <c r="P540" s="438"/>
      <c r="Q540" s="479">
        <f>Dez!AQ6</f>
        <v>0</v>
      </c>
      <c r="R540" s="94"/>
      <c r="S540" s="480">
        <f>Dez!P6</f>
        <v>0</v>
      </c>
      <c r="T540" s="458">
        <f t="shared" si="96"/>
        <v>0</v>
      </c>
      <c r="V540" s="459"/>
      <c r="W540" s="84">
        <f t="shared" si="97"/>
        <v>40</v>
      </c>
      <c r="X540" s="84">
        <f t="shared" si="95"/>
        <v>-40</v>
      </c>
      <c r="Z540" s="7"/>
      <c r="AA540" s="7"/>
      <c r="AB540" s="7"/>
      <c r="AR540" s="80"/>
      <c r="AS540" s="80"/>
      <c r="AT540" s="80"/>
      <c r="AU540" s="80"/>
      <c r="AV540" s="80"/>
      <c r="AW540" s="80"/>
      <c r="AX540" s="80"/>
      <c r="AY540" s="80"/>
      <c r="AZ540" s="80"/>
      <c r="BA540" s="80"/>
      <c r="BB540" s="80"/>
      <c r="BC540" s="80"/>
      <c r="BD540" s="80"/>
      <c r="BE540" s="80"/>
      <c r="BF540" s="80"/>
      <c r="BG540" s="80"/>
      <c r="BH540" s="80"/>
      <c r="BI540" s="80"/>
    </row>
    <row r="541" spans="1:61" x14ac:dyDescent="0.2">
      <c r="A541" s="473">
        <f>Dez!A7</f>
        <v>2</v>
      </c>
      <c r="B541" s="474">
        <f>Dez!B7</f>
        <v>46027</v>
      </c>
      <c r="D541" s="475"/>
      <c r="E541" s="476"/>
      <c r="F541" s="475"/>
      <c r="G541" s="475"/>
      <c r="H541" s="475"/>
      <c r="I541" s="458">
        <f>Dez!I7</f>
        <v>0</v>
      </c>
      <c r="J541" s="477"/>
      <c r="K541" s="477"/>
      <c r="L541" s="477"/>
      <c r="M541" s="477"/>
      <c r="N541" s="478"/>
      <c r="O541" s="438"/>
      <c r="P541" s="438"/>
      <c r="Q541" s="479">
        <f>Dez!AQ7</f>
        <v>8</v>
      </c>
      <c r="R541" s="94"/>
      <c r="S541" s="480">
        <f>Dez!P7</f>
        <v>0</v>
      </c>
      <c r="T541" s="458">
        <f t="shared" si="96"/>
        <v>0</v>
      </c>
      <c r="V541" s="498"/>
      <c r="W541" s="84" t="str">
        <f t="shared" si="97"/>
        <v/>
      </c>
      <c r="X541" s="84" t="e">
        <f t="shared" si="95"/>
        <v>#VALUE!</v>
      </c>
      <c r="Z541" s="7"/>
      <c r="AA541" s="7"/>
      <c r="AB541" s="7"/>
      <c r="AR541" s="80"/>
      <c r="AS541" s="80"/>
      <c r="AT541" s="80"/>
      <c r="AU541" s="80"/>
      <c r="AV541" s="80"/>
      <c r="AW541" s="80"/>
      <c r="AX541" s="80"/>
      <c r="AY541" s="80"/>
      <c r="AZ541" s="80"/>
      <c r="BA541" s="80"/>
      <c r="BB541" s="80"/>
      <c r="BC541" s="80"/>
      <c r="BD541" s="80"/>
      <c r="BE541" s="80"/>
      <c r="BF541" s="80"/>
      <c r="BG541" s="80"/>
      <c r="BH541" s="80"/>
      <c r="BI541" s="80"/>
    </row>
    <row r="542" spans="1:61" x14ac:dyDescent="0.2">
      <c r="A542" s="473">
        <f>Dez!A8</f>
        <v>3</v>
      </c>
      <c r="B542" s="474">
        <f>Dez!B8</f>
        <v>46028</v>
      </c>
      <c r="D542" s="475"/>
      <c r="E542" s="476"/>
      <c r="F542" s="475"/>
      <c r="G542" s="475"/>
      <c r="H542" s="475"/>
      <c r="I542" s="458">
        <f>Dez!I8</f>
        <v>0</v>
      </c>
      <c r="J542" s="477"/>
      <c r="K542" s="477"/>
      <c r="L542" s="477"/>
      <c r="M542" s="477"/>
      <c r="N542" s="478"/>
      <c r="O542" s="438"/>
      <c r="P542" s="438"/>
      <c r="Q542" s="479">
        <f>Dez!AQ8</f>
        <v>8</v>
      </c>
      <c r="R542" s="94"/>
      <c r="S542" s="480">
        <f>Dez!P8</f>
        <v>0</v>
      </c>
      <c r="T542" s="458">
        <f t="shared" si="96"/>
        <v>0</v>
      </c>
      <c r="V542" s="459"/>
      <c r="W542" s="84" t="str">
        <f t="shared" si="97"/>
        <v/>
      </c>
      <c r="X542" s="84" t="e">
        <f t="shared" si="95"/>
        <v>#VALUE!</v>
      </c>
      <c r="Z542" s="7"/>
      <c r="AA542" s="7"/>
      <c r="AB542" s="7"/>
      <c r="AR542" s="80"/>
      <c r="AS542" s="80"/>
      <c r="AT542" s="80"/>
      <c r="AU542" s="80"/>
      <c r="AV542" s="80"/>
      <c r="AW542" s="80"/>
      <c r="AX542" s="80"/>
      <c r="AY542" s="80"/>
      <c r="AZ542" s="80"/>
      <c r="BA542" s="80"/>
      <c r="BB542" s="80"/>
      <c r="BC542" s="80"/>
      <c r="BD542" s="80"/>
      <c r="BE542" s="80"/>
      <c r="BF542" s="80"/>
      <c r="BG542" s="80"/>
      <c r="BH542" s="80"/>
      <c r="BI542" s="80"/>
    </row>
    <row r="543" spans="1:61" x14ac:dyDescent="0.2">
      <c r="A543" s="473">
        <f>Dez!A9</f>
        <v>4</v>
      </c>
      <c r="B543" s="474">
        <f>Dez!B9</f>
        <v>46029</v>
      </c>
      <c r="D543" s="475"/>
      <c r="E543" s="476"/>
      <c r="F543" s="475"/>
      <c r="G543" s="475"/>
      <c r="H543" s="475"/>
      <c r="I543" s="458">
        <f>Dez!I9</f>
        <v>0</v>
      </c>
      <c r="J543" s="477"/>
      <c r="K543" s="477"/>
      <c r="L543" s="477"/>
      <c r="M543" s="477"/>
      <c r="N543" s="478"/>
      <c r="O543" s="438"/>
      <c r="P543" s="438"/>
      <c r="Q543" s="479">
        <f>Dez!AQ9</f>
        <v>8</v>
      </c>
      <c r="R543" s="94"/>
      <c r="S543" s="480">
        <f>Dez!P9</f>
        <v>0</v>
      </c>
      <c r="T543" s="458">
        <f t="shared" si="96"/>
        <v>0</v>
      </c>
      <c r="V543" s="459"/>
      <c r="W543" s="84" t="str">
        <f t="shared" si="97"/>
        <v/>
      </c>
      <c r="X543" s="84" t="e">
        <f t="shared" si="95"/>
        <v>#VALUE!</v>
      </c>
      <c r="Z543" s="7"/>
      <c r="AA543" s="7"/>
      <c r="AB543" s="7"/>
      <c r="AR543" s="80"/>
      <c r="AS543" s="80"/>
      <c r="AT543" s="80"/>
      <c r="AU543" s="80"/>
      <c r="AV543" s="80"/>
      <c r="AW543" s="80"/>
      <c r="AX543" s="80"/>
      <c r="AY543" s="80"/>
      <c r="AZ543" s="80"/>
      <c r="BA543" s="80"/>
      <c r="BB543" s="80"/>
      <c r="BC543" s="80"/>
      <c r="BD543" s="80"/>
      <c r="BE543" s="80"/>
      <c r="BF543" s="80"/>
      <c r="BG543" s="80"/>
      <c r="BH543" s="80"/>
      <c r="BI543" s="80"/>
    </row>
    <row r="544" spans="1:61" x14ac:dyDescent="0.2">
      <c r="A544" s="473">
        <f>Dez!A10</f>
        <v>5</v>
      </c>
      <c r="B544" s="474">
        <f>Dez!B10</f>
        <v>46030</v>
      </c>
      <c r="D544" s="475"/>
      <c r="E544" s="476"/>
      <c r="F544" s="475"/>
      <c r="G544" s="475"/>
      <c r="H544" s="475"/>
      <c r="I544" s="458">
        <f>Dez!I10</f>
        <v>0</v>
      </c>
      <c r="J544" s="477"/>
      <c r="K544" s="477"/>
      <c r="L544" s="477"/>
      <c r="M544" s="477"/>
      <c r="N544" s="478"/>
      <c r="O544" s="438"/>
      <c r="P544" s="438"/>
      <c r="Q544" s="479">
        <f>Dez!AQ10</f>
        <v>8</v>
      </c>
      <c r="R544" s="94"/>
      <c r="S544" s="480">
        <f>Dez!P10</f>
        <v>0</v>
      </c>
      <c r="T544" s="458">
        <f t="shared" si="96"/>
        <v>0</v>
      </c>
      <c r="V544" s="459"/>
      <c r="W544" s="84" t="str">
        <f t="shared" si="97"/>
        <v/>
      </c>
      <c r="X544" s="84" t="e">
        <f t="shared" si="95"/>
        <v>#VALUE!</v>
      </c>
      <c r="Z544" s="7"/>
      <c r="AA544" s="7"/>
      <c r="AB544" s="7"/>
      <c r="AR544" s="80"/>
      <c r="AS544" s="80"/>
      <c r="AT544" s="80"/>
      <c r="AU544" s="80"/>
      <c r="AV544" s="80"/>
      <c r="AW544" s="80"/>
      <c r="AX544" s="80"/>
      <c r="AY544" s="80"/>
      <c r="AZ544" s="80"/>
      <c r="BA544" s="80"/>
      <c r="BB544" s="80"/>
      <c r="BC544" s="80"/>
      <c r="BD544" s="80"/>
      <c r="BE544" s="80"/>
      <c r="BF544" s="80"/>
      <c r="BG544" s="80"/>
      <c r="BH544" s="80"/>
      <c r="BI544" s="80"/>
    </row>
    <row r="545" spans="1:61" x14ac:dyDescent="0.2">
      <c r="A545" s="473">
        <f>Dez!A11</f>
        <v>6</v>
      </c>
      <c r="B545" s="474">
        <f>Dez!B11</f>
        <v>46031</v>
      </c>
      <c r="D545" s="475"/>
      <c r="E545" s="476"/>
      <c r="F545" s="475"/>
      <c r="G545" s="475"/>
      <c r="H545" s="475"/>
      <c r="I545" s="458">
        <f>Dez!I11</f>
        <v>0</v>
      </c>
      <c r="J545" s="477"/>
      <c r="K545" s="477"/>
      <c r="L545" s="477"/>
      <c r="M545" s="477"/>
      <c r="N545" s="478"/>
      <c r="O545" s="438"/>
      <c r="P545" s="438"/>
      <c r="Q545" s="479">
        <f>Dez!AQ11</f>
        <v>8</v>
      </c>
      <c r="R545" s="94"/>
      <c r="S545" s="480">
        <f>Dez!P11</f>
        <v>0</v>
      </c>
      <c r="T545" s="458">
        <f t="shared" si="96"/>
        <v>0</v>
      </c>
      <c r="V545" s="459"/>
      <c r="W545" s="84" t="str">
        <f t="shared" si="97"/>
        <v/>
      </c>
      <c r="X545" s="84" t="e">
        <f t="shared" si="95"/>
        <v>#VALUE!</v>
      </c>
      <c r="Z545" s="7"/>
      <c r="AA545" s="7"/>
      <c r="AB545" s="7"/>
      <c r="AR545" s="80"/>
      <c r="AS545" s="80"/>
      <c r="AT545" s="80"/>
      <c r="AU545" s="80"/>
      <c r="AV545" s="80"/>
      <c r="AW545" s="80"/>
      <c r="AX545" s="80"/>
      <c r="AY545" s="80"/>
      <c r="AZ545" s="80"/>
      <c r="BA545" s="80"/>
      <c r="BB545" s="80"/>
      <c r="BC545" s="80"/>
      <c r="BD545" s="80"/>
      <c r="BE545" s="80"/>
      <c r="BF545" s="80"/>
      <c r="BG545" s="80"/>
      <c r="BH545" s="80"/>
      <c r="BI545" s="80"/>
    </row>
    <row r="546" spans="1:61" x14ac:dyDescent="0.2">
      <c r="A546" s="473">
        <f>Dez!A12</f>
        <v>7</v>
      </c>
      <c r="B546" s="474">
        <f>Dez!B12</f>
        <v>46032</v>
      </c>
      <c r="D546" s="475"/>
      <c r="E546" s="476"/>
      <c r="F546" s="475"/>
      <c r="G546" s="475"/>
      <c r="H546" s="475"/>
      <c r="I546" s="458">
        <f>Dez!I12</f>
        <v>0</v>
      </c>
      <c r="J546" s="477"/>
      <c r="K546" s="477"/>
      <c r="L546" s="477"/>
      <c r="M546" s="477"/>
      <c r="N546" s="478"/>
      <c r="O546" s="438"/>
      <c r="P546" s="438"/>
      <c r="Q546" s="479">
        <f>Dez!AQ12</f>
        <v>0</v>
      </c>
      <c r="R546" s="94"/>
      <c r="S546" s="480">
        <f>Dez!P12</f>
        <v>0</v>
      </c>
      <c r="T546" s="458">
        <f t="shared" si="96"/>
        <v>0</v>
      </c>
      <c r="V546" s="459"/>
      <c r="W546" s="84" t="str">
        <f t="shared" si="97"/>
        <v/>
      </c>
      <c r="X546" s="84" t="e">
        <f t="shared" si="95"/>
        <v>#VALUE!</v>
      </c>
      <c r="Z546" s="7"/>
      <c r="AA546" s="7"/>
      <c r="AB546" s="7"/>
      <c r="AR546" s="80"/>
      <c r="AS546" s="80"/>
      <c r="AT546" s="80"/>
      <c r="AU546" s="80"/>
      <c r="AV546" s="80"/>
      <c r="AW546" s="80"/>
      <c r="AX546" s="80"/>
      <c r="AY546" s="80"/>
      <c r="AZ546" s="80"/>
      <c r="BA546" s="80"/>
      <c r="BB546" s="80"/>
      <c r="BC546" s="80"/>
      <c r="BD546" s="80"/>
      <c r="BE546" s="80"/>
      <c r="BF546" s="80"/>
      <c r="BG546" s="80"/>
      <c r="BH546" s="80"/>
      <c r="BI546" s="80"/>
    </row>
    <row r="547" spans="1:61" x14ac:dyDescent="0.2">
      <c r="A547" s="473">
        <f>Dez!A13</f>
        <v>1</v>
      </c>
      <c r="B547" s="474">
        <f>Dez!B13</f>
        <v>46033</v>
      </c>
      <c r="D547" s="475"/>
      <c r="E547" s="476"/>
      <c r="F547" s="475"/>
      <c r="G547" s="475"/>
      <c r="H547" s="475"/>
      <c r="I547" s="458">
        <f>Dez!I13</f>
        <v>0</v>
      </c>
      <c r="J547" s="477"/>
      <c r="K547" s="477"/>
      <c r="L547" s="477"/>
      <c r="M547" s="477"/>
      <c r="N547" s="478"/>
      <c r="O547" s="438"/>
      <c r="P547" s="438"/>
      <c r="Q547" s="479">
        <f>Dez!AQ13</f>
        <v>0</v>
      </c>
      <c r="R547" s="94"/>
      <c r="S547" s="480">
        <f>Dez!P13</f>
        <v>0</v>
      </c>
      <c r="T547" s="458">
        <f t="shared" si="96"/>
        <v>0</v>
      </c>
      <c r="V547" s="459"/>
      <c r="W547" s="84">
        <f t="shared" si="97"/>
        <v>40</v>
      </c>
      <c r="X547" s="84">
        <f t="shared" si="95"/>
        <v>-40</v>
      </c>
      <c r="Z547" s="7"/>
      <c r="AA547" s="7"/>
      <c r="AB547" s="7"/>
      <c r="AR547" s="80"/>
      <c r="AS547" s="80"/>
      <c r="AT547" s="80"/>
      <c r="AU547" s="80"/>
      <c r="AV547" s="80"/>
      <c r="AW547" s="80"/>
      <c r="AX547" s="80"/>
      <c r="AY547" s="80"/>
      <c r="AZ547" s="80"/>
      <c r="BA547" s="80"/>
      <c r="BB547" s="80"/>
      <c r="BC547" s="80"/>
      <c r="BD547" s="80"/>
      <c r="BE547" s="80"/>
      <c r="BF547" s="80"/>
      <c r="BG547" s="80"/>
      <c r="BH547" s="80"/>
      <c r="BI547" s="80"/>
    </row>
    <row r="548" spans="1:61" x14ac:dyDescent="0.2">
      <c r="A548" s="473">
        <f>Dez!A14</f>
        <v>2</v>
      </c>
      <c r="B548" s="474">
        <f>Dez!B14</f>
        <v>46034</v>
      </c>
      <c r="D548" s="475"/>
      <c r="E548" s="476"/>
      <c r="F548" s="475"/>
      <c r="G548" s="475"/>
      <c r="H548" s="475"/>
      <c r="I548" s="458">
        <f>Dez!I14</f>
        <v>0</v>
      </c>
      <c r="J548" s="477"/>
      <c r="K548" s="477"/>
      <c r="L548" s="477"/>
      <c r="M548" s="477"/>
      <c r="N548" s="478"/>
      <c r="O548" s="438"/>
      <c r="P548" s="438"/>
      <c r="Q548" s="479">
        <f>Dez!AQ14</f>
        <v>8</v>
      </c>
      <c r="R548" s="94"/>
      <c r="S548" s="480">
        <f>Dez!P14</f>
        <v>0</v>
      </c>
      <c r="T548" s="458">
        <f t="shared" si="96"/>
        <v>0</v>
      </c>
      <c r="V548" s="459"/>
      <c r="W548" s="84" t="str">
        <f t="shared" si="97"/>
        <v/>
      </c>
      <c r="X548" s="84" t="e">
        <f t="shared" si="95"/>
        <v>#VALUE!</v>
      </c>
      <c r="Z548" s="7"/>
      <c r="AA548" s="7"/>
      <c r="AB548" s="7"/>
      <c r="AR548" s="80"/>
      <c r="AS548" s="80"/>
      <c r="AT548" s="80"/>
      <c r="AU548" s="80"/>
      <c r="AV548" s="80"/>
      <c r="AW548" s="80"/>
      <c r="AX548" s="80"/>
      <c r="AY548" s="80"/>
      <c r="AZ548" s="80"/>
      <c r="BA548" s="80"/>
      <c r="BB548" s="80"/>
      <c r="BC548" s="80"/>
      <c r="BD548" s="80"/>
      <c r="BE548" s="80"/>
      <c r="BF548" s="80"/>
      <c r="BG548" s="80"/>
      <c r="BH548" s="80"/>
      <c r="BI548" s="80"/>
    </row>
    <row r="549" spans="1:61" x14ac:dyDescent="0.2">
      <c r="A549" s="473">
        <f>Dez!A15</f>
        <v>3</v>
      </c>
      <c r="B549" s="474">
        <f>Dez!B15</f>
        <v>46035</v>
      </c>
      <c r="D549" s="475"/>
      <c r="E549" s="476"/>
      <c r="F549" s="475"/>
      <c r="G549" s="475"/>
      <c r="H549" s="475"/>
      <c r="I549" s="458">
        <f>Dez!I15</f>
        <v>0</v>
      </c>
      <c r="J549" s="477"/>
      <c r="K549" s="477"/>
      <c r="L549" s="477"/>
      <c r="M549" s="477"/>
      <c r="N549" s="478"/>
      <c r="O549" s="438"/>
      <c r="P549" s="438"/>
      <c r="Q549" s="479">
        <f>Dez!AQ15</f>
        <v>8</v>
      </c>
      <c r="R549" s="94"/>
      <c r="S549" s="480">
        <f>Dez!P15</f>
        <v>0</v>
      </c>
      <c r="T549" s="458">
        <f t="shared" si="96"/>
        <v>0</v>
      </c>
      <c r="V549" s="459"/>
      <c r="W549" s="84" t="str">
        <f t="shared" si="97"/>
        <v/>
      </c>
      <c r="X549" s="84" t="e">
        <f t="shared" si="95"/>
        <v>#VALUE!</v>
      </c>
      <c r="Z549" s="7"/>
      <c r="AA549" s="7"/>
      <c r="AB549" s="7"/>
      <c r="AR549" s="80"/>
      <c r="AS549" s="80"/>
      <c r="AT549" s="80"/>
      <c r="AU549" s="80"/>
      <c r="AV549" s="80"/>
      <c r="AW549" s="80"/>
      <c r="AX549" s="80"/>
      <c r="AY549" s="80"/>
      <c r="AZ549" s="80"/>
      <c r="BA549" s="80"/>
      <c r="BB549" s="80"/>
      <c r="BC549" s="80"/>
      <c r="BD549" s="80"/>
      <c r="BE549" s="80"/>
      <c r="BF549" s="80"/>
      <c r="BG549" s="80"/>
      <c r="BH549" s="80"/>
      <c r="BI549" s="80"/>
    </row>
    <row r="550" spans="1:61" x14ac:dyDescent="0.2">
      <c r="A550" s="473">
        <f>Dez!A16</f>
        <v>4</v>
      </c>
      <c r="B550" s="474">
        <f>Dez!B16</f>
        <v>46036</v>
      </c>
      <c r="D550" s="475"/>
      <c r="E550" s="476"/>
      <c r="F550" s="475"/>
      <c r="G550" s="475"/>
      <c r="H550" s="475"/>
      <c r="I550" s="458">
        <f>Dez!I16</f>
        <v>0</v>
      </c>
      <c r="J550" s="477"/>
      <c r="K550" s="477"/>
      <c r="L550" s="477"/>
      <c r="M550" s="477"/>
      <c r="N550" s="478"/>
      <c r="O550" s="438"/>
      <c r="P550" s="438"/>
      <c r="Q550" s="479">
        <f>Dez!AQ16</f>
        <v>8</v>
      </c>
      <c r="R550" s="94"/>
      <c r="S550" s="480">
        <f>Dez!P16</f>
        <v>0</v>
      </c>
      <c r="T550" s="458">
        <f t="shared" si="96"/>
        <v>0</v>
      </c>
      <c r="V550" s="459"/>
      <c r="W550" s="84" t="str">
        <f t="shared" si="97"/>
        <v/>
      </c>
      <c r="X550" s="84" t="e">
        <f t="shared" si="95"/>
        <v>#VALUE!</v>
      </c>
      <c r="Z550" s="7"/>
      <c r="AA550" s="7"/>
      <c r="AB550" s="7"/>
      <c r="AR550" s="80"/>
      <c r="AS550" s="80"/>
      <c r="AT550" s="80"/>
      <c r="AU550" s="80"/>
      <c r="AV550" s="80"/>
      <c r="AW550" s="80"/>
      <c r="AX550" s="80"/>
      <c r="AY550" s="80"/>
      <c r="AZ550" s="80"/>
      <c r="BA550" s="80"/>
      <c r="BB550" s="80"/>
      <c r="BC550" s="80"/>
      <c r="BD550" s="80"/>
      <c r="BE550" s="80"/>
      <c r="BF550" s="80"/>
      <c r="BG550" s="80"/>
      <c r="BH550" s="80"/>
      <c r="BI550" s="80"/>
    </row>
    <row r="551" spans="1:61" x14ac:dyDescent="0.2">
      <c r="A551" s="473">
        <f>Dez!A17</f>
        <v>5</v>
      </c>
      <c r="B551" s="474">
        <f>Dez!B17</f>
        <v>46037</v>
      </c>
      <c r="D551" s="475"/>
      <c r="E551" s="476"/>
      <c r="F551" s="475"/>
      <c r="G551" s="475"/>
      <c r="H551" s="475"/>
      <c r="I551" s="458">
        <f>Dez!I17</f>
        <v>0</v>
      </c>
      <c r="J551" s="477"/>
      <c r="K551" s="477"/>
      <c r="L551" s="477"/>
      <c r="M551" s="477"/>
      <c r="N551" s="478"/>
      <c r="O551" s="438"/>
      <c r="P551" s="438"/>
      <c r="Q551" s="479">
        <f>Dez!AQ17</f>
        <v>8</v>
      </c>
      <c r="R551" s="94"/>
      <c r="S551" s="480">
        <f>Dez!P17</f>
        <v>0</v>
      </c>
      <c r="T551" s="458">
        <f t="shared" si="96"/>
        <v>0</v>
      </c>
      <c r="V551" s="459"/>
      <c r="W551" s="84" t="str">
        <f t="shared" si="97"/>
        <v/>
      </c>
      <c r="X551" s="84" t="e">
        <f t="shared" si="95"/>
        <v>#VALUE!</v>
      </c>
      <c r="Z551" s="7"/>
      <c r="AA551" s="7"/>
      <c r="AB551" s="7"/>
      <c r="AR551" s="80"/>
      <c r="AS551" s="80"/>
      <c r="AT551" s="80"/>
      <c r="AU551" s="80"/>
      <c r="AV551" s="80"/>
      <c r="AW551" s="80"/>
      <c r="AX551" s="80"/>
      <c r="AY551" s="80"/>
      <c r="AZ551" s="80"/>
      <c r="BA551" s="80"/>
      <c r="BB551" s="80"/>
      <c r="BC551" s="80"/>
      <c r="BD551" s="80"/>
      <c r="BE551" s="80"/>
      <c r="BF551" s="80"/>
      <c r="BG551" s="80"/>
      <c r="BH551" s="80"/>
      <c r="BI551" s="80"/>
    </row>
    <row r="552" spans="1:61" x14ac:dyDescent="0.2">
      <c r="A552" s="473">
        <f>Dez!A18</f>
        <v>6</v>
      </c>
      <c r="B552" s="474">
        <f>Dez!B18</f>
        <v>46038</v>
      </c>
      <c r="D552" s="475"/>
      <c r="E552" s="476"/>
      <c r="F552" s="475"/>
      <c r="G552" s="475"/>
      <c r="H552" s="475"/>
      <c r="I552" s="458">
        <f>Dez!I18</f>
        <v>0</v>
      </c>
      <c r="J552" s="477"/>
      <c r="K552" s="477"/>
      <c r="L552" s="477"/>
      <c r="M552" s="477"/>
      <c r="N552" s="478"/>
      <c r="O552" s="438"/>
      <c r="P552" s="438"/>
      <c r="Q552" s="479">
        <f>Dez!AQ18</f>
        <v>8</v>
      </c>
      <c r="R552" s="94"/>
      <c r="S552" s="480">
        <f>Dez!P18</f>
        <v>0</v>
      </c>
      <c r="T552" s="458">
        <f t="shared" si="96"/>
        <v>0</v>
      </c>
      <c r="V552" s="459"/>
      <c r="W552" s="84" t="str">
        <f t="shared" si="97"/>
        <v/>
      </c>
      <c r="X552" s="84" t="e">
        <f t="shared" ref="X552:X565" si="98">V552-W552</f>
        <v>#VALUE!</v>
      </c>
      <c r="Z552" s="7"/>
      <c r="AA552" s="7"/>
      <c r="AB552" s="7"/>
      <c r="AR552" s="80"/>
      <c r="AS552" s="80"/>
      <c r="AT552" s="80"/>
      <c r="AU552" s="80"/>
      <c r="AV552" s="80"/>
      <c r="AW552" s="80"/>
      <c r="AX552" s="80"/>
      <c r="AY552" s="80"/>
      <c r="AZ552" s="80"/>
      <c r="BA552" s="80"/>
      <c r="BB552" s="80"/>
      <c r="BC552" s="80"/>
      <c r="BD552" s="80"/>
      <c r="BE552" s="80"/>
      <c r="BF552" s="80"/>
      <c r="BG552" s="80"/>
      <c r="BH552" s="80"/>
      <c r="BI552" s="80"/>
    </row>
    <row r="553" spans="1:61" x14ac:dyDescent="0.2">
      <c r="A553" s="473">
        <f>Dez!A19</f>
        <v>7</v>
      </c>
      <c r="B553" s="474">
        <f>Dez!B19</f>
        <v>46039</v>
      </c>
      <c r="D553" s="475"/>
      <c r="E553" s="476"/>
      <c r="F553" s="475"/>
      <c r="G553" s="475"/>
      <c r="H553" s="475"/>
      <c r="I553" s="458">
        <f>Dez!I19</f>
        <v>0</v>
      </c>
      <c r="J553" s="477"/>
      <c r="K553" s="477"/>
      <c r="L553" s="477"/>
      <c r="M553" s="477"/>
      <c r="N553" s="478"/>
      <c r="O553" s="438"/>
      <c r="P553" s="438"/>
      <c r="Q553" s="479">
        <f>Dez!AQ19</f>
        <v>0</v>
      </c>
      <c r="R553" s="94"/>
      <c r="S553" s="480">
        <f>Dez!P19</f>
        <v>0</v>
      </c>
      <c r="T553" s="458">
        <f t="shared" si="96"/>
        <v>0</v>
      </c>
      <c r="V553" s="459"/>
      <c r="W553" s="84" t="str">
        <f t="shared" si="97"/>
        <v/>
      </c>
      <c r="X553" s="84" t="e">
        <f t="shared" si="98"/>
        <v>#VALUE!</v>
      </c>
      <c r="Z553" s="7"/>
      <c r="AA553" s="7"/>
      <c r="AB553" s="7"/>
      <c r="AR553" s="80"/>
      <c r="AS553" s="80"/>
      <c r="AT553" s="80"/>
      <c r="AU553" s="80"/>
      <c r="AV553" s="80"/>
      <c r="AW553" s="80"/>
      <c r="AX553" s="80"/>
      <c r="AY553" s="80"/>
      <c r="AZ553" s="80"/>
      <c r="BA553" s="80"/>
      <c r="BB553" s="80"/>
      <c r="BC553" s="80"/>
      <c r="BD553" s="80"/>
      <c r="BE553" s="80"/>
      <c r="BF553" s="80"/>
      <c r="BG553" s="80"/>
      <c r="BH553" s="80"/>
      <c r="BI553" s="80"/>
    </row>
    <row r="554" spans="1:61" x14ac:dyDescent="0.2">
      <c r="A554" s="473">
        <f>Dez!A20</f>
        <v>1</v>
      </c>
      <c r="B554" s="474">
        <f>Dez!B20</f>
        <v>46040</v>
      </c>
      <c r="D554" s="475"/>
      <c r="E554" s="476"/>
      <c r="F554" s="475"/>
      <c r="G554" s="475"/>
      <c r="H554" s="475"/>
      <c r="I554" s="458">
        <f>Dez!I20</f>
        <v>0</v>
      </c>
      <c r="J554" s="477"/>
      <c r="K554" s="477"/>
      <c r="L554" s="477"/>
      <c r="M554" s="477"/>
      <c r="N554" s="478"/>
      <c r="O554" s="438"/>
      <c r="P554" s="438"/>
      <c r="Q554" s="479">
        <f>Dez!AQ20</f>
        <v>0</v>
      </c>
      <c r="R554" s="94"/>
      <c r="S554" s="480">
        <f>Dez!P20</f>
        <v>0</v>
      </c>
      <c r="T554" s="458">
        <f t="shared" si="96"/>
        <v>0</v>
      </c>
      <c r="V554" s="459"/>
      <c r="W554" s="84">
        <f t="shared" si="97"/>
        <v>40</v>
      </c>
      <c r="X554" s="84">
        <f t="shared" si="98"/>
        <v>-40</v>
      </c>
      <c r="Z554" s="7"/>
      <c r="AA554" s="7"/>
      <c r="AB554" s="7"/>
      <c r="AR554" s="80"/>
      <c r="AS554" s="80"/>
      <c r="AT554" s="80"/>
      <c r="AU554" s="80"/>
      <c r="AV554" s="80"/>
      <c r="AW554" s="80"/>
      <c r="AX554" s="80"/>
      <c r="AY554" s="80"/>
      <c r="AZ554" s="80"/>
      <c r="BA554" s="80"/>
      <c r="BB554" s="80"/>
      <c r="BC554" s="80"/>
      <c r="BD554" s="80"/>
      <c r="BE554" s="80"/>
      <c r="BF554" s="80"/>
      <c r="BG554" s="80"/>
      <c r="BH554" s="80"/>
      <c r="BI554" s="80"/>
    </row>
    <row r="555" spans="1:61" x14ac:dyDescent="0.2">
      <c r="A555" s="473">
        <f>Dez!A21</f>
        <v>2</v>
      </c>
      <c r="B555" s="474">
        <f>Dez!B21</f>
        <v>46041</v>
      </c>
      <c r="D555" s="475"/>
      <c r="E555" s="476"/>
      <c r="F555" s="475"/>
      <c r="G555" s="475"/>
      <c r="H555" s="475"/>
      <c r="I555" s="458">
        <f>Dez!I21</f>
        <v>0</v>
      </c>
      <c r="J555" s="477"/>
      <c r="K555" s="477"/>
      <c r="L555" s="477"/>
      <c r="M555" s="477"/>
      <c r="N555" s="478"/>
      <c r="O555" s="438"/>
      <c r="P555" s="438"/>
      <c r="Q555" s="479">
        <f>Dez!AQ21</f>
        <v>8</v>
      </c>
      <c r="R555" s="94"/>
      <c r="S555" s="480">
        <f>Dez!P21</f>
        <v>0</v>
      </c>
      <c r="T555" s="458">
        <f t="shared" si="96"/>
        <v>0</v>
      </c>
      <c r="V555" s="459"/>
      <c r="W555" s="84" t="str">
        <f t="shared" si="97"/>
        <v/>
      </c>
      <c r="X555" s="84" t="e">
        <f t="shared" si="98"/>
        <v>#VALUE!</v>
      </c>
      <c r="Z555" s="7"/>
      <c r="AA555" s="7"/>
      <c r="AB555" s="7"/>
      <c r="AR555" s="80"/>
      <c r="AS555" s="80"/>
      <c r="AT555" s="80"/>
      <c r="AU555" s="80"/>
      <c r="AV555" s="80"/>
      <c r="AW555" s="80"/>
      <c r="AX555" s="80"/>
      <c r="AY555" s="80"/>
      <c r="AZ555" s="80"/>
      <c r="BA555" s="80"/>
      <c r="BB555" s="80"/>
      <c r="BC555" s="80"/>
      <c r="BD555" s="80"/>
      <c r="BE555" s="80"/>
      <c r="BF555" s="80"/>
      <c r="BG555" s="80"/>
      <c r="BH555" s="80"/>
      <c r="BI555" s="80"/>
    </row>
    <row r="556" spans="1:61" x14ac:dyDescent="0.2">
      <c r="A556" s="473">
        <f>Dez!A22</f>
        <v>3</v>
      </c>
      <c r="B556" s="474">
        <f>Dez!B22</f>
        <v>46042</v>
      </c>
      <c r="D556" s="475"/>
      <c r="E556" s="476"/>
      <c r="F556" s="475"/>
      <c r="G556" s="475"/>
      <c r="H556" s="475"/>
      <c r="I556" s="458">
        <f>Dez!I22</f>
        <v>0</v>
      </c>
      <c r="J556" s="477"/>
      <c r="K556" s="477"/>
      <c r="L556" s="477"/>
      <c r="M556" s="477"/>
      <c r="N556" s="478"/>
      <c r="O556" s="438"/>
      <c r="P556" s="438"/>
      <c r="Q556" s="479">
        <f>Dez!AQ22</f>
        <v>8</v>
      </c>
      <c r="R556" s="94"/>
      <c r="S556" s="480">
        <f>Dez!P22</f>
        <v>0</v>
      </c>
      <c r="T556" s="458">
        <f t="shared" si="96"/>
        <v>0</v>
      </c>
      <c r="V556" s="459"/>
      <c r="W556" s="84" t="str">
        <f t="shared" si="97"/>
        <v/>
      </c>
      <c r="X556" s="84" t="e">
        <f t="shared" si="98"/>
        <v>#VALUE!</v>
      </c>
      <c r="Z556" s="7"/>
      <c r="AA556" s="7"/>
      <c r="AB556" s="7"/>
      <c r="AR556" s="80"/>
      <c r="AS556" s="80"/>
      <c r="AT556" s="80"/>
      <c r="AU556" s="80"/>
      <c r="AV556" s="80"/>
      <c r="AW556" s="80"/>
      <c r="AX556" s="80"/>
      <c r="AY556" s="80"/>
      <c r="AZ556" s="80"/>
      <c r="BA556" s="80"/>
      <c r="BB556" s="80"/>
      <c r="BC556" s="80"/>
      <c r="BD556" s="80"/>
      <c r="BE556" s="80"/>
      <c r="BF556" s="80"/>
      <c r="BG556" s="80"/>
      <c r="BH556" s="80"/>
      <c r="BI556" s="80"/>
    </row>
    <row r="557" spans="1:61" x14ac:dyDescent="0.2">
      <c r="A557" s="473">
        <f>Dez!A23</f>
        <v>4</v>
      </c>
      <c r="B557" s="474">
        <f>Dez!B23</f>
        <v>46043</v>
      </c>
      <c r="D557" s="475"/>
      <c r="E557" s="476"/>
      <c r="F557" s="475"/>
      <c r="G557" s="475"/>
      <c r="H557" s="475"/>
      <c r="I557" s="458">
        <f>Dez!I23</f>
        <v>0</v>
      </c>
      <c r="J557" s="477"/>
      <c r="K557" s="477"/>
      <c r="L557" s="477"/>
      <c r="M557" s="477"/>
      <c r="N557" s="478"/>
      <c r="O557" s="438"/>
      <c r="P557" s="438"/>
      <c r="Q557" s="479">
        <f>Dez!AQ23</f>
        <v>8</v>
      </c>
      <c r="R557" s="94"/>
      <c r="S557" s="480">
        <f>Dez!P23</f>
        <v>0</v>
      </c>
      <c r="T557" s="458">
        <f t="shared" si="96"/>
        <v>0</v>
      </c>
      <c r="V557" s="459"/>
      <c r="W557" s="84" t="str">
        <f t="shared" si="97"/>
        <v/>
      </c>
      <c r="X557" s="84" t="e">
        <f t="shared" si="98"/>
        <v>#VALUE!</v>
      </c>
      <c r="Z557" s="7"/>
      <c r="AA557" s="7"/>
      <c r="AB557" s="7"/>
      <c r="AR557" s="80"/>
      <c r="AS557" s="80"/>
      <c r="AT557" s="80"/>
      <c r="AU557" s="80"/>
      <c r="AV557" s="80"/>
      <c r="AW557" s="80"/>
      <c r="AX557" s="80"/>
      <c r="AY557" s="80"/>
      <c r="AZ557" s="80"/>
      <c r="BA557" s="80"/>
      <c r="BB557" s="80"/>
      <c r="BC557" s="80"/>
      <c r="BD557" s="80"/>
      <c r="BE557" s="80"/>
      <c r="BF557" s="80"/>
      <c r="BG557" s="80"/>
      <c r="BH557" s="80"/>
      <c r="BI557" s="80"/>
    </row>
    <row r="558" spans="1:61" x14ac:dyDescent="0.2">
      <c r="A558" s="473">
        <f>Dez!A24</f>
        <v>5</v>
      </c>
      <c r="B558" s="474">
        <f>Dez!B24</f>
        <v>46044</v>
      </c>
      <c r="D558" s="475"/>
      <c r="E558" s="476"/>
      <c r="F558" s="475"/>
      <c r="G558" s="475"/>
      <c r="H558" s="475"/>
      <c r="I558" s="458">
        <f>Dez!I24</f>
        <v>0</v>
      </c>
      <c r="J558" s="477"/>
      <c r="K558" s="477"/>
      <c r="L558" s="477"/>
      <c r="M558" s="477"/>
      <c r="N558" s="478"/>
      <c r="O558" s="438"/>
      <c r="P558" s="438"/>
      <c r="Q558" s="479">
        <f>Dez!AQ24</f>
        <v>8</v>
      </c>
      <c r="R558" s="94"/>
      <c r="S558" s="480">
        <f>Dez!P24</f>
        <v>0</v>
      </c>
      <c r="T558" s="458">
        <f t="shared" si="96"/>
        <v>0</v>
      </c>
      <c r="V558" s="459"/>
      <c r="W558" s="84" t="str">
        <f t="shared" si="97"/>
        <v/>
      </c>
      <c r="X558" s="84" t="e">
        <f t="shared" si="98"/>
        <v>#VALUE!</v>
      </c>
      <c r="Z558" s="7"/>
      <c r="AA558" s="7"/>
      <c r="AB558" s="7"/>
      <c r="AR558" s="80"/>
      <c r="AS558" s="80"/>
      <c r="AT558" s="80"/>
      <c r="AU558" s="80"/>
      <c r="AV558" s="80"/>
      <c r="AW558" s="80"/>
      <c r="AX558" s="80"/>
      <c r="AY558" s="80"/>
      <c r="AZ558" s="80"/>
      <c r="BA558" s="80"/>
      <c r="BB558" s="80"/>
      <c r="BC558" s="80"/>
      <c r="BD558" s="80"/>
      <c r="BE558" s="80"/>
      <c r="BF558" s="80"/>
      <c r="BG558" s="80"/>
      <c r="BH558" s="80"/>
      <c r="BI558" s="80"/>
    </row>
    <row r="559" spans="1:61" x14ac:dyDescent="0.2">
      <c r="A559" s="473">
        <f>Dez!A25</f>
        <v>6</v>
      </c>
      <c r="B559" s="474">
        <f>Dez!B25</f>
        <v>46045</v>
      </c>
      <c r="D559" s="475"/>
      <c r="E559" s="476"/>
      <c r="F559" s="475"/>
      <c r="G559" s="475"/>
      <c r="H559" s="475"/>
      <c r="I559" s="458">
        <f>Dez!I25</f>
        <v>0</v>
      </c>
      <c r="J559" s="477"/>
      <c r="K559" s="477"/>
      <c r="L559" s="477"/>
      <c r="M559" s="477"/>
      <c r="N559" s="478"/>
      <c r="O559" s="438"/>
      <c r="P559" s="438"/>
      <c r="Q559" s="479">
        <f>Dez!AQ25</f>
        <v>8</v>
      </c>
      <c r="R559" s="94"/>
      <c r="S559" s="480">
        <f>Dez!P25</f>
        <v>0</v>
      </c>
      <c r="T559" s="458">
        <f t="shared" si="96"/>
        <v>0</v>
      </c>
      <c r="V559" s="459"/>
      <c r="W559" s="84" t="str">
        <f t="shared" si="97"/>
        <v/>
      </c>
      <c r="X559" s="84" t="e">
        <f t="shared" si="98"/>
        <v>#VALUE!</v>
      </c>
      <c r="Z559" s="7"/>
      <c r="AA559" s="7"/>
      <c r="AB559" s="7"/>
      <c r="AR559" s="80"/>
      <c r="AS559" s="80"/>
      <c r="AT559" s="80"/>
      <c r="AU559" s="80"/>
      <c r="AV559" s="80"/>
      <c r="AW559" s="80"/>
      <c r="AX559" s="80"/>
      <c r="AY559" s="80"/>
      <c r="AZ559" s="80"/>
      <c r="BA559" s="80"/>
      <c r="BB559" s="80"/>
      <c r="BC559" s="80"/>
      <c r="BD559" s="80"/>
      <c r="BE559" s="80"/>
      <c r="BF559" s="80"/>
      <c r="BG559" s="80"/>
      <c r="BH559" s="80"/>
      <c r="BI559" s="80"/>
    </row>
    <row r="560" spans="1:61" x14ac:dyDescent="0.2">
      <c r="A560" s="473">
        <f>Dez!A26</f>
        <v>7</v>
      </c>
      <c r="B560" s="474">
        <f>Dez!B26</f>
        <v>46046</v>
      </c>
      <c r="D560" s="475"/>
      <c r="E560" s="476"/>
      <c r="F560" s="475"/>
      <c r="G560" s="475"/>
      <c r="H560" s="475"/>
      <c r="I560" s="458">
        <f>Dez!I26</f>
        <v>0</v>
      </c>
      <c r="J560" s="477"/>
      <c r="K560" s="477"/>
      <c r="L560" s="477"/>
      <c r="M560" s="477"/>
      <c r="N560" s="478"/>
      <c r="O560" s="438"/>
      <c r="P560" s="438"/>
      <c r="Q560" s="479">
        <f>Dez!AQ26</f>
        <v>0</v>
      </c>
      <c r="R560" s="94"/>
      <c r="S560" s="480">
        <f>Dez!P26</f>
        <v>0</v>
      </c>
      <c r="T560" s="458">
        <f t="shared" si="96"/>
        <v>0</v>
      </c>
      <c r="V560" s="459"/>
      <c r="W560" s="84" t="str">
        <f t="shared" si="97"/>
        <v/>
      </c>
      <c r="X560" s="84" t="e">
        <f t="shared" si="98"/>
        <v>#VALUE!</v>
      </c>
      <c r="Z560" s="7"/>
      <c r="AA560" s="7"/>
      <c r="AB560" s="7"/>
      <c r="AR560" s="80"/>
      <c r="AS560" s="80"/>
      <c r="AT560" s="80"/>
      <c r="AU560" s="80"/>
      <c r="AV560" s="80"/>
      <c r="AW560" s="80"/>
      <c r="AX560" s="80"/>
      <c r="AY560" s="80"/>
      <c r="AZ560" s="80"/>
      <c r="BA560" s="80"/>
      <c r="BB560" s="80"/>
      <c r="BC560" s="80"/>
      <c r="BD560" s="80"/>
      <c r="BE560" s="80"/>
      <c r="BF560" s="80"/>
      <c r="BG560" s="80"/>
      <c r="BH560" s="80"/>
      <c r="BI560" s="80"/>
    </row>
    <row r="561" spans="1:61" x14ac:dyDescent="0.2">
      <c r="A561" s="473">
        <f>Dez!A27</f>
        <v>1</v>
      </c>
      <c r="B561" s="474">
        <f>Dez!B27</f>
        <v>46047</v>
      </c>
      <c r="D561" s="475"/>
      <c r="E561" s="476"/>
      <c r="F561" s="475"/>
      <c r="G561" s="475"/>
      <c r="H561" s="475"/>
      <c r="I561" s="458">
        <f>Dez!I27</f>
        <v>0</v>
      </c>
      <c r="J561" s="477"/>
      <c r="K561" s="477"/>
      <c r="L561" s="477"/>
      <c r="M561" s="477"/>
      <c r="N561" s="478"/>
      <c r="O561" s="438"/>
      <c r="P561" s="438"/>
      <c r="Q561" s="479">
        <f>Dez!AQ27</f>
        <v>0</v>
      </c>
      <c r="R561" s="94"/>
      <c r="S561" s="480">
        <f>Dez!P27</f>
        <v>0</v>
      </c>
      <c r="T561" s="458">
        <f t="shared" si="96"/>
        <v>0</v>
      </c>
      <c r="V561" s="459"/>
      <c r="W561" s="84">
        <f t="shared" si="97"/>
        <v>40</v>
      </c>
      <c r="X561" s="84">
        <f t="shared" si="98"/>
        <v>-40</v>
      </c>
      <c r="Z561" s="7"/>
      <c r="AA561" s="7"/>
      <c r="AB561" s="7"/>
      <c r="AR561" s="80"/>
      <c r="AS561" s="80"/>
      <c r="AT561" s="80"/>
      <c r="AU561" s="80"/>
      <c r="AV561" s="80"/>
      <c r="AW561" s="80"/>
      <c r="AX561" s="80"/>
      <c r="AY561" s="80"/>
      <c r="AZ561" s="80"/>
      <c r="BA561" s="80"/>
      <c r="BB561" s="80"/>
      <c r="BC561" s="80"/>
      <c r="BD561" s="80"/>
      <c r="BE561" s="80"/>
      <c r="BF561" s="80"/>
      <c r="BG561" s="80"/>
      <c r="BH561" s="80"/>
      <c r="BI561" s="80"/>
    </row>
    <row r="562" spans="1:61" x14ac:dyDescent="0.2">
      <c r="A562" s="473">
        <f>Dez!A28</f>
        <v>2</v>
      </c>
      <c r="B562" s="474">
        <f>Dez!B28</f>
        <v>46048</v>
      </c>
      <c r="D562" s="475"/>
      <c r="E562" s="476"/>
      <c r="F562" s="475"/>
      <c r="G562" s="475"/>
      <c r="H562" s="475"/>
      <c r="I562" s="458">
        <f>Dez!I28</f>
        <v>0</v>
      </c>
      <c r="J562" s="477"/>
      <c r="K562" s="477"/>
      <c r="L562" s="477"/>
      <c r="M562" s="477"/>
      <c r="N562" s="478"/>
      <c r="O562" s="438"/>
      <c r="P562" s="438"/>
      <c r="Q562" s="479">
        <f>Dez!AQ28</f>
        <v>0</v>
      </c>
      <c r="R562" s="94"/>
      <c r="S562" s="480">
        <f>Dez!P28</f>
        <v>0</v>
      </c>
      <c r="T562" s="458">
        <f t="shared" si="96"/>
        <v>0</v>
      </c>
      <c r="V562" s="459"/>
      <c r="W562" s="84" t="str">
        <f t="shared" si="97"/>
        <v/>
      </c>
      <c r="X562" s="84" t="e">
        <f t="shared" si="98"/>
        <v>#VALUE!</v>
      </c>
      <c r="Z562" s="7"/>
      <c r="AA562" s="7"/>
      <c r="AB562" s="7"/>
      <c r="AR562" s="80"/>
      <c r="AS562" s="80"/>
      <c r="AT562" s="80"/>
      <c r="AU562" s="80"/>
      <c r="AV562" s="80"/>
      <c r="AW562" s="80"/>
      <c r="AX562" s="80"/>
      <c r="AY562" s="80"/>
      <c r="AZ562" s="80"/>
      <c r="BA562" s="80"/>
      <c r="BB562" s="80"/>
      <c r="BC562" s="80"/>
      <c r="BD562" s="80"/>
      <c r="BE562" s="80"/>
      <c r="BF562" s="80"/>
      <c r="BG562" s="80"/>
      <c r="BH562" s="80"/>
      <c r="BI562" s="80"/>
    </row>
    <row r="563" spans="1:61" x14ac:dyDescent="0.2">
      <c r="A563" s="473">
        <f>Dez!A29</f>
        <v>3</v>
      </c>
      <c r="B563" s="474">
        <f>Dez!B29</f>
        <v>46049</v>
      </c>
      <c r="D563" s="475"/>
      <c r="E563" s="476"/>
      <c r="F563" s="475"/>
      <c r="G563" s="475"/>
      <c r="H563" s="475"/>
      <c r="I563" s="458">
        <f>Dez!I29</f>
        <v>0</v>
      </c>
      <c r="J563" s="477"/>
      <c r="K563" s="477"/>
      <c r="L563" s="477"/>
      <c r="M563" s="477"/>
      <c r="N563" s="478"/>
      <c r="O563" s="438"/>
      <c r="P563" s="438"/>
      <c r="Q563" s="479">
        <f>Dez!AQ29</f>
        <v>8</v>
      </c>
      <c r="R563" s="94"/>
      <c r="S563" s="480">
        <f>Dez!P29</f>
        <v>0</v>
      </c>
      <c r="T563" s="458">
        <f t="shared" si="96"/>
        <v>0</v>
      </c>
      <c r="V563" s="459"/>
      <c r="W563" s="84" t="str">
        <f t="shared" si="97"/>
        <v/>
      </c>
      <c r="X563" s="84" t="e">
        <f t="shared" si="98"/>
        <v>#VALUE!</v>
      </c>
      <c r="Z563" s="7"/>
      <c r="AA563" s="7"/>
      <c r="AB563" s="7"/>
      <c r="AR563" s="80"/>
      <c r="AS563" s="80"/>
      <c r="AT563" s="80"/>
      <c r="AU563" s="80"/>
      <c r="AV563" s="80"/>
      <c r="AW563" s="80"/>
      <c r="AX563" s="80"/>
      <c r="AY563" s="80"/>
      <c r="AZ563" s="80"/>
      <c r="BA563" s="80"/>
      <c r="BB563" s="80"/>
      <c r="BC563" s="80"/>
      <c r="BD563" s="80"/>
      <c r="BE563" s="80"/>
      <c r="BF563" s="80"/>
      <c r="BG563" s="80"/>
      <c r="BH563" s="80"/>
      <c r="BI563" s="80"/>
    </row>
    <row r="564" spans="1:61" x14ac:dyDescent="0.2">
      <c r="A564" s="473">
        <f>Dez!A30</f>
        <v>4</v>
      </c>
      <c r="B564" s="474">
        <f>Dez!B30</f>
        <v>46050</v>
      </c>
      <c r="D564" s="475"/>
      <c r="E564" s="476"/>
      <c r="F564" s="475"/>
      <c r="G564" s="475"/>
      <c r="H564" s="475"/>
      <c r="I564" s="458">
        <f>Dez!I30</f>
        <v>0</v>
      </c>
      <c r="J564" s="477"/>
      <c r="K564" s="477"/>
      <c r="L564" s="477"/>
      <c r="M564" s="477"/>
      <c r="N564" s="478"/>
      <c r="O564" s="438"/>
      <c r="P564" s="438"/>
      <c r="Q564" s="479">
        <f>Dez!AQ30</f>
        <v>8</v>
      </c>
      <c r="R564" s="94"/>
      <c r="S564" s="480">
        <f>Dez!P30</f>
        <v>0</v>
      </c>
      <c r="T564" s="458">
        <f t="shared" si="96"/>
        <v>0</v>
      </c>
      <c r="V564" s="459"/>
      <c r="W564" s="84" t="str">
        <f t="shared" si="97"/>
        <v/>
      </c>
      <c r="X564" s="84" t="e">
        <f t="shared" si="98"/>
        <v>#VALUE!</v>
      </c>
      <c r="Z564" s="7"/>
      <c r="AA564" s="7"/>
      <c r="AB564" s="7"/>
      <c r="AR564" s="80"/>
      <c r="AS564" s="80"/>
      <c r="AT564" s="80"/>
      <c r="AU564" s="80"/>
      <c r="AV564" s="80"/>
      <c r="AW564" s="80"/>
      <c r="AX564" s="80"/>
      <c r="AY564" s="80"/>
      <c r="AZ564" s="80"/>
      <c r="BA564" s="80"/>
      <c r="BB564" s="80"/>
      <c r="BC564" s="80"/>
      <c r="BD564" s="80"/>
      <c r="BE564" s="80"/>
      <c r="BF564" s="80"/>
      <c r="BG564" s="80"/>
      <c r="BH564" s="80"/>
      <c r="BI564" s="80"/>
    </row>
    <row r="565" spans="1:61" x14ac:dyDescent="0.2">
      <c r="A565" s="473">
        <f>Dez!A31</f>
        <v>5</v>
      </c>
      <c r="B565" s="474">
        <f>Dez!B31</f>
        <v>46051</v>
      </c>
      <c r="D565" s="475"/>
      <c r="E565" s="476"/>
      <c r="F565" s="475"/>
      <c r="G565" s="475"/>
      <c r="H565" s="475"/>
      <c r="I565" s="458">
        <f>Dez!I31</f>
        <v>0</v>
      </c>
      <c r="J565" s="477"/>
      <c r="K565" s="477"/>
      <c r="L565" s="477"/>
      <c r="M565" s="477"/>
      <c r="N565" s="478"/>
      <c r="O565" s="438"/>
      <c r="P565" s="438"/>
      <c r="Q565" s="479">
        <f>Dez!AQ31</f>
        <v>8</v>
      </c>
      <c r="R565" s="94"/>
      <c r="S565" s="480">
        <f>Dez!P31</f>
        <v>0</v>
      </c>
      <c r="T565" s="458">
        <f t="shared" si="96"/>
        <v>0</v>
      </c>
      <c r="V565" s="459"/>
      <c r="W565" s="84" t="str">
        <f t="shared" si="97"/>
        <v/>
      </c>
      <c r="X565" s="84" t="e">
        <f t="shared" si="98"/>
        <v>#VALUE!</v>
      </c>
      <c r="Z565" s="7"/>
      <c r="AA565" s="7"/>
      <c r="AB565" s="7"/>
      <c r="AR565" s="80"/>
      <c r="AS565" s="80"/>
      <c r="AT565" s="80"/>
      <c r="AU565" s="80"/>
      <c r="AV565" s="80"/>
      <c r="AW565" s="80"/>
      <c r="AX565" s="80"/>
      <c r="AY565" s="80"/>
      <c r="AZ565" s="80"/>
      <c r="BA565" s="80"/>
      <c r="BB565" s="80"/>
      <c r="BC565" s="80"/>
      <c r="BD565" s="80"/>
      <c r="BE565" s="80"/>
      <c r="BF565" s="80"/>
      <c r="BG565" s="80"/>
      <c r="BH565" s="80"/>
      <c r="BI565" s="80"/>
    </row>
    <row r="566" spans="1:61" x14ac:dyDescent="0.2">
      <c r="A566" s="473">
        <f>Dez!A32</f>
        <v>6</v>
      </c>
      <c r="B566" s="474">
        <f>Dez!B32</f>
        <v>46052</v>
      </c>
      <c r="D566" s="475"/>
      <c r="E566" s="476"/>
      <c r="F566" s="475"/>
      <c r="G566" s="475"/>
      <c r="H566" s="475"/>
      <c r="I566" s="458">
        <f>Dez!I32</f>
        <v>0</v>
      </c>
      <c r="J566" s="477"/>
      <c r="K566" s="477"/>
      <c r="L566" s="477"/>
      <c r="M566" s="477"/>
      <c r="N566" s="478"/>
      <c r="O566" s="438"/>
      <c r="P566" s="438"/>
      <c r="Q566" s="479">
        <f>Dez!AQ32</f>
        <v>8</v>
      </c>
      <c r="R566" s="94"/>
      <c r="S566" s="480">
        <f>Dez!P32</f>
        <v>0</v>
      </c>
      <c r="T566" s="458">
        <f t="shared" si="96"/>
        <v>0</v>
      </c>
      <c r="V566" s="459"/>
      <c r="W566" s="84" t="str">
        <f t="shared" si="97"/>
        <v/>
      </c>
      <c r="X566" s="84" t="e">
        <f>V566-W566</f>
        <v>#VALUE!</v>
      </c>
      <c r="Z566" s="7"/>
      <c r="AA566" s="7"/>
      <c r="AB566" s="7"/>
      <c r="AR566" s="80"/>
      <c r="AS566" s="80"/>
      <c r="AT566" s="80"/>
      <c r="AU566" s="80"/>
      <c r="AV566" s="80"/>
      <c r="AW566" s="80"/>
      <c r="AX566" s="80"/>
      <c r="AY566" s="80"/>
      <c r="AZ566" s="80"/>
      <c r="BA566" s="80"/>
      <c r="BB566" s="80"/>
      <c r="BC566" s="80"/>
      <c r="BD566" s="80"/>
      <c r="BE566" s="80"/>
      <c r="BF566" s="80"/>
      <c r="BG566" s="80"/>
      <c r="BH566" s="80"/>
      <c r="BI566" s="80"/>
    </row>
    <row r="567" spans="1:61" x14ac:dyDescent="0.2">
      <c r="A567" s="473">
        <f>Dez!A33</f>
        <v>7</v>
      </c>
      <c r="B567" s="474">
        <f>Dez!B33</f>
        <v>46053</v>
      </c>
      <c r="D567" s="475"/>
      <c r="E567" s="476"/>
      <c r="F567" s="475"/>
      <c r="G567" s="475"/>
      <c r="H567" s="475"/>
      <c r="I567" s="458">
        <f>Dez!I33</f>
        <v>0</v>
      </c>
      <c r="J567" s="477"/>
      <c r="K567" s="477"/>
      <c r="L567" s="477"/>
      <c r="M567" s="477"/>
      <c r="N567" s="478"/>
      <c r="O567" s="438"/>
      <c r="P567" s="438"/>
      <c r="Q567" s="479">
        <f>Dez!AQ33</f>
        <v>0</v>
      </c>
      <c r="R567" s="94"/>
      <c r="S567" s="480">
        <f>Dez!P33</f>
        <v>0</v>
      </c>
      <c r="T567" s="458">
        <f>IF(A567=1,SUM(I561:I567),IF(A567=2,SUM(I567:I567),IF(A567=3,SUM(I566:I567),IF(A567=4,SUM(I565:I567),IF(A567=5,SUM(I564:I567),IF(A567=6,SUM(I563:I567),IF(A567=7,SUM(I562:I567),0)))))))</f>
        <v>0</v>
      </c>
      <c r="V567" s="459"/>
      <c r="W567" s="84">
        <f>IF(A567=1,SUM(Q561:Q567),IF(A567=2,SUM(Q567:Q567),IF(A567=3,SUM(Q566:Q567),IF(A567=4,SUM(Q565:Q567),IF(A567=5,SUM(Q564:Q567),IF(A567=6,SUM(Q563:Q567),IF(A567=7,SUM(Q561:Q567),0)))))))</f>
        <v>32</v>
      </c>
      <c r="X567" s="84">
        <f>V567-W567</f>
        <v>-32</v>
      </c>
      <c r="Z567" s="7"/>
      <c r="AA567" s="7"/>
      <c r="AB567" s="7"/>
      <c r="AR567" s="80"/>
      <c r="AS567" s="80"/>
      <c r="AT567" s="80"/>
      <c r="AU567" s="80"/>
      <c r="AV567" s="80"/>
      <c r="AW567" s="80"/>
      <c r="AX567" s="80"/>
      <c r="AY567" s="80"/>
      <c r="AZ567" s="80"/>
      <c r="BA567" s="80"/>
      <c r="BB567" s="80"/>
      <c r="BC567" s="80"/>
      <c r="BD567" s="80"/>
      <c r="BE567" s="80"/>
      <c r="BF567" s="80"/>
      <c r="BG567" s="80"/>
      <c r="BH567" s="80"/>
      <c r="BI567" s="80"/>
    </row>
    <row r="568" spans="1:61" x14ac:dyDescent="0.2">
      <c r="A568" s="57"/>
      <c r="B568" s="57"/>
      <c r="D568" s="57"/>
      <c r="E568" s="64"/>
      <c r="F568" s="57"/>
      <c r="G568" s="57"/>
      <c r="H568" s="57"/>
      <c r="I568" s="84"/>
      <c r="J568" s="57"/>
      <c r="K568" s="57"/>
      <c r="L568" s="57"/>
      <c r="M568" s="57"/>
      <c r="N568" s="57"/>
      <c r="O568" s="57"/>
      <c r="P568" s="57"/>
      <c r="Q568" s="92"/>
      <c r="R568" s="84"/>
      <c r="S568" s="94"/>
      <c r="T568" s="84"/>
      <c r="V568" s="95"/>
      <c r="W568" s="57"/>
      <c r="X568" s="57"/>
      <c r="AR568" s="80"/>
      <c r="AS568" s="80"/>
      <c r="AT568" s="80"/>
      <c r="AU568" s="80"/>
      <c r="AV568" s="80"/>
      <c r="AW568" s="80"/>
      <c r="AX568" s="80"/>
      <c r="AY568" s="80"/>
      <c r="AZ568" s="80"/>
      <c r="BA568" s="80"/>
      <c r="BB568" s="80"/>
      <c r="BC568" s="80"/>
      <c r="BD568" s="80"/>
      <c r="BE568" s="80"/>
      <c r="BF568" s="80"/>
      <c r="BG568" s="80"/>
      <c r="BH568" s="80"/>
      <c r="BI568" s="80"/>
    </row>
    <row r="569" spans="1:61" x14ac:dyDescent="0.2">
      <c r="A569" s="57" t="s">
        <v>52</v>
      </c>
      <c r="B569" s="57" t="s">
        <v>4</v>
      </c>
      <c r="D569" s="57" t="s">
        <v>32</v>
      </c>
      <c r="E569" s="64" t="s">
        <v>33</v>
      </c>
      <c r="F569" s="57"/>
      <c r="G569" s="57"/>
      <c r="H569" s="57"/>
      <c r="I569" s="84"/>
      <c r="J569" s="57"/>
      <c r="K569" s="57"/>
      <c r="L569" s="57"/>
      <c r="M569" s="57"/>
      <c r="N569" s="57"/>
      <c r="O569" s="57"/>
      <c r="P569" s="57"/>
      <c r="Q569" s="92"/>
      <c r="R569" s="84"/>
      <c r="S569" s="94"/>
      <c r="T569" s="84"/>
      <c r="V569" s="95"/>
      <c r="W569" s="57"/>
      <c r="X569" s="57"/>
      <c r="AR569" s="80"/>
      <c r="AS569" s="80"/>
      <c r="AT569" s="80"/>
      <c r="AU569" s="80"/>
      <c r="AV569" s="80"/>
      <c r="AW569" s="80"/>
      <c r="AX569" s="80"/>
      <c r="AY569" s="80"/>
      <c r="AZ569" s="80"/>
      <c r="BA569" s="80"/>
      <c r="BB569" s="80"/>
      <c r="BC569" s="80"/>
      <c r="BD569" s="80"/>
      <c r="BE569" s="80"/>
      <c r="BF569" s="80"/>
      <c r="BG569" s="80"/>
      <c r="BH569" s="80"/>
      <c r="BI569" s="80"/>
    </row>
    <row r="570" spans="1:61" x14ac:dyDescent="0.2">
      <c r="A570" s="675">
        <f>IF(A202=1,B202,IF(A203=1,B203,IF(A204=1,B204,IF(A205=1,B205,IF(A206=1,B206,IF(A207=1,B207,IF(A208=1,B208,0)))))))</f>
        <v>46026</v>
      </c>
      <c r="B570" s="204">
        <f>IF(A202=1,T202,IF(A203=1,T203,IF(A204=1,T204,IF(A205=1,T205,IF(A206=1,T206,IF(A207=1,T207,IF(A208=1,T208,0)))))))</f>
        <v>0</v>
      </c>
      <c r="C570" s="80"/>
      <c r="D570" s="204">
        <f>IF(A202=1,W202,IF(A203=1,W203,IF(A204=1,W204,IF(A205=1,W205,IF(A206=1,W206,IF(A207=1,W207,IF(A208=1,W208,0)))))))</f>
        <v>8</v>
      </c>
      <c r="E570" s="204"/>
      <c r="F570" s="80"/>
      <c r="G570" s="80"/>
      <c r="H570" s="57"/>
      <c r="I570" s="84"/>
      <c r="J570" s="57"/>
      <c r="K570" s="57"/>
      <c r="L570" s="57"/>
      <c r="M570" s="57"/>
      <c r="N570" s="57"/>
      <c r="O570" s="57"/>
      <c r="P570" s="57"/>
      <c r="Q570" s="92"/>
      <c r="R570" s="84"/>
      <c r="S570" s="94"/>
      <c r="T570" s="84"/>
      <c r="V570" s="95"/>
      <c r="W570" s="57"/>
      <c r="X570" s="57"/>
      <c r="AR570" s="80"/>
      <c r="AS570" s="80"/>
      <c r="AT570" s="80"/>
      <c r="AU570" s="80"/>
      <c r="AV570" s="80"/>
      <c r="AW570" s="80"/>
      <c r="AX570" s="80"/>
      <c r="AY570" s="80"/>
      <c r="AZ570" s="80"/>
      <c r="BA570" s="80"/>
      <c r="BB570" s="80"/>
      <c r="BC570" s="80"/>
      <c r="BD570" s="80"/>
      <c r="BE570" s="80"/>
      <c r="BF570" s="80"/>
      <c r="BG570" s="80"/>
      <c r="BH570" s="80"/>
      <c r="BI570" s="80"/>
    </row>
    <row r="571" spans="1:61" x14ac:dyDescent="0.2">
      <c r="A571" s="675">
        <f>IF(A209=1,B209,IF(A210=1,B210,IF(A211=1,B211,IF(A212=1,B212,IF(A213=1,B213,IF(A214=1,B214,IF(A215=1,B215,0)))))))</f>
        <v>46033</v>
      </c>
      <c r="B571" s="204">
        <f>IF(A209=1,T209,IF(A210=1,T210,IF(A211=1,T211,IF(A212=1,T212,IF(A213=1,T213,IF(A214=1,T214,IF(A215=1,T215,0)))))))</f>
        <v>0</v>
      </c>
      <c r="C571" s="80"/>
      <c r="D571" s="204">
        <f>IF(A209=1,W209,IF(A210=1,W210,IF(A211=1,W211,IF(A212=1,W212,IF(A213=1,W213,IF(A214=1,W214,IF(A215=1,W215,0)))))))</f>
        <v>40</v>
      </c>
      <c r="E571" s="204"/>
      <c r="F571" s="80"/>
      <c r="G571" s="80"/>
      <c r="H571" s="57"/>
      <c r="I571" s="84"/>
      <c r="J571" s="57"/>
      <c r="K571" s="57"/>
      <c r="L571" s="57"/>
      <c r="M571" s="57"/>
      <c r="N571" s="57"/>
      <c r="O571" s="57"/>
      <c r="P571" s="57"/>
      <c r="Q571" s="92"/>
      <c r="R571" s="84"/>
      <c r="S571" s="94"/>
      <c r="T571" s="84"/>
      <c r="V571" s="95"/>
      <c r="W571" s="57"/>
      <c r="X571" s="57"/>
      <c r="AR571" s="80"/>
      <c r="AS571" s="80"/>
      <c r="AT571" s="80"/>
      <c r="AU571" s="80"/>
      <c r="AV571" s="80"/>
      <c r="AW571" s="80"/>
      <c r="AX571" s="80"/>
      <c r="AY571" s="80"/>
      <c r="AZ571" s="80"/>
      <c r="BA571" s="80"/>
      <c r="BB571" s="80"/>
      <c r="BC571" s="80"/>
      <c r="BD571" s="80"/>
      <c r="BE571" s="80"/>
      <c r="BF571" s="80"/>
      <c r="BG571" s="80"/>
      <c r="BH571" s="80"/>
      <c r="BI571" s="80"/>
    </row>
    <row r="572" spans="1:61" x14ac:dyDescent="0.2">
      <c r="A572" s="675">
        <f>IF(A216=1,B243,IF(A217=1,B217,IF(A218=1,B218,IF(A219=1,B219,IF(A220=1,B220,IF(A221=1,B221,IF(A222=1,B222,0)))))))</f>
        <v>46040</v>
      </c>
      <c r="B572" s="204">
        <f>IF(A216=1,T216,IF(A217=1,T217,IF(A218=1,T218,IF(A219=1,T219,IF(A220=1,T220,IF(A221=1,T221,IF(A222=1,T222,0)))))))</f>
        <v>0</v>
      </c>
      <c r="C572" s="80"/>
      <c r="D572" s="204">
        <f>IF(A216=1,W216,IF(A217=1,W217,IF(A218=1,W218,IF(A219=1,W219,IF(A220=1,W220,IF(A221=1,W221,IF(A222=1,W222,0)))))))</f>
        <v>40</v>
      </c>
      <c r="E572" s="204"/>
      <c r="F572" s="80"/>
      <c r="G572" s="80"/>
      <c r="H572" s="57"/>
      <c r="I572" s="84"/>
      <c r="J572" s="57"/>
      <c r="K572" s="57"/>
      <c r="L572" s="57"/>
      <c r="M572" s="57"/>
      <c r="N572" s="57"/>
      <c r="O572" s="57"/>
      <c r="P572" s="57"/>
      <c r="Q572" s="92"/>
      <c r="R572" s="84"/>
      <c r="S572" s="94"/>
      <c r="T572" s="84"/>
      <c r="V572" s="95"/>
      <c r="W572" s="57"/>
      <c r="X572" s="57"/>
      <c r="AR572" s="80"/>
      <c r="AS572" s="80"/>
      <c r="AT572" s="80"/>
      <c r="AU572" s="80"/>
      <c r="AV572" s="80"/>
      <c r="AW572" s="80"/>
      <c r="AX572" s="80"/>
      <c r="AY572" s="80"/>
      <c r="AZ572" s="80"/>
      <c r="BA572" s="80"/>
      <c r="BB572" s="80"/>
      <c r="BC572" s="80"/>
      <c r="BD572" s="80"/>
      <c r="BE572" s="80"/>
      <c r="BF572" s="80"/>
      <c r="BG572" s="80"/>
      <c r="BH572" s="80"/>
      <c r="BI572" s="80"/>
    </row>
    <row r="573" spans="1:61" x14ac:dyDescent="0.2">
      <c r="A573" s="675">
        <f>IF(A223=1,B223,IF(A224=1,B224,IF(A225=1,B225,IF(A226=1,B226,IF(A227=1,B227,IF(A228=1,B228,IF(A229=1,B229,0)))))))</f>
        <v>46047</v>
      </c>
      <c r="B573" s="204">
        <f>IF(A223=1,T223,IF(A224=1,T224,IF(A225=1,T225,IF(A226=1,T226,IF(A227=1,T227,IF(A228=1,T228,IF(A229=1,T229,0)))))))</f>
        <v>0</v>
      </c>
      <c r="C573" s="80"/>
      <c r="D573" s="204">
        <f>IF(A223=1,W223,IF(A224=1,W224,IF(A225=1,W225,IF(A226=1,W226,IF(A227=1,W227,IF(A228=1,W228,IF(A229=1,W229,0)))))))</f>
        <v>40</v>
      </c>
      <c r="E573" s="204"/>
      <c r="F573" s="80"/>
      <c r="G573" s="80"/>
      <c r="H573" s="57"/>
      <c r="I573" s="84"/>
      <c r="J573" s="57"/>
      <c r="K573" s="57"/>
      <c r="L573" s="57"/>
      <c r="M573" s="57"/>
      <c r="N573" s="57"/>
      <c r="O573" s="57"/>
      <c r="P573" s="57"/>
      <c r="Q573" s="92"/>
      <c r="R573" s="84"/>
      <c r="S573" s="94"/>
      <c r="T573" s="84"/>
      <c r="V573" s="95"/>
      <c r="W573" s="57"/>
      <c r="X573" s="57"/>
      <c r="AR573" s="80"/>
      <c r="AS573" s="80"/>
      <c r="AT573" s="80"/>
      <c r="AU573" s="80"/>
      <c r="AV573" s="80"/>
      <c r="AW573" s="80"/>
      <c r="AX573" s="80"/>
      <c r="AY573" s="80"/>
      <c r="AZ573" s="80"/>
      <c r="BA573" s="80"/>
      <c r="BB573" s="80"/>
      <c r="BC573" s="80"/>
      <c r="BD573" s="80"/>
      <c r="BE573" s="80"/>
      <c r="BF573" s="80"/>
      <c r="BG573" s="80"/>
      <c r="BH573" s="80"/>
      <c r="BI573" s="80"/>
    </row>
    <row r="574" spans="1:61" x14ac:dyDescent="0.2">
      <c r="A574" s="675" t="str">
        <f>IF(A230=1,B230,IF(A231=1,B231,IF(A232=1,B232,"")))</f>
        <v/>
      </c>
      <c r="B574" s="204">
        <f>IF(A230=1,T230,IF(A231=1,T231,IF(A232=1,T232,0)))</f>
        <v>0</v>
      </c>
      <c r="C574" s="80"/>
      <c r="D574" s="204">
        <f>IF(A230=1,W230,IF(A231=1,W231,IF(A232=1,W232,0)))</f>
        <v>0</v>
      </c>
      <c r="E574" s="204"/>
      <c r="F574" s="80"/>
      <c r="G574" s="80"/>
      <c r="H574" s="57"/>
      <c r="I574" s="84"/>
      <c r="J574" s="57"/>
      <c r="K574" s="57"/>
      <c r="L574" s="57"/>
      <c r="M574" s="57"/>
      <c r="N574" s="57"/>
      <c r="O574" s="57"/>
      <c r="P574" s="57"/>
      <c r="Q574" s="92"/>
      <c r="R574" s="84"/>
      <c r="S574" s="94"/>
      <c r="T574" s="84"/>
      <c r="V574" s="95"/>
      <c r="W574" s="57"/>
      <c r="X574" s="57"/>
      <c r="AR574" s="80"/>
      <c r="AS574" s="80"/>
      <c r="AT574" s="80"/>
      <c r="AU574" s="80"/>
      <c r="AV574" s="80"/>
      <c r="AW574" s="80"/>
      <c r="AX574" s="80"/>
      <c r="AY574" s="80"/>
      <c r="AZ574" s="80"/>
      <c r="BA574" s="80"/>
      <c r="BB574" s="80"/>
      <c r="BC574" s="80"/>
      <c r="BD574" s="80"/>
      <c r="BE574" s="80"/>
      <c r="BF574" s="80"/>
      <c r="BG574" s="80"/>
      <c r="BH574" s="80"/>
      <c r="BI574" s="80"/>
    </row>
    <row r="575" spans="1:61" x14ac:dyDescent="0.2">
      <c r="A575" s="80"/>
      <c r="B575" s="80"/>
      <c r="C575" s="80"/>
      <c r="D575" s="80"/>
      <c r="E575" s="204"/>
      <c r="F575" s="80"/>
      <c r="G575" s="80"/>
      <c r="I575" s="11"/>
      <c r="J575" s="57"/>
      <c r="K575" s="57"/>
      <c r="L575" s="57"/>
      <c r="M575" s="57"/>
      <c r="N575" s="57"/>
      <c r="O575" s="57"/>
      <c r="P575" s="57"/>
      <c r="Q575" s="92"/>
      <c r="R575" s="84"/>
      <c r="S575" s="94"/>
      <c r="T575" s="84"/>
      <c r="V575" s="95"/>
      <c r="W575" s="57"/>
      <c r="X575" s="57"/>
      <c r="AR575" s="80"/>
      <c r="AS575" s="80"/>
      <c r="AT575" s="80"/>
      <c r="AU575" s="80"/>
      <c r="AV575" s="80"/>
      <c r="AW575" s="80"/>
      <c r="AX575" s="80"/>
      <c r="AY575" s="80"/>
      <c r="AZ575" s="80"/>
      <c r="BA575" s="80"/>
      <c r="BB575" s="80"/>
      <c r="BC575" s="80"/>
      <c r="BD575" s="80"/>
      <c r="BE575" s="80"/>
      <c r="BF575" s="80"/>
      <c r="BG575" s="80"/>
      <c r="BH575" s="80"/>
      <c r="BI575" s="80"/>
    </row>
    <row r="576" spans="1:61" x14ac:dyDescent="0.2">
      <c r="A576" s="80" t="s">
        <v>56</v>
      </c>
      <c r="B576" s="80"/>
      <c r="C576" s="80"/>
      <c r="D576" s="80"/>
      <c r="E576" s="204"/>
      <c r="F576" s="80"/>
      <c r="G576" s="80"/>
      <c r="I576" s="11"/>
      <c r="J576" s="57"/>
      <c r="K576" s="57"/>
      <c r="L576" s="57"/>
      <c r="M576" s="57"/>
      <c r="N576" s="57"/>
      <c r="O576" s="57"/>
      <c r="P576" s="57"/>
      <c r="Q576" s="92"/>
      <c r="R576" s="84"/>
      <c r="S576" s="94"/>
      <c r="T576" s="84"/>
      <c r="V576" s="95"/>
      <c r="W576" s="57"/>
      <c r="X576" s="57"/>
      <c r="AR576" s="80"/>
      <c r="AS576" s="80"/>
      <c r="AT576" s="80"/>
      <c r="AU576" s="80"/>
      <c r="AV576" s="80"/>
      <c r="AW576" s="80"/>
      <c r="AX576" s="80"/>
      <c r="AY576" s="80"/>
      <c r="AZ576" s="80"/>
      <c r="BA576" s="80"/>
      <c r="BB576" s="80"/>
      <c r="BC576" s="80"/>
      <c r="BD576" s="80"/>
      <c r="BE576" s="80"/>
      <c r="BF576" s="80"/>
      <c r="BG576" s="80"/>
      <c r="BH576" s="80"/>
      <c r="BI576" s="80"/>
    </row>
    <row r="577" spans="1:61" x14ac:dyDescent="0.2">
      <c r="A577" s="675">
        <f>IF(A233=1,B233,IF(A234=1,B234,IF(A235=1,B235,IF(A236=1,B236,IF(A237=1,B237,IF(A238=1,B238,IF(A239=1,B239,0)))))))</f>
        <v>46054</v>
      </c>
      <c r="B577" s="204">
        <f>IF(A233=1,T233,IF(A234=1,T234,IF(A235=1,T235,IF(A236=1,T236,IF(A237=1,T237,IF(A238=1,T238,IF(A239=1,T239,0)))))))</f>
        <v>0</v>
      </c>
      <c r="C577" s="80"/>
      <c r="D577" s="204">
        <f>IF(A233=1,W233,IF(A234=1,W234,IF(A235=1,W235,IF(A236=1,W236,IF(A237=1,W237,IF(A238=1,W238,IF(A239=1,W239,0)))))))</f>
        <v>40</v>
      </c>
      <c r="E577" s="204"/>
      <c r="F577" s="80"/>
      <c r="G577" s="80"/>
      <c r="I577" s="11"/>
      <c r="J577" s="57"/>
      <c r="K577" s="57"/>
      <c r="L577" s="57"/>
      <c r="M577" s="57"/>
      <c r="N577" s="57"/>
      <c r="O577" s="57"/>
      <c r="P577" s="57"/>
      <c r="Q577" s="92"/>
      <c r="R577" s="84"/>
      <c r="S577" s="94"/>
      <c r="T577" s="84"/>
      <c r="V577" s="95"/>
      <c r="W577" s="57"/>
      <c r="X577" s="57"/>
      <c r="AR577" s="80"/>
      <c r="AS577" s="80"/>
      <c r="AT577" s="80"/>
      <c r="AU577" s="80"/>
      <c r="AV577" s="80"/>
      <c r="AW577" s="80"/>
      <c r="AX577" s="80"/>
      <c r="AY577" s="80"/>
      <c r="AZ577" s="80"/>
      <c r="BA577" s="80"/>
      <c r="BB577" s="80"/>
      <c r="BC577" s="80"/>
      <c r="BD577" s="80"/>
      <c r="BE577" s="80"/>
      <c r="BF577" s="80"/>
      <c r="BG577" s="80"/>
      <c r="BH577" s="80"/>
      <c r="BI577" s="80"/>
    </row>
    <row r="578" spans="1:61" x14ac:dyDescent="0.2">
      <c r="A578" s="675">
        <f>IF(A240=1,B240,IF(A241=1,B241,IF(A242=1,B242,IF(A243=1,B243,IF(A244=1,B244,IF(A245=1,B245,IF(A246=1,B246,0)))))))</f>
        <v>46061</v>
      </c>
      <c r="B578" s="204">
        <f>IF(A240=1,T240,IF(A241=1,T241,IF(A242=1,T242,IF(A243=1,T243,IF(A244=1,T244,IF(A245=1,T245,IF(A246=1,T246,0)))))))</f>
        <v>0</v>
      </c>
      <c r="C578" s="80"/>
      <c r="D578" s="204">
        <f>IF(A240=1,W240,IF(A241=1,W241,IF(A242=1,W242,IF(A243=1,W243,IF(A244=1,W244,IF(A245=1,W245,IF(A246=1,W246,0)))))))</f>
        <v>40</v>
      </c>
      <c r="E578" s="204"/>
      <c r="F578" s="80"/>
      <c r="G578" s="80"/>
      <c r="I578" s="11"/>
      <c r="J578" s="57"/>
      <c r="K578" s="57"/>
      <c r="L578" s="57"/>
      <c r="M578" s="57"/>
      <c r="N578" s="57"/>
      <c r="O578" s="57"/>
      <c r="P578" s="57"/>
      <c r="Q578" s="92"/>
      <c r="R578" s="84"/>
      <c r="S578" s="94"/>
      <c r="T578" s="84"/>
      <c r="V578" s="95"/>
      <c r="W578" s="57"/>
      <c r="X578" s="57"/>
      <c r="AR578" s="80"/>
      <c r="AS578" s="80"/>
      <c r="AT578" s="80"/>
      <c r="AU578" s="80"/>
      <c r="AV578" s="80"/>
      <c r="AW578" s="80"/>
      <c r="AX578" s="80"/>
      <c r="AY578" s="80"/>
      <c r="AZ578" s="80"/>
      <c r="BA578" s="80"/>
      <c r="BB578" s="80"/>
      <c r="BC578" s="80"/>
      <c r="BD578" s="80"/>
      <c r="BE578" s="80"/>
      <c r="BF578" s="80"/>
      <c r="BG578" s="80"/>
      <c r="BH578" s="80"/>
      <c r="BI578" s="80"/>
    </row>
    <row r="579" spans="1:61" x14ac:dyDescent="0.2">
      <c r="A579" s="675">
        <f>IF(A247=1,B247,IF(A248=1,B248,IF(A249=1,B249,IF(A250=1,B250,IF(A251=1,B251,IF(A252=1,B252,IF(A253=1,B253,0)))))))</f>
        <v>46068</v>
      </c>
      <c r="B579" s="204">
        <f>IF(A247=1,T247,IF(A248=1,T248,IF(A249=1,T249,IF(A250=1,T250,IF(A251=1,T251,IF(A252=1,T252,IF(A253=1,T253,0)))))))</f>
        <v>0</v>
      </c>
      <c r="C579" s="80"/>
      <c r="D579" s="204">
        <f>IF(A247=1,W247,IF(A248=1,W248,IF(A249=1,W249,IF(A250=1,W250,IF(A251=1,W251,IF(A252=1,W252,IF(A253=1,W253,0)))))))</f>
        <v>40</v>
      </c>
      <c r="E579" s="204"/>
      <c r="F579" s="80"/>
      <c r="G579" s="80"/>
      <c r="I579" s="11"/>
      <c r="J579" s="57"/>
      <c r="K579" s="57"/>
      <c r="L579" s="57"/>
      <c r="M579" s="57"/>
      <c r="N579" s="57"/>
      <c r="O579" s="57"/>
      <c r="P579" s="57"/>
      <c r="Q579" s="92"/>
      <c r="R579" s="84"/>
      <c r="S579" s="94"/>
      <c r="T579" s="84"/>
      <c r="V579" s="95"/>
      <c r="W579" s="57"/>
      <c r="X579" s="57"/>
      <c r="AR579" s="80"/>
      <c r="AS579" s="80"/>
      <c r="AT579" s="80"/>
      <c r="AU579" s="80"/>
      <c r="AV579" s="80"/>
      <c r="AW579" s="80"/>
      <c r="AX579" s="80"/>
      <c r="AY579" s="80"/>
      <c r="AZ579" s="80"/>
      <c r="BA579" s="80"/>
      <c r="BB579" s="80"/>
      <c r="BC579" s="80"/>
      <c r="BD579" s="80"/>
      <c r="BE579" s="80"/>
      <c r="BF579" s="80"/>
      <c r="BG579" s="80"/>
      <c r="BH579" s="80"/>
      <c r="BI579" s="80"/>
    </row>
    <row r="580" spans="1:61" x14ac:dyDescent="0.2">
      <c r="A580" s="675">
        <f>IF(A254=1,B254,IF(A255=1,B255,IF(A256=1,B256,IF(A257=1,B257,IF(A258=1,B258,IF(A259=1,B259,IF(A260=1,B260,0)))))))</f>
        <v>46075</v>
      </c>
      <c r="B580" s="204">
        <f>IF(A254=1,T254,IF(A255=1,T255,IF(A256=1,T256,IF(A257=1,T257,IF(A258=1,T258,IF(A259=1,T259,IF(A260=1,T260,0)))))))</f>
        <v>0</v>
      </c>
      <c r="C580" s="80"/>
      <c r="D580" s="204">
        <f>IF(A254=1,W254,IF(A255=1,W255,IF(A256=1,W256,IF(A257=1,W257,IF(A258=1,W258,IF(A259=1,W259,IF(A260=1,W260,0)))))))</f>
        <v>40</v>
      </c>
      <c r="E580" s="204"/>
      <c r="F580" s="80"/>
      <c r="G580" s="80"/>
      <c r="I580" s="11"/>
      <c r="J580" s="57"/>
      <c r="K580" s="57"/>
      <c r="L580" s="57"/>
      <c r="M580" s="57"/>
      <c r="N580" s="57"/>
      <c r="O580" s="57"/>
      <c r="P580" s="57"/>
      <c r="Q580" s="92"/>
      <c r="R580" s="84"/>
      <c r="S580" s="94"/>
      <c r="T580" s="84"/>
      <c r="V580" s="95"/>
      <c r="W580" s="57"/>
      <c r="X580" s="57"/>
      <c r="AR580" s="80"/>
      <c r="AS580" s="80"/>
      <c r="AT580" s="80"/>
      <c r="AU580" s="80"/>
      <c r="AV580" s="80"/>
      <c r="AW580" s="80"/>
      <c r="AX580" s="80"/>
      <c r="AY580" s="80"/>
      <c r="AZ580" s="80"/>
      <c r="BA580" s="80"/>
      <c r="BB580" s="80"/>
      <c r="BC580" s="80"/>
      <c r="BD580" s="80"/>
      <c r="BE580" s="80"/>
      <c r="BF580" s="80"/>
      <c r="BG580" s="80"/>
      <c r="BH580" s="80"/>
      <c r="BI580" s="80"/>
    </row>
    <row r="581" spans="1:61" x14ac:dyDescent="0.2">
      <c r="A581" s="675" t="str">
        <f>IF(A261=1,B261,"")</f>
        <v/>
      </c>
      <c r="B581" s="204">
        <f>IF(A261=1,T261,0)</f>
        <v>0</v>
      </c>
      <c r="C581" s="80"/>
      <c r="D581" s="204">
        <f>IF(A261=1,W261,0)</f>
        <v>0</v>
      </c>
      <c r="E581" s="204"/>
      <c r="F581" s="80"/>
      <c r="G581" s="80"/>
      <c r="I581" s="11"/>
      <c r="J581" s="57"/>
      <c r="K581" s="57"/>
      <c r="L581" s="57"/>
      <c r="M581" s="57"/>
      <c r="N581" s="57"/>
      <c r="O581" s="57"/>
      <c r="P581" s="57"/>
      <c r="Q581" s="92"/>
      <c r="R581" s="84"/>
      <c r="S581" s="94"/>
      <c r="T581" s="84"/>
      <c r="V581" s="95"/>
      <c r="W581" s="57"/>
      <c r="X581" s="57"/>
      <c r="AR581" s="80"/>
      <c r="AS581" s="80"/>
      <c r="AT581" s="80"/>
      <c r="AU581" s="80"/>
      <c r="AV581" s="80"/>
      <c r="AW581" s="80"/>
      <c r="AX581" s="80"/>
      <c r="AY581" s="80"/>
      <c r="AZ581" s="80"/>
      <c r="BA581" s="80"/>
      <c r="BB581" s="80"/>
      <c r="BC581" s="80"/>
      <c r="BD581" s="80"/>
      <c r="BE581" s="80"/>
      <c r="BF581" s="80"/>
      <c r="BG581" s="80"/>
      <c r="BH581" s="80"/>
      <c r="BI581" s="80"/>
    </row>
    <row r="582" spans="1:61" x14ac:dyDescent="0.2">
      <c r="A582" s="675">
        <f>IF(A261=1,B261,IF(A262=1,B262,""))</f>
        <v>46082</v>
      </c>
      <c r="B582" s="204">
        <f>IF(A261=1,T261,IF(A262=1,T262,0))</f>
        <v>0</v>
      </c>
      <c r="C582" s="80"/>
      <c r="D582" s="204">
        <f>IF(A261=1,W261,IF(A262=1,W262,0))</f>
        <v>32</v>
      </c>
      <c r="E582" s="204"/>
      <c r="F582" s="80"/>
      <c r="G582" s="80"/>
      <c r="I582" s="11"/>
      <c r="J582" s="57"/>
      <c r="K582" s="57"/>
      <c r="L582" s="57"/>
      <c r="M582" s="57"/>
      <c r="N582" s="57"/>
      <c r="O582" s="57"/>
      <c r="P582" s="57"/>
      <c r="Q582" s="92"/>
      <c r="R582" s="84"/>
      <c r="S582" s="94"/>
      <c r="T582" s="84"/>
      <c r="V582" s="95"/>
      <c r="W582" s="57"/>
      <c r="X582" s="57"/>
      <c r="AR582" s="80"/>
      <c r="AS582" s="80"/>
      <c r="AT582" s="80"/>
      <c r="AU582" s="80"/>
      <c r="AV582" s="80"/>
      <c r="AW582" s="80"/>
      <c r="AX582" s="80"/>
      <c r="AY582" s="80"/>
      <c r="AZ582" s="80"/>
      <c r="BA582" s="80"/>
      <c r="BB582" s="80"/>
      <c r="BC582" s="80"/>
      <c r="BD582" s="80"/>
      <c r="BE582" s="80"/>
      <c r="BF582" s="80"/>
      <c r="BG582" s="80"/>
      <c r="BH582" s="80"/>
      <c r="BI582" s="80"/>
    </row>
    <row r="583" spans="1:61" x14ac:dyDescent="0.2">
      <c r="A583" s="80" t="s">
        <v>57</v>
      </c>
      <c r="B583" s="204"/>
      <c r="C583" s="80"/>
      <c r="D583" s="204"/>
      <c r="E583" s="204"/>
      <c r="F583" s="80"/>
      <c r="G583" s="80"/>
      <c r="I583" s="11"/>
      <c r="J583" s="57"/>
      <c r="K583" s="57"/>
      <c r="L583" s="57"/>
      <c r="M583" s="57"/>
      <c r="N583" s="57"/>
      <c r="O583" s="57"/>
      <c r="P583" s="57"/>
      <c r="Q583" s="92"/>
      <c r="R583" s="84"/>
      <c r="S583" s="94"/>
      <c r="T583" s="84"/>
      <c r="V583" s="95"/>
      <c r="W583" s="57"/>
      <c r="X583" s="57"/>
      <c r="AR583" s="80"/>
      <c r="AS583" s="80"/>
      <c r="AT583" s="80"/>
      <c r="AU583" s="80"/>
      <c r="AV583" s="80"/>
      <c r="AW583" s="80"/>
      <c r="AX583" s="80"/>
      <c r="AY583" s="80"/>
      <c r="AZ583" s="80"/>
      <c r="BA583" s="80"/>
      <c r="BB583" s="80"/>
      <c r="BC583" s="80"/>
      <c r="BD583" s="80"/>
      <c r="BE583" s="80"/>
      <c r="BF583" s="80"/>
      <c r="BG583" s="80"/>
      <c r="BH583" s="80"/>
      <c r="BI583" s="80"/>
    </row>
    <row r="584" spans="1:61" x14ac:dyDescent="0.2">
      <c r="A584" s="675">
        <f>IF(A262=1,B262,IF(A263=1,B263,IF(A264=1,B264,IF(A265=1,B265,IF(A266=1,B266,IF(A267=1,B267,IF(A268=1,B268,0)))))))</f>
        <v>46082</v>
      </c>
      <c r="B584" s="204">
        <f>IF(A262=1,T262,IF(A263=1,T263,IF(A264=1,T264,IF(A265=1,T265,IF(A266=1,T266,IF(A267=1,T267,IF(A268=1,T268,0)))))))</f>
        <v>0</v>
      </c>
      <c r="C584" s="80"/>
      <c r="D584" s="204">
        <f>IF(A262=1,W262,IF(A263=1,W263,IF(A264=1,W264,IF(A265=1,W265,IF(A266=1,W266,IF(A267=1,W267,IF(A268=1,W268,0)))))))</f>
        <v>32</v>
      </c>
      <c r="E584" s="204"/>
      <c r="F584" s="80"/>
      <c r="G584" s="80"/>
      <c r="I584" s="11"/>
      <c r="J584" s="57"/>
      <c r="K584" s="57"/>
      <c r="L584" s="57"/>
      <c r="M584" s="57"/>
      <c r="N584" s="57"/>
      <c r="O584" s="57"/>
      <c r="P584" s="57"/>
      <c r="Q584" s="92"/>
      <c r="R584" s="84"/>
      <c r="S584" s="94"/>
      <c r="T584" s="84"/>
      <c r="V584" s="95"/>
      <c r="W584" s="57"/>
      <c r="X584" s="57"/>
      <c r="AR584" s="80"/>
      <c r="AS584" s="80"/>
      <c r="AT584" s="80"/>
      <c r="AU584" s="80"/>
      <c r="AV584" s="80"/>
      <c r="AW584" s="80"/>
      <c r="AX584" s="80"/>
      <c r="AY584" s="80"/>
      <c r="AZ584" s="80"/>
      <c r="BA584" s="80"/>
      <c r="BB584" s="80"/>
      <c r="BC584" s="80"/>
      <c r="BD584" s="80"/>
      <c r="BE584" s="80"/>
      <c r="BF584" s="80"/>
      <c r="BG584" s="80"/>
      <c r="BH584" s="80"/>
      <c r="BI584" s="80"/>
    </row>
    <row r="585" spans="1:61" x14ac:dyDescent="0.2">
      <c r="A585" s="675">
        <f>IF(A269=1,B269,IF(A270=1,B270,IF(A271=1,B271,IF(A272=1,B272,IF(A273=1,B273,IF(A274=1,B274,IF(A275=1,B275,0)))))))</f>
        <v>46089</v>
      </c>
      <c r="B585" s="204">
        <f>IF(A269=1,T269,IF(A270=1,T270,IF(A271=1,T271,IF(A272=1,T272,IF(A273=1,T273,IF(A274=1,T274,IF(A275=1,T275,0)))))))</f>
        <v>0</v>
      </c>
      <c r="C585" s="80"/>
      <c r="D585" s="204">
        <f>IF(A269=1,W269,IF(A270=1,W270,IF(A271=1,W271,IF(A272=1,W272,IF(A273=1,W273,IF(A274=1,W274,IF(A275=1,W275,0)))))))</f>
        <v>40</v>
      </c>
      <c r="E585" s="204"/>
      <c r="F585" s="80"/>
      <c r="G585" s="80"/>
      <c r="I585" s="11"/>
      <c r="J585" s="57"/>
      <c r="K585" s="57"/>
      <c r="L585" s="57"/>
      <c r="M585" s="57"/>
      <c r="N585" s="57"/>
      <c r="O585" s="57"/>
      <c r="P585" s="57"/>
      <c r="Q585" s="92"/>
      <c r="R585" s="84"/>
      <c r="S585" s="94"/>
      <c r="T585" s="84"/>
      <c r="V585" s="95"/>
      <c r="W585" s="57"/>
      <c r="X585" s="57"/>
      <c r="AR585" s="80"/>
      <c r="AS585" s="80"/>
      <c r="AT585" s="80"/>
      <c r="AU585" s="80"/>
      <c r="AV585" s="80"/>
      <c r="AW585" s="80"/>
      <c r="AX585" s="80"/>
      <c r="AY585" s="80"/>
      <c r="AZ585" s="80"/>
      <c r="BA585" s="80"/>
      <c r="BB585" s="80"/>
      <c r="BC585" s="80"/>
      <c r="BD585" s="80"/>
      <c r="BE585" s="80"/>
      <c r="BF585" s="80"/>
      <c r="BG585" s="80"/>
      <c r="BH585" s="80"/>
      <c r="BI585" s="80"/>
    </row>
    <row r="586" spans="1:61" x14ac:dyDescent="0.2">
      <c r="A586" s="675">
        <f>IF(A276=1,B276,IF(A277=1,B277,IF(A278=1,B278,IF(A279=1,B279,IF(A280=1,B280,IF(A281=1,B281,IF(A282=1,B282,0)))))))</f>
        <v>46096</v>
      </c>
      <c r="B586" s="204">
        <f>IF(A276=1,T276,IF(A277=1,T277,IF(A278=1,T278,IF(A279=1,T279,IF(A280=1,T280,IF(A281=1,T281,IF(A282=1,T282,0)))))))</f>
        <v>0</v>
      </c>
      <c r="C586" s="80"/>
      <c r="D586" s="204">
        <f>IF(A276=1,W276,IF(A277=1,W277,IF(A278=1,W278,IF(A279=1,W279,IF(A280=1,W280,IF(A281=1,W281,IF(A282=1,W282,0)))))))</f>
        <v>40</v>
      </c>
      <c r="E586" s="204"/>
      <c r="F586" s="80"/>
      <c r="G586" s="80"/>
      <c r="I586" s="11"/>
      <c r="J586" s="57"/>
      <c r="K586" s="57"/>
      <c r="L586" s="57"/>
      <c r="M586" s="57"/>
      <c r="N586" s="57"/>
      <c r="O586" s="57"/>
      <c r="P586" s="57"/>
      <c r="Q586" s="92"/>
      <c r="R586" s="84"/>
      <c r="S586" s="94"/>
      <c r="T586" s="84"/>
      <c r="V586" s="95"/>
      <c r="W586" s="57"/>
      <c r="X586" s="57"/>
      <c r="AR586" s="80"/>
      <c r="AS586" s="80"/>
      <c r="AT586" s="80"/>
      <c r="AU586" s="80"/>
      <c r="AV586" s="80"/>
      <c r="AW586" s="80"/>
      <c r="AX586" s="80"/>
      <c r="AY586" s="80"/>
      <c r="AZ586" s="80"/>
      <c r="BA586" s="80"/>
      <c r="BB586" s="80"/>
      <c r="BC586" s="80"/>
      <c r="BD586" s="80"/>
      <c r="BE586" s="80"/>
      <c r="BF586" s="80"/>
      <c r="BG586" s="80"/>
      <c r="BH586" s="80"/>
      <c r="BI586" s="80"/>
    </row>
    <row r="587" spans="1:61" x14ac:dyDescent="0.2">
      <c r="A587" s="675">
        <f>IF(A283=1,B283,IF(A284=1,B284,IF(A285=1,B285,IF(A286=1,B286,IF(A287=1,B287,IF(A288=1,B288,IF(A289=1,B289,0)))))))</f>
        <v>46103</v>
      </c>
      <c r="B587" s="204">
        <f>IF(A283=1,T283,IF(A284=1,T284,IF(A285=1,T285,IF(A286=1,T286,IF(A287=1,T287,IF(A288=1,T288,IF(A289=1,T289,0)))))))</f>
        <v>0</v>
      </c>
      <c r="C587" s="80"/>
      <c r="D587" s="204">
        <f>IF(A283=1,W283,IF(A284=1,W284,IF(A285=1,W285,IF(A286=1,W286,IF(A287=1,W287,IF(A288=1,W288,IF(A289=1,W289,0)))))))</f>
        <v>40</v>
      </c>
      <c r="E587" s="204"/>
      <c r="F587" s="80"/>
      <c r="G587" s="80"/>
      <c r="I587" s="11"/>
      <c r="J587" s="57"/>
      <c r="K587" s="57"/>
      <c r="L587" s="57"/>
      <c r="M587" s="57"/>
      <c r="N587" s="57"/>
      <c r="O587" s="57"/>
      <c r="P587" s="57"/>
      <c r="Q587" s="92"/>
      <c r="R587" s="84"/>
      <c r="S587" s="94"/>
      <c r="T587" s="84"/>
      <c r="V587" s="95"/>
      <c r="W587" s="57"/>
      <c r="X587" s="57"/>
      <c r="AR587" s="80"/>
      <c r="AS587" s="80"/>
      <c r="AT587" s="80"/>
      <c r="AU587" s="80"/>
      <c r="AV587" s="80"/>
      <c r="AW587" s="80"/>
      <c r="AX587" s="80"/>
      <c r="AY587" s="80"/>
      <c r="AZ587" s="80"/>
      <c r="BA587" s="80"/>
      <c r="BB587" s="80"/>
      <c r="BC587" s="80"/>
      <c r="BD587" s="80"/>
      <c r="BE587" s="80"/>
      <c r="BF587" s="80"/>
      <c r="BG587" s="80"/>
      <c r="BH587" s="80"/>
      <c r="BI587" s="80"/>
    </row>
    <row r="588" spans="1:61" x14ac:dyDescent="0.2">
      <c r="A588" s="675">
        <f>IF(A290=1,B290,IF(A291=1,B291,IF(A292=1,B292,"")))</f>
        <v>46110</v>
      </c>
      <c r="B588" s="204">
        <f>IF(A290=1,T290,IF(A291=1,T291,IF(A292=1,T292,0)))</f>
        <v>0</v>
      </c>
      <c r="C588" s="80"/>
      <c r="D588" s="204">
        <f>IF(A290=1,W290,IF(A291=1,W291,IF(A292=1,W292,0)))</f>
        <v>40</v>
      </c>
      <c r="E588" s="204"/>
      <c r="F588" s="80"/>
      <c r="G588" s="80"/>
      <c r="I588" s="11"/>
      <c r="J588" s="57"/>
      <c r="K588" s="57"/>
      <c r="L588" s="57"/>
      <c r="M588" s="57"/>
      <c r="N588" s="57"/>
      <c r="O588" s="57"/>
      <c r="P588" s="57"/>
      <c r="Q588" s="92"/>
      <c r="R588" s="84"/>
      <c r="S588" s="94"/>
      <c r="T588" s="84"/>
      <c r="V588" s="95"/>
      <c r="W588" s="57"/>
      <c r="X588" s="57"/>
      <c r="AR588" s="80"/>
      <c r="AS588" s="80"/>
      <c r="AT588" s="80"/>
      <c r="AU588" s="80"/>
      <c r="AV588" s="80"/>
      <c r="AW588" s="80"/>
      <c r="AX588" s="80"/>
      <c r="AY588" s="80"/>
      <c r="AZ588" s="80"/>
      <c r="BA588" s="80"/>
      <c r="BB588" s="80"/>
      <c r="BC588" s="80"/>
      <c r="BD588" s="80"/>
      <c r="BE588" s="80"/>
      <c r="BF588" s="80"/>
      <c r="BG588" s="80"/>
      <c r="BH588" s="80"/>
      <c r="BI588" s="80"/>
    </row>
    <row r="589" spans="1:61" x14ac:dyDescent="0.2">
      <c r="A589" s="80"/>
      <c r="B589" s="204"/>
      <c r="C589" s="80"/>
      <c r="D589" s="204"/>
      <c r="E589" s="204"/>
      <c r="F589" s="80"/>
      <c r="G589" s="80"/>
      <c r="I589" s="11"/>
      <c r="J589" s="57"/>
      <c r="K589" s="57"/>
      <c r="L589" s="57"/>
      <c r="M589" s="57"/>
      <c r="N589" s="57"/>
      <c r="O589" s="57"/>
      <c r="P589" s="57"/>
      <c r="Q589" s="92"/>
      <c r="R589" s="84"/>
      <c r="S589" s="94"/>
      <c r="T589" s="84"/>
      <c r="V589" s="95"/>
      <c r="W589" s="57"/>
      <c r="X589" s="57"/>
      <c r="AR589" s="80"/>
      <c r="AS589" s="80"/>
      <c r="AT589" s="80"/>
      <c r="AU589" s="80"/>
      <c r="AV589" s="80"/>
      <c r="AW589" s="80"/>
      <c r="AX589" s="80"/>
      <c r="AY589" s="80"/>
      <c r="AZ589" s="80"/>
      <c r="BA589" s="80"/>
      <c r="BB589" s="80"/>
      <c r="BC589" s="80"/>
      <c r="BD589" s="80"/>
      <c r="BE589" s="80"/>
      <c r="BF589" s="80"/>
      <c r="BG589" s="80"/>
      <c r="BH589" s="80"/>
      <c r="BI589" s="80"/>
    </row>
    <row r="590" spans="1:61" x14ac:dyDescent="0.2">
      <c r="A590" s="80" t="s">
        <v>58</v>
      </c>
      <c r="B590" s="204"/>
      <c r="C590" s="80"/>
      <c r="D590" s="204"/>
      <c r="E590" s="204"/>
      <c r="F590" s="80"/>
      <c r="G590" s="80"/>
      <c r="H590" s="57"/>
      <c r="I590" s="84"/>
      <c r="J590" s="57"/>
      <c r="K590" s="57"/>
      <c r="L590" s="57"/>
      <c r="M590" s="57"/>
      <c r="N590" s="57"/>
      <c r="O590" s="57"/>
      <c r="P590" s="57"/>
      <c r="Q590" s="92"/>
      <c r="R590" s="84"/>
      <c r="S590" s="94"/>
      <c r="T590" s="84"/>
      <c r="V590" s="95"/>
      <c r="W590" s="57"/>
      <c r="X590" s="57"/>
      <c r="AR590" s="80"/>
      <c r="AS590" s="80"/>
      <c r="AT590" s="80"/>
      <c r="AU590" s="80"/>
      <c r="AV590" s="80"/>
      <c r="AW590" s="80"/>
      <c r="AX590" s="80"/>
      <c r="AY590" s="80"/>
      <c r="AZ590" s="80"/>
      <c r="BA590" s="80"/>
      <c r="BB590" s="80"/>
      <c r="BC590" s="80"/>
      <c r="BD590" s="80"/>
      <c r="BE590" s="80"/>
      <c r="BF590" s="80"/>
      <c r="BG590" s="80"/>
      <c r="BH590" s="80"/>
      <c r="BI590" s="80"/>
    </row>
    <row r="591" spans="1:61" x14ac:dyDescent="0.2">
      <c r="A591" s="675">
        <f>IF(A293=1,B293,IF(A294=1,B294,IF(A295=1,B295,IF(A296=1,B296,IF(A297=1,B297,IF(A298=1,B298,IF(A299=1,B299,0)))))))</f>
        <v>46117</v>
      </c>
      <c r="B591" s="204">
        <f>IF(A293=1,T293,IF(A294=1,T294,IF(A295=1,T295,IF(A296=1,T296,IF(A297=1,T297,IF(A298=1,T298,IF(A299=1,T299,0)))))))</f>
        <v>0</v>
      </c>
      <c r="C591" s="80"/>
      <c r="D591" s="204">
        <f>IF(A293=1,W293,IF(A294=1,W294,IF(A295=1,W295,IF(A296=1,W296,IF(A297=1,W297,IF(A298=1,W298,IF(A299=1,W299,0)))))))</f>
        <v>32</v>
      </c>
      <c r="E591" s="204"/>
      <c r="F591" s="80"/>
      <c r="G591" s="80"/>
      <c r="H591" s="57"/>
      <c r="I591" s="84"/>
      <c r="J591" s="57"/>
      <c r="K591" s="57"/>
      <c r="L591" s="57"/>
      <c r="M591" s="57"/>
      <c r="N591" s="57"/>
      <c r="O591" s="57"/>
      <c r="P591" s="57"/>
      <c r="Q591" s="92"/>
      <c r="R591" s="84"/>
      <c r="S591" s="94"/>
      <c r="T591" s="84"/>
      <c r="V591" s="95"/>
      <c r="W591" s="57"/>
      <c r="X591" s="57"/>
      <c r="AR591" s="80"/>
      <c r="AS591" s="80"/>
      <c r="AT591" s="80"/>
      <c r="AU591" s="80"/>
      <c r="AV591" s="80"/>
      <c r="AW591" s="80"/>
      <c r="AX591" s="80"/>
      <c r="AY591" s="80"/>
      <c r="AZ591" s="80"/>
      <c r="BA591" s="80"/>
      <c r="BB591" s="80"/>
      <c r="BC591" s="80"/>
      <c r="BD591" s="80"/>
      <c r="BE591" s="80"/>
      <c r="BF591" s="80"/>
      <c r="BG591" s="80"/>
      <c r="BH591" s="80"/>
      <c r="BI591" s="80"/>
    </row>
    <row r="592" spans="1:61" x14ac:dyDescent="0.2">
      <c r="A592" s="675">
        <f>IF(A300=1,B300,IF(A301=1,B301,IF(A302=1,B302,IF(A303=1,B303,IF(A304=1,B304,IF(A305=1,B305,IF(A306=1,B306,0)))))))</f>
        <v>46124</v>
      </c>
      <c r="B592" s="204">
        <f>IF(A300=1,T300,IF(A301=1,T301,IF(A302=1,T302,IF(A303=1,T303,IF(A304=1,T304,IF(A305=1,T305,IF(A306=1,T306,0)))))))</f>
        <v>0</v>
      </c>
      <c r="C592" s="80"/>
      <c r="D592" s="204">
        <f>IF(A300=1,W300,IF(A301=1,W301,IF(A302=1,W302,IF(A303=1,W303,IF(A304=1,W304,IF(A305=1,W305,IF(A306=1,W306,0)))))))</f>
        <v>32</v>
      </c>
      <c r="E592" s="204"/>
      <c r="F592" s="80"/>
      <c r="G592" s="80"/>
      <c r="H592" s="57"/>
      <c r="I592" s="84"/>
      <c r="J592" s="57"/>
      <c r="K592" s="57"/>
      <c r="L592" s="57"/>
      <c r="M592" s="57"/>
      <c r="N592" s="57"/>
      <c r="O592" s="57"/>
      <c r="P592" s="57"/>
      <c r="Q592" s="92"/>
      <c r="R592" s="84"/>
      <c r="S592" s="94"/>
      <c r="T592" s="84"/>
      <c r="V592" s="95"/>
      <c r="W592" s="57"/>
      <c r="X592" s="57"/>
      <c r="AR592" s="80"/>
      <c r="AS592" s="80"/>
      <c r="AT592" s="80"/>
      <c r="AU592" s="80"/>
      <c r="AV592" s="80"/>
      <c r="AW592" s="80"/>
      <c r="AX592" s="80"/>
      <c r="AY592" s="80"/>
      <c r="AZ592" s="80"/>
      <c r="BA592" s="80"/>
      <c r="BB592" s="80"/>
      <c r="BC592" s="80"/>
      <c r="BD592" s="80"/>
      <c r="BE592" s="80"/>
      <c r="BF592" s="80"/>
      <c r="BG592" s="80"/>
      <c r="BH592" s="80"/>
      <c r="BI592" s="80"/>
    </row>
    <row r="593" spans="1:61" x14ac:dyDescent="0.2">
      <c r="A593" s="78">
        <f>IF(A307=1,B307,IF(A308=1,B308,IF(A309=1,B309,IF(A310=1,B310,IF(A311=1,B311,IF(A312=1,B312,IF(A313=1,B313,0)))))))</f>
        <v>46131</v>
      </c>
      <c r="B593" s="84">
        <f>IF(A307=1,T307,IF(A308=1,T308,IF(A309=1,T309,IF(A310=1,T310,IF(A311=1,T311,IF(A312=1,T312,IF(A313=1,T313,0)))))))</f>
        <v>0</v>
      </c>
      <c r="D593" s="84">
        <f>IF(A307=1,W307,IF(A308=1,W308,IF(A309=1,W309,IF(A310=1,W310,IF(A311=1,W311,IF(A312=1,W312,IF(A313=1,W313,0)))))))</f>
        <v>40</v>
      </c>
      <c r="E593" s="93"/>
      <c r="F593" s="57"/>
      <c r="G593" s="57"/>
      <c r="H593" s="57"/>
      <c r="I593" s="84"/>
      <c r="J593" s="57"/>
      <c r="K593" s="57"/>
      <c r="L593" s="57"/>
      <c r="M593" s="57"/>
      <c r="N593" s="57"/>
      <c r="O593" s="57"/>
      <c r="P593" s="57"/>
      <c r="Q593" s="92"/>
      <c r="R593" s="84"/>
      <c r="S593" s="94"/>
      <c r="T593" s="84"/>
      <c r="V593" s="95"/>
      <c r="W593" s="57"/>
      <c r="X593" s="57"/>
      <c r="AR593" s="80"/>
      <c r="AS593" s="80"/>
      <c r="AT593" s="80"/>
      <c r="AU593" s="80"/>
      <c r="AV593" s="80"/>
      <c r="AW593" s="80"/>
      <c r="AX593" s="80"/>
      <c r="AY593" s="80"/>
      <c r="AZ593" s="80"/>
      <c r="BA593" s="80"/>
      <c r="BB593" s="80"/>
      <c r="BC593" s="80"/>
      <c r="BD593" s="80"/>
      <c r="BE593" s="80"/>
      <c r="BF593" s="80"/>
      <c r="BG593" s="80"/>
      <c r="BH593" s="80"/>
      <c r="BI593" s="80"/>
    </row>
    <row r="594" spans="1:61" x14ac:dyDescent="0.2">
      <c r="A594" s="78">
        <f>IF(A314=1,B314,IF(A315=1,B315,IF(A316=1,B316,IF(A317=1,B317,IF(A318=1,B318,IF(A319=1,B319,IF(A320=1,B320,0)))))))</f>
        <v>46138</v>
      </c>
      <c r="B594" s="84">
        <f>IF(A314=1,T314,IF(A315=1,T315,IF(A316=1,T316,IF(A317=1,T317,IF(A318=1,T318,IF(A319=1,T319,IF(A320=1,T320,0)))))))</f>
        <v>0</v>
      </c>
      <c r="D594" s="84">
        <f>IF(A314=1,W314,IF(A315=1,W315,IF(A316=1,W316,IF(A317=1,W317,IF(A318=1,W318,IF(A319=1,W319,IF(A320=1,W320,0)))))))</f>
        <v>32</v>
      </c>
      <c r="E594" s="93"/>
      <c r="F594" s="57"/>
      <c r="G594" s="57"/>
      <c r="H594" s="57"/>
      <c r="I594" s="84"/>
      <c r="J594" s="57"/>
      <c r="K594" s="57"/>
      <c r="L594" s="57"/>
      <c r="M594" s="57"/>
      <c r="N594" s="57"/>
      <c r="O594" s="57"/>
      <c r="P594" s="57"/>
      <c r="Q594" s="92"/>
      <c r="R594" s="84"/>
      <c r="S594" s="94"/>
      <c r="T594" s="84"/>
      <c r="V594" s="95"/>
      <c r="W594" s="57"/>
      <c r="X594" s="57"/>
    </row>
    <row r="595" spans="1:61" x14ac:dyDescent="0.2">
      <c r="A595" s="78" t="str">
        <f>IF(A321=1,B321,IF(A322=1,B322,""))</f>
        <v/>
      </c>
      <c r="B595" s="84">
        <f>IF(A321=1,T321,IF(A322=1,T322,0))</f>
        <v>0</v>
      </c>
      <c r="D595" s="84">
        <f>IF(A321=1,W321,IF(A322=1,W322,0))</f>
        <v>0</v>
      </c>
      <c r="E595" s="93"/>
      <c r="F595" s="57"/>
      <c r="G595" s="57"/>
      <c r="H595" s="57"/>
      <c r="I595" s="84"/>
      <c r="J595" s="57"/>
      <c r="K595" s="57"/>
      <c r="L595" s="57"/>
      <c r="M595" s="57"/>
      <c r="N595" s="57"/>
      <c r="O595" s="57"/>
      <c r="P595" s="57"/>
      <c r="Q595" s="92"/>
      <c r="R595" s="84"/>
      <c r="S595" s="94"/>
      <c r="T595" s="84"/>
      <c r="V595" s="95"/>
      <c r="W595" s="57"/>
      <c r="X595" s="57"/>
    </row>
    <row r="596" spans="1:61" x14ac:dyDescent="0.2">
      <c r="A596" s="57"/>
      <c r="B596" s="84"/>
      <c r="D596" s="84"/>
      <c r="E596" s="93"/>
      <c r="F596" s="57"/>
      <c r="G596" s="57"/>
      <c r="H596" s="57"/>
      <c r="I596" s="84"/>
      <c r="J596" s="57"/>
      <c r="K596" s="57"/>
      <c r="L596" s="57"/>
      <c r="M596" s="57"/>
      <c r="N596" s="57"/>
      <c r="O596" s="57"/>
      <c r="P596" s="57"/>
      <c r="Q596" s="92"/>
      <c r="R596" s="84"/>
      <c r="S596" s="94"/>
      <c r="T596" s="84"/>
      <c r="V596" s="95"/>
      <c r="W596" s="57"/>
      <c r="X596" s="57"/>
    </row>
    <row r="597" spans="1:61" x14ac:dyDescent="0.2">
      <c r="A597" s="57" t="s">
        <v>59</v>
      </c>
      <c r="B597" s="84"/>
      <c r="D597" s="84"/>
      <c r="E597" s="93"/>
      <c r="F597" s="57"/>
      <c r="G597" s="57"/>
      <c r="H597" s="57"/>
      <c r="I597" s="84"/>
      <c r="J597" s="57"/>
      <c r="K597" s="57"/>
      <c r="L597" s="57"/>
      <c r="M597" s="57"/>
      <c r="N597" s="57"/>
      <c r="O597" s="57"/>
      <c r="P597" s="57"/>
      <c r="Q597" s="92"/>
      <c r="R597" s="84"/>
      <c r="S597" s="94"/>
      <c r="T597" s="84"/>
      <c r="V597" s="95"/>
      <c r="W597" s="57"/>
      <c r="X597" s="57"/>
    </row>
    <row r="598" spans="1:61" x14ac:dyDescent="0.2">
      <c r="A598" s="78">
        <f>IF(A323=1,B323,IF(A324=1,B324,IF(A325=1,B325,IF(A326=1,B326,IF(A327=1,B327,IF(A328=1,B328,IF(A329=1,B329,0)))))))</f>
        <v>46145</v>
      </c>
      <c r="B598" s="84">
        <f>IF(A323=1,T323,IF(A324=1,T324,IF(A325=1,T325,IF(A326=1,T326,IF(A327=1,T327,IF(A328=1,T328,IF(A329=1,T329,0)))))))</f>
        <v>0</v>
      </c>
      <c r="D598" s="84">
        <f>IF(A323=1,W323,IF(A324=1,W324,IF(A325=1,W325,IF(A326=1,W326,IF(A327=1,W327,IF(A328=1,W328,IF(A329=1,W329,0)))))))</f>
        <v>32</v>
      </c>
      <c r="E598" s="93"/>
      <c r="F598" s="57"/>
      <c r="G598" s="57"/>
      <c r="H598" s="57"/>
      <c r="I598" s="84"/>
      <c r="J598" s="57"/>
      <c r="K598" s="57"/>
      <c r="L598" s="57"/>
      <c r="M598" s="57"/>
      <c r="N598" s="57"/>
      <c r="O598" s="57"/>
      <c r="P598" s="57"/>
      <c r="Q598" s="92"/>
      <c r="R598" s="84"/>
      <c r="S598" s="94"/>
      <c r="T598" s="84"/>
      <c r="V598" s="95"/>
      <c r="W598" s="57"/>
      <c r="X598" s="57"/>
    </row>
    <row r="599" spans="1:61" x14ac:dyDescent="0.2">
      <c r="A599" s="78">
        <f>IF(A330=1,B330,IF(A331=1,B331,IF(A332=1,B332,IF(A333=1,B333,IF(A334=1,B334,IF(A335=1,B335,IF(A336=1,B336,0)))))))</f>
        <v>46152</v>
      </c>
      <c r="B599" s="84">
        <f>IF(A330=1,T330,IF(A331=1,T331,IF(A332=1,T332,IF(A333=1,T333,IF(A334=1,T334,IF(A335=1,T335,IF(A336=1,T336,0)))))))</f>
        <v>0</v>
      </c>
      <c r="D599" s="84">
        <f>IF(A330=1,W330,IF(A331=1,W331,IF(A332=1,W332,IF(A333=1,W333,IF(A334=1,W334,IF(A335=1,W335,IF(A336=1,W336,0)))))))</f>
        <v>40</v>
      </c>
      <c r="E599" s="93"/>
      <c r="F599" s="57"/>
      <c r="G599" s="57"/>
      <c r="H599" s="57"/>
      <c r="I599" s="84"/>
      <c r="J599" s="57"/>
      <c r="K599" s="57"/>
      <c r="L599" s="57"/>
      <c r="M599" s="57"/>
      <c r="N599" s="57"/>
      <c r="O599" s="57"/>
      <c r="P599" s="57"/>
      <c r="Q599" s="92"/>
      <c r="R599" s="84"/>
      <c r="S599" s="94"/>
      <c r="T599" s="84"/>
      <c r="V599" s="95"/>
      <c r="W599" s="57"/>
      <c r="X599" s="57"/>
    </row>
    <row r="600" spans="1:61" x14ac:dyDescent="0.2">
      <c r="A600" s="78">
        <f>IF(A337=1,B337,IF(A338=1,B338,IF(A339=1,B339,IF(A340=1,B340,IF(A341=1,B341,IF(A342=1,B342,IF(A343=1,B343,0)))))))</f>
        <v>46159</v>
      </c>
      <c r="B600" s="84">
        <f>IF(A337=1,T337,IF(A338=1,T338,IF(A339=1,T339,IF(A340=1,T340,IF(A341=1,T341,IF(A342=1,T342,IF(A343=1,T343,0)))))))</f>
        <v>0</v>
      </c>
      <c r="D600" s="84">
        <f>IF(A337=1,W337,IF(A338=1,W338,IF(A339=1,W339,IF(A340=1,W340,IF(A341=1,W341,IF(A342=1,W342,IF(A343=1,W343,0)))))))</f>
        <v>32</v>
      </c>
      <c r="E600" s="93"/>
      <c r="F600" s="57"/>
      <c r="G600" s="57"/>
      <c r="H600" s="57"/>
      <c r="I600" s="84"/>
      <c r="J600" s="57"/>
      <c r="K600" s="57"/>
      <c r="L600" s="57"/>
      <c r="M600" s="57"/>
      <c r="N600" s="57"/>
      <c r="O600" s="57"/>
      <c r="P600" s="57"/>
      <c r="Q600" s="92"/>
      <c r="R600" s="84"/>
      <c r="S600" s="94"/>
      <c r="T600" s="84"/>
      <c r="V600" s="95"/>
      <c r="W600" s="57"/>
      <c r="X600" s="57"/>
    </row>
    <row r="601" spans="1:61" x14ac:dyDescent="0.2">
      <c r="A601" s="78">
        <f>IF(A344=1,B344,IF(A345=1,B345,IF(A346=1,B346,IF(A347=1,B347,IF(A348=1,B348,IF(A349=1,B349,IF(A350=1,B350,0)))))))</f>
        <v>46166</v>
      </c>
      <c r="B601" s="84">
        <f>IF(A344=1,T344,IF(A345=1,T345,IF(A346=1,T346,IF(A347=1,T347,IF(A348=1,T348,IF(A349=1,T349,IF(A350=1,T350,0)))))))</f>
        <v>0</v>
      </c>
      <c r="D601" s="84">
        <f>IF(A344=1,W344,IF(A345=1,W345,IF(A346=1,W346,IF(A347=1,W347,IF(A348=1,W348,IF(A349=1,W349,IF(A350=1,W350,0)))))))</f>
        <v>40</v>
      </c>
      <c r="E601" s="93"/>
      <c r="F601" s="57"/>
      <c r="G601" s="57"/>
      <c r="H601" s="57"/>
      <c r="I601" s="84"/>
      <c r="J601" s="57"/>
      <c r="K601" s="57"/>
      <c r="L601" s="57"/>
      <c r="M601" s="57"/>
      <c r="N601" s="57"/>
      <c r="O601" s="57"/>
      <c r="P601" s="57"/>
      <c r="Q601" s="92"/>
      <c r="R601" s="84"/>
      <c r="S601" s="94"/>
      <c r="T601" s="84"/>
      <c r="V601" s="95"/>
      <c r="W601" s="57"/>
      <c r="X601" s="57"/>
    </row>
    <row r="602" spans="1:61" x14ac:dyDescent="0.2">
      <c r="A602" s="78">
        <f>IF(A351=1,B351,IF(A352=1,B352,IF(A353=1,B353,"")))</f>
        <v>46173</v>
      </c>
      <c r="B602" s="84">
        <f>IF(A351=1,T351,IF(A352=1,T352,IF(A353=1,T353,0)))</f>
        <v>0</v>
      </c>
      <c r="D602" s="84">
        <f>IF(A351=1,W351,IF(A352=1,W352,IF(A353=1,W353,0)))</f>
        <v>32</v>
      </c>
      <c r="E602" s="93"/>
      <c r="F602" s="57"/>
      <c r="G602" s="57"/>
      <c r="H602" s="57"/>
      <c r="I602" s="84"/>
      <c r="J602" s="57"/>
      <c r="K602" s="57"/>
      <c r="L602" s="57"/>
      <c r="M602" s="57"/>
      <c r="N602" s="57"/>
      <c r="O602" s="57"/>
      <c r="P602" s="57"/>
      <c r="Q602" s="92"/>
      <c r="R602" s="84"/>
      <c r="S602" s="94"/>
      <c r="T602" s="84"/>
      <c r="V602" s="95"/>
      <c r="W602" s="57"/>
      <c r="X602" s="57"/>
    </row>
    <row r="603" spans="1:61" x14ac:dyDescent="0.2">
      <c r="A603" s="57"/>
      <c r="B603" s="84"/>
      <c r="D603" s="84"/>
      <c r="E603" s="93"/>
      <c r="F603" s="57"/>
      <c r="G603" s="57"/>
      <c r="H603" s="57"/>
      <c r="I603" s="84"/>
      <c r="J603" s="57"/>
      <c r="K603" s="57"/>
      <c r="L603" s="57"/>
      <c r="M603" s="57"/>
      <c r="N603" s="57"/>
      <c r="O603" s="57"/>
      <c r="P603" s="57"/>
      <c r="Q603" s="92"/>
      <c r="R603" s="84"/>
      <c r="S603" s="94"/>
      <c r="T603" s="84"/>
      <c r="V603" s="95"/>
      <c r="W603" s="57"/>
      <c r="X603" s="57"/>
    </row>
    <row r="604" spans="1:61" x14ac:dyDescent="0.2">
      <c r="A604" s="57" t="s">
        <v>60</v>
      </c>
      <c r="B604" s="84"/>
      <c r="D604" s="84"/>
      <c r="E604" s="93"/>
      <c r="F604" s="57"/>
      <c r="G604" s="57"/>
      <c r="H604" s="57"/>
      <c r="I604" s="84"/>
      <c r="J604" s="57"/>
      <c r="K604" s="57"/>
      <c r="L604" s="57"/>
      <c r="M604" s="57"/>
      <c r="N604" s="57"/>
      <c r="O604" s="57"/>
      <c r="P604" s="57"/>
      <c r="Q604" s="92"/>
      <c r="R604" s="84"/>
      <c r="S604" s="94"/>
      <c r="T604" s="84"/>
      <c r="V604" s="95"/>
      <c r="W604" s="57"/>
      <c r="X604" s="57"/>
    </row>
    <row r="605" spans="1:61" x14ac:dyDescent="0.2">
      <c r="A605" s="78">
        <f>IF(A354=1,B354,IF(A355=1,B355,IF(A356=1,B356,IF(A357=1,B357,IF(A358=1,B358,IF(A359=1,B359,IF(A360=1,B360,0)))))))</f>
        <v>46026</v>
      </c>
      <c r="B605" s="84">
        <f>IF(A354=1,T354,IF(A355=1,T355,IF(A356=1,T356,IF(A357=1,T357,IF(A358=1,T358,IF(A359=1,T359,IF(A360=1,T360,0)))))))</f>
        <v>0</v>
      </c>
      <c r="D605" s="84">
        <f>IF(A354=1,W354,IF(A355=1,W355,IF(A356=1,W356,IF(A357=1,W357,IF(A358=1,W358,IF(A359=1,W359,IF(A360=1,W360,0)))))))</f>
        <v>24</v>
      </c>
      <c r="E605" s="93"/>
      <c r="F605" s="57"/>
      <c r="G605" s="57"/>
      <c r="H605" s="57"/>
      <c r="I605" s="84"/>
      <c r="J605" s="57"/>
      <c r="K605" s="57"/>
      <c r="L605" s="57"/>
      <c r="M605" s="57"/>
      <c r="N605" s="57"/>
      <c r="O605" s="57"/>
      <c r="P605" s="57"/>
      <c r="Q605" s="92"/>
      <c r="R605" s="84"/>
      <c r="S605" s="94"/>
      <c r="T605" s="84"/>
      <c r="V605" s="95"/>
      <c r="W605" s="57"/>
      <c r="X605" s="57"/>
    </row>
    <row r="606" spans="1:61" x14ac:dyDescent="0.2">
      <c r="A606" s="78">
        <f>IF(A361=1,B361,IF(A362=1,B362,IF(A363=1,B363,IF(A364=1,B364,IF(A365=1,B365,IF(A366=1,B366,IF(A367=1,B367,0)))))))</f>
        <v>46033</v>
      </c>
      <c r="B606" s="84">
        <f>IF(A361=1,T361,IF(A362=1,T362,IF(A363=1,T363,IF(A364=1,T364,IF(A365=1,T365,IF(A366=1,T366,IF(A367=1,T367,0)))))))</f>
        <v>0</v>
      </c>
      <c r="D606" s="84">
        <f>IF(A361=1,W361,IF(A362=1,W362,IF(A363=1,W363,IF(A364=1,W364,IF(A365=1,W365,IF(A366=1,W366,IF(A367=1,W367,0)))))))</f>
        <v>40</v>
      </c>
      <c r="E606" s="93"/>
      <c r="F606" s="57"/>
      <c r="G606" s="57"/>
      <c r="H606" s="57"/>
      <c r="I606" s="84"/>
      <c r="J606" s="57"/>
      <c r="K606" s="57"/>
      <c r="L606" s="57"/>
      <c r="M606" s="57"/>
      <c r="N606" s="57"/>
      <c r="O606" s="57"/>
      <c r="P606" s="57"/>
      <c r="Q606" s="92"/>
      <c r="R606" s="84"/>
      <c r="S606" s="94"/>
      <c r="T606" s="84"/>
      <c r="V606" s="95"/>
      <c r="W606" s="57"/>
      <c r="X606" s="57"/>
    </row>
    <row r="607" spans="1:61" x14ac:dyDescent="0.2">
      <c r="A607" s="78">
        <f>IF(A368=1,B368,IF(A369=1,B369,IF(A370=1,B370,IF(A371=1,B371,IF(A372=1,B372,IF(A373=1,B373,IF(A374=1,B374,0)))))))</f>
        <v>46040</v>
      </c>
      <c r="B607" s="84">
        <f>IF(A368=1,T368,IF(A369=1,T369,IF(A370=1,T370,IF(A371=1,T371,IF(A372=1,T372,IF(A373=1,T373,IF(A374=1,T374,0)))))))</f>
        <v>0</v>
      </c>
      <c r="D607" s="84">
        <f>IF(A368=1,W368,IF(A369=1,W369,IF(A370=1,W370,IF(A371=1,W371,IF(A372=1,W372,IF(A373=1,W373,IF(A374=1,W374,0)))))))</f>
        <v>40</v>
      </c>
      <c r="E607" s="93"/>
      <c r="F607" s="57"/>
      <c r="G607" s="57"/>
      <c r="H607" s="57"/>
      <c r="I607" s="84"/>
      <c r="J607" s="57"/>
      <c r="K607" s="57"/>
      <c r="L607" s="57"/>
      <c r="M607" s="57"/>
      <c r="N607" s="57"/>
      <c r="O607" s="57"/>
      <c r="P607" s="57"/>
      <c r="Q607" s="92"/>
      <c r="R607" s="84"/>
      <c r="S607" s="94"/>
      <c r="T607" s="84"/>
      <c r="V607" s="95"/>
      <c r="W607" s="57"/>
      <c r="X607" s="57"/>
    </row>
    <row r="608" spans="1:61" x14ac:dyDescent="0.2">
      <c r="A608" s="78">
        <f>IF(A375=1,B375,IF(A376=1,B376,IF(A377=1,B377,IF(A378=1,B378,IF(A379=1,B379,IF(A380=1,B380,IF(A381=1,B381,0)))))))</f>
        <v>46047</v>
      </c>
      <c r="B608" s="84">
        <f>IF(A375=1,T375,IF(A376=1,T376,IF(A377=1,T377,IF(A378=1,T378,IF(A379=1,T379,IF(A380=1,T380,IF(A381=1,T381,0)))))))</f>
        <v>0</v>
      </c>
      <c r="D608" s="84">
        <f>IF(A375=1,W375,IF(A376=1,W376,IF(A377=1,W377,IF(A378=1,W378,IF(A379=1,W379,IF(A380=1,W380,IF(A381=1,W381,0)))))))</f>
        <v>40</v>
      </c>
      <c r="E608" s="93"/>
      <c r="F608" s="57"/>
      <c r="G608" s="57"/>
      <c r="H608" s="57"/>
      <c r="I608" s="84"/>
      <c r="J608" s="57"/>
      <c r="K608" s="57"/>
      <c r="L608" s="57"/>
      <c r="M608" s="57"/>
      <c r="N608" s="57"/>
      <c r="O608" s="57"/>
      <c r="P608" s="57"/>
      <c r="Q608" s="92"/>
      <c r="R608" s="84"/>
      <c r="S608" s="94"/>
      <c r="T608" s="84"/>
      <c r="V608" s="95"/>
      <c r="W608" s="57"/>
      <c r="X608" s="57"/>
    </row>
    <row r="609" spans="1:24" x14ac:dyDescent="0.2">
      <c r="A609" s="78" t="str">
        <f>IF(A382=1,B382,IF(A383=1,B383,""))</f>
        <v/>
      </c>
      <c r="B609" s="84">
        <f>IF(A382=1,T382,IF(A383=1,T383,0))</f>
        <v>0</v>
      </c>
      <c r="D609" s="84">
        <f>IF(A382=1,W382,IF(A383=1,W383,0))</f>
        <v>0</v>
      </c>
      <c r="E609" s="93"/>
      <c r="F609" s="57"/>
      <c r="G609" s="57"/>
      <c r="H609" s="57"/>
      <c r="I609" s="84"/>
      <c r="J609" s="57"/>
      <c r="K609" s="57"/>
      <c r="L609" s="57"/>
      <c r="M609" s="57"/>
      <c r="N609" s="57"/>
      <c r="O609" s="57"/>
      <c r="P609" s="57"/>
      <c r="Q609" s="92"/>
      <c r="R609" s="84"/>
      <c r="S609" s="94"/>
      <c r="T609" s="84"/>
      <c r="V609" s="95"/>
      <c r="W609" s="57"/>
      <c r="X609" s="57"/>
    </row>
    <row r="610" spans="1:24" x14ac:dyDescent="0.2">
      <c r="A610" s="78"/>
      <c r="B610" s="84"/>
      <c r="D610" s="84"/>
      <c r="E610" s="93"/>
      <c r="F610" s="57"/>
      <c r="G610" s="57"/>
      <c r="H610" s="57"/>
      <c r="I610" s="84"/>
      <c r="J610" s="57"/>
      <c r="K610" s="57"/>
      <c r="L610" s="57"/>
      <c r="M610" s="57"/>
      <c r="N610" s="57"/>
      <c r="O610" s="57"/>
      <c r="P610" s="57"/>
      <c r="Q610" s="92"/>
      <c r="R610" s="84"/>
      <c r="S610" s="94"/>
      <c r="T610" s="84"/>
      <c r="V610" s="95"/>
      <c r="W610" s="57"/>
      <c r="X610" s="57"/>
    </row>
    <row r="611" spans="1:24" x14ac:dyDescent="0.2">
      <c r="A611" s="57" t="s">
        <v>61</v>
      </c>
      <c r="B611" s="84"/>
      <c r="D611" s="84"/>
      <c r="E611" s="93"/>
      <c r="F611" s="57"/>
      <c r="G611" s="57"/>
      <c r="H611" s="57"/>
      <c r="I611" s="84"/>
      <c r="J611" s="57"/>
      <c r="K611" s="57"/>
      <c r="L611" s="57"/>
      <c r="M611" s="57"/>
      <c r="N611" s="57"/>
      <c r="O611" s="57"/>
      <c r="P611" s="57"/>
      <c r="Q611" s="92"/>
      <c r="R611" s="84"/>
      <c r="S611" s="94"/>
      <c r="T611" s="84"/>
      <c r="V611" s="95"/>
      <c r="W611" s="57"/>
      <c r="X611" s="57"/>
    </row>
    <row r="612" spans="1:24" x14ac:dyDescent="0.2">
      <c r="A612" s="78">
        <f>IF(A384=1,B384,IF(A385=1,B385,IF(A386=1,B386,IF(A387=1,B387,IF(A388=1,B388,IF(A389=1,B389,IF(A390=1,B390,0)))))))</f>
        <v>46026</v>
      </c>
      <c r="B612" s="84">
        <f>IF(A384=1,T384,IF(A385=1,T385,IF(A386=1,T386,IF(A387=1,T387,IF(A388=1,T388,IF(A389=1,T389,IF(A390=1,T390,0)))))))</f>
        <v>0</v>
      </c>
      <c r="D612" s="84">
        <f>IF(A384=1,W384,IF(A385=1,W385,IF(A386=1,W386,IF(A387=1,W387,IF(A388=1,W388,IF(A389=1,W389,IF(A390=1,W390,0)))))))</f>
        <v>40</v>
      </c>
      <c r="E612" s="93"/>
      <c r="F612" s="57"/>
      <c r="G612" s="57"/>
      <c r="H612" s="57"/>
      <c r="I612" s="84"/>
      <c r="J612" s="57"/>
      <c r="K612" s="57"/>
      <c r="L612" s="57"/>
      <c r="M612" s="57"/>
      <c r="N612" s="57"/>
      <c r="O612" s="57"/>
      <c r="P612" s="57"/>
      <c r="Q612" s="92"/>
      <c r="R612" s="84"/>
      <c r="S612" s="94"/>
      <c r="T612" s="84"/>
      <c r="V612" s="95"/>
      <c r="W612" s="57"/>
      <c r="X612" s="57"/>
    </row>
    <row r="613" spans="1:24" x14ac:dyDescent="0.2">
      <c r="A613" s="78">
        <f>IF(A391=1,B391,IF(A392=1,B392,IF(A393=1,B393,IF(A394=1,B394,IF(A395=1,B395,IF(A396=1,B396,IF(A397=1,B397,0)))))))</f>
        <v>46033</v>
      </c>
      <c r="B613" s="84">
        <f>IF(A391=1,T391,IF(A392=1,T392,IF(A393=1,T393,IF(A394=1,T394,IF(A395=1,T395,IF(A396=1,T396,IF(A397=1,T397,0)))))))</f>
        <v>0</v>
      </c>
      <c r="D613" s="84">
        <f>IF(A391=1,W391,IF(A392=1,W392,IF(A393=1,W393,IF(A394=1,W394,IF(A395=1,W395,IF(A396=1,W396,IF(A397=1,W397,0)))))))</f>
        <v>40</v>
      </c>
      <c r="E613" s="93"/>
      <c r="F613" s="57"/>
      <c r="G613" s="57"/>
      <c r="H613" s="57"/>
      <c r="I613" s="84"/>
      <c r="J613" s="57"/>
      <c r="K613" s="57"/>
      <c r="L613" s="57"/>
      <c r="M613" s="57"/>
      <c r="N613" s="57"/>
      <c r="O613" s="57"/>
      <c r="P613" s="57"/>
      <c r="Q613" s="92"/>
      <c r="R613" s="84"/>
      <c r="S613" s="94"/>
      <c r="T613" s="84"/>
      <c r="V613" s="95"/>
      <c r="W613" s="57"/>
      <c r="X613" s="57"/>
    </row>
    <row r="614" spans="1:24" x14ac:dyDescent="0.2">
      <c r="A614" s="78">
        <f>IF(A398=1,B398,IF(A399=1,B399,IF(A400=1,B400,IF(A401=1,B401,IF(A402=1,B402,IF(A403=1,B403,IF(A404=1,B404,0)))))))</f>
        <v>46040</v>
      </c>
      <c r="B614" s="84">
        <f>IF(A398=1,T398,IF(A399=1,T399,IF(A400=1,T400,IF(A401=1,T401,IF(A402=1,T402,IF(A403=1,T403,IF(A403=1,T403,0)))))))</f>
        <v>0</v>
      </c>
      <c r="D614" s="84">
        <f>IF(A398=1,W398,IF(A399=1,W399,IF(A400=1,W400,IF(A401=1,W401,IF(A402=1,W402,IF(A403=1,W403,IF(A403=1,W403,0)))))))</f>
        <v>40</v>
      </c>
      <c r="E614" s="93"/>
      <c r="F614" s="57"/>
      <c r="G614" s="57"/>
      <c r="H614" s="57"/>
      <c r="I614" s="84"/>
      <c r="J614" s="57"/>
      <c r="K614" s="57"/>
      <c r="L614" s="57"/>
      <c r="M614" s="57"/>
      <c r="N614" s="57"/>
      <c r="O614" s="57"/>
      <c r="P614" s="57"/>
      <c r="Q614" s="92"/>
      <c r="R614" s="84"/>
      <c r="S614" s="94"/>
      <c r="T614" s="84"/>
      <c r="V614" s="95"/>
      <c r="W614" s="57"/>
      <c r="X614" s="57"/>
    </row>
    <row r="615" spans="1:24" x14ac:dyDescent="0.2">
      <c r="A615" s="78">
        <f>IF(A405=1,B405,IF(A406=1,B406,IF(A407=1,B407,IF(A408=1,B408,IF(A409=1,B409,IF(A410=1,B410,IF(A411=1,B411,0)))))))</f>
        <v>46047</v>
      </c>
      <c r="B615" s="84">
        <f>IF(A404=1,T404,IF(A405=1,T405,IF(A406=1,T406,IF(A407=1,T407,IF(A408=1,T408,IF(A409=1,T409,IF(A410=1,T410,0)))))))</f>
        <v>0</v>
      </c>
      <c r="D615" s="84">
        <f>IF(A404=1,W404,IF(A405=1,W405,IF(A406=1,W406,IF(A407=1,W407,IF(A408=1,W408,IF(A409=1,W409,IF(A410=1,W410,0)))))))</f>
        <v>40</v>
      </c>
      <c r="E615" s="93"/>
      <c r="F615" s="57"/>
      <c r="G615" s="57"/>
      <c r="H615" s="57"/>
      <c r="I615" s="84"/>
      <c r="J615" s="57"/>
      <c r="K615" s="57"/>
      <c r="L615" s="57"/>
      <c r="M615" s="57"/>
      <c r="N615" s="57"/>
      <c r="O615" s="57"/>
      <c r="P615" s="57"/>
      <c r="Q615" s="92"/>
      <c r="R615" s="84"/>
      <c r="S615" s="94"/>
      <c r="T615" s="84"/>
      <c r="V615" s="95"/>
      <c r="W615" s="57"/>
      <c r="X615" s="57"/>
    </row>
    <row r="616" spans="1:24" x14ac:dyDescent="0.2">
      <c r="A616" s="78" t="str">
        <f>IF(A412=1,B412,IF(A413=1,B413,IF(A414=1,B414,"")))</f>
        <v/>
      </c>
      <c r="B616" s="84">
        <f>IF(A411=1,T411,IF(A412=1,T412,IF(A413=1,T413,IF(A414=1,T414,0))))</f>
        <v>0</v>
      </c>
      <c r="D616" s="84">
        <f>IF(A411=1,W411,IF(A412=1,W412,IF(A413=1,W413,IF(A414=1,W414,0))))</f>
        <v>0</v>
      </c>
      <c r="E616" s="93"/>
      <c r="F616" s="57"/>
      <c r="G616" s="57"/>
      <c r="H616" s="57"/>
      <c r="I616" s="84"/>
      <c r="J616" s="57"/>
      <c r="K616" s="57"/>
      <c r="L616" s="57"/>
      <c r="M616" s="57"/>
      <c r="N616" s="57"/>
      <c r="O616" s="57"/>
      <c r="P616" s="57"/>
      <c r="Q616" s="92"/>
      <c r="R616" s="84"/>
      <c r="S616" s="94"/>
      <c r="T616" s="84"/>
      <c r="V616" s="95"/>
      <c r="W616" s="57"/>
      <c r="X616" s="57"/>
    </row>
    <row r="617" spans="1:24" x14ac:dyDescent="0.2">
      <c r="A617" s="78"/>
      <c r="B617" s="84"/>
      <c r="D617" s="84"/>
      <c r="E617" s="93"/>
      <c r="F617" s="57"/>
      <c r="G617" s="57"/>
      <c r="H617" s="57"/>
      <c r="I617" s="84"/>
      <c r="J617" s="57"/>
      <c r="K617" s="57"/>
      <c r="L617" s="57"/>
      <c r="M617" s="57"/>
      <c r="N617" s="57"/>
      <c r="O617" s="57"/>
      <c r="P617" s="57"/>
      <c r="Q617" s="92"/>
      <c r="R617" s="84"/>
      <c r="S617" s="94"/>
      <c r="T617" s="84"/>
      <c r="V617" s="95"/>
      <c r="W617" s="57"/>
      <c r="X617" s="57"/>
    </row>
    <row r="618" spans="1:24" x14ac:dyDescent="0.2">
      <c r="A618" s="57" t="s">
        <v>62</v>
      </c>
      <c r="B618" s="84"/>
      <c r="D618" s="84"/>
      <c r="E618" s="93"/>
      <c r="F618" s="57"/>
      <c r="G618" s="57"/>
      <c r="H618" s="57"/>
      <c r="I618" s="84"/>
      <c r="J618" s="57"/>
      <c r="K618" s="57"/>
      <c r="L618" s="57"/>
      <c r="M618" s="57"/>
      <c r="N618" s="57"/>
      <c r="O618" s="57"/>
      <c r="P618" s="57"/>
      <c r="Q618" s="92"/>
      <c r="R618" s="84"/>
      <c r="S618" s="94"/>
      <c r="T618" s="84"/>
      <c r="V618" s="95"/>
      <c r="W618" s="57"/>
      <c r="X618" s="57"/>
    </row>
    <row r="619" spans="1:24" x14ac:dyDescent="0.2">
      <c r="A619" s="78">
        <f>IF(A415=1,B415,IF(A416=1,B416,IF(A417=1,B417,IF(A418=1,B418,IF(A419=1,B419,IF(A420=1,B420,IF(A421=1,B421,0)))))))</f>
        <v>46026</v>
      </c>
      <c r="B619" s="84">
        <f>IF(A415=1,T415,IF(A416=1,T416,IF(A417=1,T417,IF(A418=1,T418,IF(A419=1,T419,IF(A420=1,T420,IF(A421=1,T421,0)))))))</f>
        <v>0</v>
      </c>
      <c r="D619" s="84">
        <f>IF(A415=1,W415,IF(A416=1,W416,IF(A417=1,W417,IF(A418=1,W418,IF(A419=1,W419,IF(A420=1,W420,IF(A421=1,W421,0)))))))</f>
        <v>32</v>
      </c>
      <c r="E619" s="93"/>
      <c r="F619" s="57"/>
      <c r="G619" s="57"/>
      <c r="H619" s="57"/>
      <c r="I619" s="84"/>
      <c r="J619" s="57"/>
      <c r="K619" s="57"/>
      <c r="L619" s="57"/>
      <c r="M619" s="57"/>
      <c r="N619" s="57"/>
      <c r="O619" s="57"/>
      <c r="P619" s="57"/>
      <c r="Q619" s="92"/>
      <c r="R619" s="84"/>
      <c r="S619" s="94"/>
      <c r="T619" s="84"/>
      <c r="V619" s="95"/>
      <c r="W619" s="57"/>
      <c r="X619" s="57"/>
    </row>
    <row r="620" spans="1:24" x14ac:dyDescent="0.2">
      <c r="A620" s="78">
        <f>IF(A422=1,B422,IF(A423=1,B423,IF(A424=1,B424,IF(A425=1,B425,IF(A426=1,B426,IF(A427=1,B427,IF(A428=1,B428,0)))))))</f>
        <v>46033</v>
      </c>
      <c r="B620" s="84">
        <f>IF(A422=1,T422,IF(A423=1,T423,IF(A424=1,T424,IF(A425=1,T425,IF(A426=1,T426,IF(A427=1,T427,IF(A428=1,T428,0)))))))</f>
        <v>0</v>
      </c>
      <c r="D620" s="84">
        <f>IF(A422=1,W422,IF(A423=1,W423,IF(A424=1,W424,IF(A425=1,W425,IF(A426=1,W426,IF(A427=1,W427,IF(A428=1,W428,0)))))))</f>
        <v>40</v>
      </c>
      <c r="E620" s="93"/>
      <c r="F620" s="57"/>
      <c r="G620" s="57"/>
      <c r="H620" s="57"/>
      <c r="I620" s="84"/>
      <c r="J620" s="57"/>
      <c r="K620" s="57"/>
      <c r="L620" s="57"/>
      <c r="M620" s="57"/>
      <c r="N620" s="57"/>
      <c r="O620" s="57"/>
      <c r="P620" s="57"/>
      <c r="Q620" s="92"/>
      <c r="R620" s="84"/>
      <c r="S620" s="94"/>
      <c r="T620" s="84"/>
      <c r="V620" s="95"/>
      <c r="W620" s="57"/>
      <c r="X620" s="57"/>
    </row>
    <row r="621" spans="1:24" x14ac:dyDescent="0.2">
      <c r="A621" s="78">
        <f>IF(A429=1,B429,IF(A430=1,B430,IF(A431=1,B431,IF(A432=1,B432,IF(A433=1,B433,IF(A434=1,B434,IF(A435=1,B435,0)))))))</f>
        <v>46040</v>
      </c>
      <c r="B621" s="84">
        <f>IF(A429=1,T429,IF(A430=1,T430,IF(A431=1,T431,IF(A432=1,T432,IF(A433=1,T433,IF(A434=1,T434,IF(A435=1,T435,0)))))))</f>
        <v>0</v>
      </c>
      <c r="D621" s="84">
        <f>IF(A429=1,W429,IF(A430=1,W430,IF(A431=1,W431,IF(A432=1,W432,IF(A433=1,W433,IF(A434=1,W434,IF(A435=1,W435,0)))))))</f>
        <v>40</v>
      </c>
      <c r="E621" s="93"/>
      <c r="F621" s="57"/>
      <c r="G621" s="57"/>
      <c r="H621" s="57"/>
      <c r="I621" s="84"/>
      <c r="J621" s="57"/>
      <c r="K621" s="57"/>
      <c r="L621" s="57"/>
      <c r="M621" s="57"/>
      <c r="N621" s="57"/>
      <c r="O621" s="57"/>
      <c r="P621" s="57"/>
      <c r="Q621" s="92"/>
      <c r="R621" s="84"/>
      <c r="S621" s="94"/>
      <c r="T621" s="84"/>
      <c r="V621" s="95"/>
      <c r="W621" s="57"/>
      <c r="X621" s="57"/>
    </row>
    <row r="622" spans="1:24" x14ac:dyDescent="0.2">
      <c r="A622" s="78">
        <f>IF(A436=1,B436,IF(A437=1,B437,IF(A438=1,B438,IF(A439=1,B439,IF(A440=1,B440,IF(A441=1,B441,IF(A442=1,B442,0)))))))</f>
        <v>46047</v>
      </c>
      <c r="B622" s="84">
        <f>IF(A436=1,T436,IF(A437=1,T437,IF(A438=1,T438,IF(A439=1,T439,IF(A440=1,T440,IF(A441=1,T441,IF(A442=1,T442,0)))))))</f>
        <v>0</v>
      </c>
      <c r="D622" s="84">
        <f>IF(A436=1,W436,IF(A437=1,W437,IF(A438=1,W438,IF(A439=1,W439,IF(A440=1,W440,IF(A441=1,W441,IF(A442=1,W442,0)))))))</f>
        <v>40</v>
      </c>
      <c r="E622" s="93"/>
      <c r="F622" s="57"/>
      <c r="G622" s="57"/>
      <c r="H622" s="57"/>
      <c r="I622" s="84"/>
      <c r="J622" s="57"/>
      <c r="K622" s="57"/>
      <c r="L622" s="57"/>
      <c r="M622" s="57"/>
      <c r="N622" s="57"/>
      <c r="O622" s="57"/>
      <c r="P622" s="57"/>
      <c r="Q622" s="92"/>
      <c r="R622" s="84"/>
      <c r="S622" s="94"/>
      <c r="T622" s="84"/>
      <c r="V622" s="95"/>
      <c r="W622" s="57"/>
      <c r="X622" s="57"/>
    </row>
    <row r="623" spans="1:24" x14ac:dyDescent="0.2">
      <c r="A623" s="78" t="str">
        <f>IF(A443=1,B443,IF(A444=1,B444,IF(A445=1,B445,"")))</f>
        <v/>
      </c>
      <c r="B623" s="84">
        <f>IF(A443=1,T443,IF(A444=1,T444,IF(A445=1,T445,0)))</f>
        <v>0</v>
      </c>
      <c r="D623" s="84">
        <f>IF(A443=1,W443,IF(A444=1,W444,IF(A445=1,W445,0)))</f>
        <v>0</v>
      </c>
      <c r="E623" s="93"/>
      <c r="F623" s="57"/>
      <c r="G623" s="57"/>
      <c r="H623" s="57"/>
      <c r="I623" s="84"/>
      <c r="J623" s="57"/>
      <c r="K623" s="57"/>
      <c r="L623" s="57"/>
      <c r="M623" s="57"/>
      <c r="N623" s="57"/>
      <c r="O623" s="57"/>
      <c r="P623" s="57"/>
      <c r="Q623" s="92"/>
      <c r="R623" s="84"/>
      <c r="S623" s="94"/>
      <c r="T623" s="84"/>
      <c r="V623" s="95"/>
      <c r="W623" s="57"/>
      <c r="X623" s="57"/>
    </row>
    <row r="624" spans="1:24" x14ac:dyDescent="0.2">
      <c r="A624" s="57"/>
      <c r="B624" s="84"/>
      <c r="D624" s="84"/>
      <c r="E624" s="93"/>
      <c r="F624" s="57"/>
      <c r="G624" s="57"/>
      <c r="H624" s="57"/>
      <c r="I624" s="84"/>
      <c r="J624" s="57"/>
      <c r="K624" s="57"/>
      <c r="L624" s="57"/>
      <c r="M624" s="57"/>
      <c r="N624" s="57"/>
      <c r="O624" s="57"/>
      <c r="P624" s="57"/>
      <c r="Q624" s="92"/>
      <c r="R624" s="84"/>
      <c r="S624" s="94"/>
      <c r="T624" s="84"/>
      <c r="V624" s="95"/>
      <c r="W624" s="57"/>
      <c r="X624" s="57"/>
    </row>
    <row r="625" spans="1:24" x14ac:dyDescent="0.2">
      <c r="A625" s="57" t="s">
        <v>63</v>
      </c>
      <c r="B625" s="84"/>
      <c r="D625" s="84"/>
      <c r="E625" s="93"/>
      <c r="F625" s="57"/>
      <c r="G625" s="57"/>
      <c r="H625" s="57"/>
      <c r="I625" s="84"/>
      <c r="J625" s="57"/>
      <c r="K625" s="57"/>
      <c r="L625" s="57"/>
      <c r="M625" s="57"/>
      <c r="N625" s="57"/>
      <c r="O625" s="57"/>
      <c r="P625" s="57"/>
      <c r="Q625" s="92"/>
      <c r="R625" s="84"/>
      <c r="S625" s="94"/>
      <c r="T625" s="84"/>
      <c r="V625" s="95"/>
      <c r="W625" s="57"/>
      <c r="X625" s="57"/>
    </row>
    <row r="626" spans="1:24" x14ac:dyDescent="0.2">
      <c r="A626" s="78">
        <f>IF($A446=1,B446,IF($A447=1,B447,IF($A448=1,B448,IF($A449=1,B449,IF($A450=1,B450,IF($A451=1,B451,IF($A452=1,B452,0)))))))</f>
        <v>46026</v>
      </c>
      <c r="B626" s="84">
        <f>IF($A446=1,T446,IF($A447=1,T447,IF($A448=1,T448,IF($A449=1,T449,IF($A450=1,T450,IF($A451=1,T451,IF($A452=1,T452,0)))))))</f>
        <v>0</v>
      </c>
      <c r="D626" s="84">
        <f>IF($A446=1,W446,IF($A447=1,W447,IF($A448=1,W448,IF($A449=1,W449,IF($A450=1,W450,IF($A451=1,W451,IF($A452=1,W452,0)))))))</f>
        <v>32</v>
      </c>
      <c r="E626" s="93"/>
      <c r="F626" s="57"/>
      <c r="G626" s="57"/>
      <c r="H626" s="57"/>
      <c r="I626" s="84"/>
      <c r="J626" s="57"/>
      <c r="K626" s="57"/>
      <c r="L626" s="57"/>
      <c r="M626" s="57"/>
      <c r="N626" s="57"/>
      <c r="O626" s="57"/>
      <c r="P626" s="57"/>
      <c r="Q626" s="92"/>
      <c r="R626" s="84"/>
      <c r="S626" s="94"/>
      <c r="T626" s="84"/>
      <c r="V626" s="95"/>
      <c r="W626" s="57"/>
      <c r="X626" s="57"/>
    </row>
    <row r="627" spans="1:24" x14ac:dyDescent="0.2">
      <c r="A627" s="78">
        <f>IF($A453=1,B453,IF($A454=1,B454,IF($A455=1,B455,IF($A456=1,B456,IF($A457=1,B457,IF($A458=1,B458,IF($A459=1,B459,0)))))))</f>
        <v>46033</v>
      </c>
      <c r="B627" s="84">
        <f>IF($A453=1,T453,IF($A454=1,T454,IF($A455=1,T455,IF($A456=1,T456,IF($A457=1,T457,IF($A458=1,T458,IF($A459=1,T459,0)))))))</f>
        <v>0</v>
      </c>
      <c r="D627" s="84">
        <f>IF($A453=1,W453,IF($A454=1,W454,IF($A455=1,W455,IF($A456=1,W456,IF($A457=1,W457,IF($A458=1,W458,IF($A459=1,W459,0)))))))</f>
        <v>40</v>
      </c>
      <c r="E627" s="93"/>
      <c r="F627" s="57"/>
      <c r="G627" s="57"/>
      <c r="H627" s="57"/>
      <c r="I627" s="84"/>
      <c r="J627" s="57"/>
      <c r="K627" s="57"/>
      <c r="L627" s="57"/>
      <c r="M627" s="57"/>
      <c r="N627" s="57"/>
      <c r="O627" s="57"/>
      <c r="P627" s="57"/>
      <c r="Q627" s="92"/>
      <c r="R627" s="84"/>
      <c r="S627" s="94"/>
      <c r="T627" s="84"/>
      <c r="V627" s="95"/>
      <c r="W627" s="57"/>
      <c r="X627" s="57"/>
    </row>
    <row r="628" spans="1:24" x14ac:dyDescent="0.2">
      <c r="A628" s="78">
        <f>IF($A460=1,B460,IF($A461=1,B461,IF($A462=1,B462,IF($A463=1,B463,IF($A464=1,B464,IF($A465=1,B465,IF($A466=1,B466,0)))))))</f>
        <v>46040</v>
      </c>
      <c r="B628" s="84">
        <f>IF($A460=1,T460,IF($A461=1,T461,IF($A462=1,T462,IF($A463=1,T463,IF($A464=1,T464,IF($A465=1,T465,IF($A466=1,T466,0)))))))</f>
        <v>0</v>
      </c>
      <c r="D628" s="84">
        <f>IF($A460=1,W460,IF($A461=1,W461,IF($A462=1,W462,IF($A463=1,W463,IF($A464=1,W464,IF($A465=1,W465,IF($A466=1,W466,0)))))))</f>
        <v>40</v>
      </c>
      <c r="E628" s="93"/>
      <c r="F628" s="57"/>
      <c r="G628" s="57"/>
      <c r="H628" s="57"/>
      <c r="I628" s="84"/>
      <c r="J628" s="57"/>
      <c r="K628" s="57"/>
      <c r="L628" s="57"/>
      <c r="M628" s="57"/>
      <c r="N628" s="57"/>
      <c r="O628" s="57"/>
      <c r="P628" s="57"/>
      <c r="Q628" s="92"/>
      <c r="R628" s="84"/>
      <c r="S628" s="94"/>
      <c r="T628" s="84"/>
      <c r="V628" s="95"/>
      <c r="W628" s="57"/>
      <c r="X628" s="57"/>
    </row>
    <row r="629" spans="1:24" x14ac:dyDescent="0.2">
      <c r="A629" s="78">
        <f>IF($A467=1,B467,IF($A468=1,B468,IF($A469=1,B469,IF($A470=1,B470,IF($A471=1,B471,IF($A472=1,B472,IF($A473=1,B473,0)))))))</f>
        <v>46047</v>
      </c>
      <c r="B629" s="84">
        <f>IF($A467=1,T467,IF($A468=1,T468,IF($A469=1,T469,IF($A470=1,T470,IF($A471=1,T471,IF($A472=1,T472,IF($A473=1,T473,0)))))))</f>
        <v>0</v>
      </c>
      <c r="D629" s="84">
        <f>IF($A467=1,W467,IF($A468=1,W468,IF($A469=1,W469,IF($A470=1,W470,IF($A471=1,W471,IF($A472=1,W472,IF($A473=1,W473,0)))))))</f>
        <v>40</v>
      </c>
      <c r="E629" s="93"/>
      <c r="F629" s="57"/>
      <c r="G629" s="57"/>
      <c r="H629" s="57"/>
      <c r="I629" s="84"/>
      <c r="J629" s="57"/>
      <c r="K629" s="57"/>
      <c r="L629" s="57"/>
      <c r="M629" s="57"/>
      <c r="N629" s="57"/>
      <c r="O629" s="57"/>
      <c r="P629" s="57"/>
      <c r="Q629" s="92"/>
      <c r="R629" s="84"/>
      <c r="S629" s="94"/>
      <c r="T629" s="84"/>
      <c r="V629" s="95"/>
      <c r="W629" s="57"/>
      <c r="X629" s="57"/>
    </row>
    <row r="630" spans="1:24" x14ac:dyDescent="0.2">
      <c r="A630" s="78" t="str">
        <f>IF($A474=1,B474,IF($A475=1,B475,""))</f>
        <v/>
      </c>
      <c r="B630" s="84">
        <f>IF($A474=1,T474,IF($A475=1,T475,0))</f>
        <v>0</v>
      </c>
      <c r="D630" s="84">
        <f>IF($A474=1,W474,IF($A475=1,W475,0))</f>
        <v>0</v>
      </c>
      <c r="E630" s="93"/>
      <c r="F630" s="57"/>
      <c r="G630" s="57"/>
      <c r="H630" s="57"/>
      <c r="I630" s="84"/>
      <c r="J630" s="57"/>
      <c r="K630" s="57"/>
      <c r="L630" s="57"/>
      <c r="M630" s="57"/>
      <c r="N630" s="57"/>
      <c r="O630" s="57"/>
      <c r="P630" s="57"/>
      <c r="Q630" s="92"/>
      <c r="R630" s="84"/>
      <c r="S630" s="94"/>
      <c r="T630" s="84"/>
      <c r="V630" s="95"/>
      <c r="W630" s="57"/>
      <c r="X630" s="57"/>
    </row>
    <row r="631" spans="1:24" x14ac:dyDescent="0.2">
      <c r="A631" s="78"/>
      <c r="B631" s="84"/>
      <c r="D631" s="84"/>
      <c r="E631" s="93"/>
      <c r="F631" s="57"/>
      <c r="G631" s="57"/>
      <c r="H631" s="57"/>
      <c r="I631" s="84"/>
      <c r="J631" s="57"/>
      <c r="K631" s="57"/>
      <c r="L631" s="57"/>
      <c r="M631" s="57"/>
      <c r="N631" s="57"/>
      <c r="O631" s="57"/>
      <c r="P631" s="57"/>
      <c r="Q631" s="92"/>
      <c r="R631" s="84"/>
      <c r="S631" s="94"/>
      <c r="T631" s="84"/>
      <c r="V631" s="95"/>
      <c r="W631" s="57"/>
      <c r="X631" s="57"/>
    </row>
    <row r="632" spans="1:24" x14ac:dyDescent="0.2">
      <c r="A632" s="57" t="s">
        <v>64</v>
      </c>
      <c r="B632" s="84"/>
      <c r="D632" s="84"/>
      <c r="E632" s="93"/>
      <c r="F632" s="57"/>
      <c r="G632" s="57"/>
      <c r="H632" s="57"/>
      <c r="I632" s="84"/>
      <c r="J632" s="57"/>
      <c r="K632" s="57"/>
      <c r="L632" s="57"/>
      <c r="M632" s="57"/>
      <c r="N632" s="57"/>
      <c r="O632" s="57"/>
      <c r="P632" s="57"/>
      <c r="Q632" s="92"/>
      <c r="R632" s="84"/>
      <c r="S632" s="94"/>
      <c r="T632" s="84"/>
      <c r="V632" s="95"/>
      <c r="W632" s="57"/>
      <c r="X632" s="57"/>
    </row>
    <row r="633" spans="1:24" x14ac:dyDescent="0.2">
      <c r="A633" s="78">
        <f>IF(A476=1,B476,IF(A477=1,B477,IF(A478=1,B478,IF(A479=1,B479,IF(A480=1,B480,IF(A481=1,B481,IF(A482=1,B482,0)))))))</f>
        <v>46026</v>
      </c>
      <c r="B633" s="84">
        <f>IF(A476=1,T476,IF(A477=1,T477,IF(A478=1,T478,IF(A479=1,T479,IF(A480=1,T480,IF(A481=1,T481,IF(A482=1,T482,0)))))))</f>
        <v>0</v>
      </c>
      <c r="D633" s="84">
        <f>IF(A476=1,W476,IF(A477=1,W477,IF(A478=1,W478,IF(A479=1,W479,IF(A480=1,W480,IF(A481=1,W481,IF(A482=1,W482,0)))))))</f>
        <v>40</v>
      </c>
      <c r="E633" s="93"/>
      <c r="F633" s="57"/>
      <c r="G633" s="57"/>
      <c r="H633" s="57"/>
      <c r="I633" s="84"/>
      <c r="J633" s="57"/>
      <c r="K633" s="57"/>
      <c r="L633" s="57"/>
      <c r="M633" s="57"/>
      <c r="N633" s="57"/>
      <c r="O633" s="57"/>
      <c r="P633" s="57"/>
      <c r="Q633" s="92"/>
      <c r="R633" s="84"/>
      <c r="S633" s="94"/>
      <c r="T633" s="84"/>
      <c r="V633" s="95"/>
      <c r="W633" s="57"/>
      <c r="X633" s="57"/>
    </row>
    <row r="634" spans="1:24" x14ac:dyDescent="0.2">
      <c r="A634" s="78">
        <f>IF(A483=1,B483,IF(A484=1,B484,IF(A485=1,B485,IF(A486=1,B486,IF(A487=1,B487,IF(A488=1,B488,IF(A489=1,B489,0)))))))</f>
        <v>46033</v>
      </c>
      <c r="B634" s="84">
        <f>IF(A483=1,T483,IF(A484=1,T484,IF(A485=1,T485,IF(A486=1,T486,IF(A487=1,T487,IF(A488=1,T488,IF(A489=1,T489,0)))))))</f>
        <v>0</v>
      </c>
      <c r="D634" s="84">
        <f>IF(A483=1,W483,IF(A484=1,W484,IF(A485=1,W485,IF(A486=1,W486,IF(A487=1,W487,IF(A488=1,W488,IF(A489=1,W489,0)))))))</f>
        <v>40</v>
      </c>
      <c r="E634" s="93"/>
      <c r="F634" s="57"/>
      <c r="G634" s="57"/>
      <c r="H634" s="57"/>
      <c r="I634" s="84"/>
      <c r="J634" s="57"/>
      <c r="K634" s="57"/>
      <c r="L634" s="57"/>
      <c r="M634" s="57"/>
      <c r="N634" s="57"/>
      <c r="O634" s="57"/>
      <c r="P634" s="57"/>
      <c r="Q634" s="92"/>
      <c r="R634" s="84"/>
      <c r="S634" s="94"/>
      <c r="T634" s="84"/>
      <c r="V634" s="95"/>
      <c r="W634" s="57"/>
      <c r="X634" s="57"/>
    </row>
    <row r="635" spans="1:24" x14ac:dyDescent="0.2">
      <c r="A635" s="78">
        <f>IF(A490=1,B490,IF(A491=1,B491,IF(A492=1,B492,IF(A493=1,B493,IF(A494=1,B494,IF(A495=1,B495,IF(A496=1,B496,0)))))))</f>
        <v>46040</v>
      </c>
      <c r="B635" s="84">
        <f>IF(A490=1,T490,IF(A491=1,T491,IF(A492=1,T492,IF(A493=1,T493,IF(A494=1,T494,IF(A495=1,T495,IF(A496=1,T496,0)))))))</f>
        <v>0</v>
      </c>
      <c r="D635" s="84">
        <f>IF(A490=1,W490,IF(A491=1,W491,IF(A492=1,W492,IF(A493=1,W493,IF(A494=1,W494,IF(A495=1,W495,IF(A496=1,W496,0)))))))</f>
        <v>40</v>
      </c>
      <c r="E635" s="93"/>
      <c r="F635" s="57"/>
      <c r="G635" s="57"/>
      <c r="H635" s="57"/>
      <c r="I635" s="84"/>
      <c r="J635" s="57"/>
      <c r="K635" s="57"/>
      <c r="L635" s="57"/>
      <c r="M635" s="57"/>
      <c r="N635" s="57"/>
      <c r="O635" s="57"/>
      <c r="P635" s="57"/>
      <c r="Q635" s="92"/>
      <c r="R635" s="84"/>
      <c r="S635" s="94"/>
      <c r="T635" s="84"/>
      <c r="V635" s="95"/>
      <c r="W635" s="57"/>
      <c r="X635" s="57"/>
    </row>
    <row r="636" spans="1:24" x14ac:dyDescent="0.2">
      <c r="A636" s="78">
        <f>IF(A497=1,B497,IF(A498=1,B498,IF(A499=1,B499,IF(A500=1,B500,IF(A501=1,B501,IF(A502=1,B502,IF(A503=1,B503,0)))))))</f>
        <v>46047</v>
      </c>
      <c r="B636" s="84">
        <f>IF(A497=1,T497,IF(A497=1,T497,IF(A498=1,T498,IF(A499=1,T499,IF(A500=1,T500,IF(A501=1,T501,IF(A502=1,T502,IF(A503=1,T503,0))))))))</f>
        <v>0</v>
      </c>
      <c r="D636" s="84">
        <f>IF(A497=1,W497,IF(A497=1,W497,IF(A498=1,W498,IF(A499=1,W499,IF(A500=1,W500,IF(A501=1,W501,IF(A502=1,W502,IF(A503=1,W503,0))))))))</f>
        <v>40</v>
      </c>
      <c r="E636" s="93"/>
      <c r="F636" s="57"/>
      <c r="G636" s="57"/>
      <c r="H636" s="57"/>
      <c r="I636" s="84"/>
      <c r="J636" s="57"/>
      <c r="K636" s="57"/>
      <c r="L636" s="57"/>
      <c r="M636" s="57"/>
      <c r="N636" s="57"/>
      <c r="O636" s="57"/>
      <c r="P636" s="57"/>
      <c r="Q636" s="92"/>
      <c r="R636" s="84"/>
      <c r="S636" s="94"/>
      <c r="T636" s="84"/>
      <c r="V636" s="95"/>
      <c r="W636" s="57"/>
      <c r="X636" s="57"/>
    </row>
    <row r="637" spans="1:24" x14ac:dyDescent="0.2">
      <c r="A637" s="78" t="str">
        <f>IF(A504=1,B504,IF(A505=1,B505,IF(A506=1,B506,"")))</f>
        <v/>
      </c>
      <c r="B637" s="84">
        <f>IF(A504=1,T504,IF(A505=1,T505,IF(A506=1,T506,0)))</f>
        <v>0</v>
      </c>
      <c r="D637" s="84">
        <f>IF(A504=1,W504,IF(A505=1,W505,IF(A506=1,W506,0)))</f>
        <v>0</v>
      </c>
      <c r="E637" s="93"/>
      <c r="F637" s="57"/>
      <c r="G637" s="57"/>
      <c r="H637" s="57"/>
      <c r="I637" s="84"/>
      <c r="J637" s="57"/>
      <c r="K637" s="57"/>
      <c r="L637" s="57"/>
      <c r="M637" s="57"/>
      <c r="N637" s="57"/>
      <c r="O637" s="57"/>
      <c r="P637" s="57"/>
      <c r="Q637" s="92"/>
      <c r="R637" s="84"/>
      <c r="S637" s="94"/>
      <c r="T637" s="84"/>
      <c r="V637" s="95"/>
      <c r="W637" s="57"/>
      <c r="X637" s="57"/>
    </row>
    <row r="638" spans="1:24" x14ac:dyDescent="0.2">
      <c r="A638" s="57"/>
      <c r="B638" s="84"/>
      <c r="D638" s="84"/>
      <c r="E638" s="93"/>
      <c r="F638" s="57"/>
      <c r="G638" s="57"/>
      <c r="H638" s="57"/>
      <c r="I638" s="84"/>
      <c r="J638" s="57"/>
      <c r="K638" s="57"/>
      <c r="L638" s="57"/>
      <c r="M638" s="57"/>
      <c r="N638" s="57"/>
      <c r="O638" s="57"/>
      <c r="P638" s="57"/>
      <c r="Q638" s="92"/>
      <c r="R638" s="84"/>
      <c r="S638" s="94"/>
      <c r="T638" s="84"/>
      <c r="V638" s="95"/>
      <c r="W638" s="57"/>
      <c r="X638" s="57"/>
    </row>
    <row r="639" spans="1:24" x14ac:dyDescent="0.2">
      <c r="A639" s="57" t="s">
        <v>65</v>
      </c>
      <c r="B639" s="84"/>
      <c r="D639" s="84"/>
      <c r="E639" s="93"/>
      <c r="F639" s="57"/>
      <c r="G639" s="57"/>
      <c r="H639" s="57"/>
      <c r="I639" s="84"/>
      <c r="J639" s="57"/>
      <c r="K639" s="57"/>
      <c r="L639" s="57"/>
      <c r="M639" s="57"/>
      <c r="N639" s="57"/>
      <c r="O639" s="57"/>
      <c r="P639" s="57"/>
      <c r="Q639" s="92"/>
      <c r="R639" s="84"/>
      <c r="S639" s="94"/>
      <c r="T639" s="84"/>
      <c r="V639" s="95"/>
      <c r="W639" s="57"/>
      <c r="X639" s="57"/>
    </row>
    <row r="640" spans="1:24" x14ac:dyDescent="0.2">
      <c r="A640" s="78">
        <f>IF(A507=1,B507,IF(A508=1,B508,IF(A509=1,B509,IF(A510=1,B510,IF(A511=1,B511,IF(A512=1,B512,IF(A513=1,B513,0)))))))</f>
        <v>46026</v>
      </c>
      <c r="B640" s="84">
        <f>IF(A507=1,T507,IF(A508=1,T508,IF(A509=1,T509,IF(A510=1,T510,IF(A511=1,T511,IF(A512=1,T512,IF(A513=1,T513,0)))))))</f>
        <v>0</v>
      </c>
      <c r="D640" s="84">
        <f>IF(A507=1,W507,IF(A508=1,W508,IF(A509=1,W509,IF(A510=1,W510,IF(A511=1,W511,IF(A512=1,W512,IF(A513=1,W513,0)))))))</f>
        <v>32</v>
      </c>
      <c r="E640" s="93"/>
      <c r="F640" s="57"/>
      <c r="G640" s="57"/>
      <c r="H640" s="57"/>
      <c r="I640" s="84"/>
      <c r="J640" s="57"/>
      <c r="K640" s="57"/>
      <c r="L640" s="57"/>
      <c r="M640" s="57"/>
      <c r="N640" s="57"/>
      <c r="O640" s="57"/>
      <c r="P640" s="57"/>
      <c r="Q640" s="92"/>
      <c r="R640" s="84"/>
      <c r="S640" s="94"/>
      <c r="T640" s="84"/>
      <c r="V640" s="95"/>
      <c r="W640" s="57"/>
      <c r="X640" s="57"/>
    </row>
    <row r="641" spans="1:24" x14ac:dyDescent="0.2">
      <c r="A641" s="78">
        <f>IF(A514=1,B514,IF(A515=1,B515,IF(A516=1,B516,IF(A517=1,B517,IF(A518=1,B518,IF(A519=1,B519,IF(A520=1,B520,0)))))))</f>
        <v>46033</v>
      </c>
      <c r="B641" s="84">
        <f>IF(A514=1,T514,IF(A515=1,T515,IF(A516=1,T516,IF(A517=1,T517,IF(A518=1,T518,IF(A519=1,T519,IF(A520=1,T520,0)))))))</f>
        <v>0</v>
      </c>
      <c r="D641" s="84">
        <f>IF(A514=1,W514,IF(A515=1,W515,IF(A516=1,W516,IF(A517=1,W517,IF(A518=1,W518,IF(A519=1,W519,IF(A520=1,W520,0)))))))</f>
        <v>40</v>
      </c>
      <c r="E641" s="93"/>
      <c r="F641" s="57"/>
      <c r="G641" s="57"/>
      <c r="H641" s="57"/>
      <c r="I641" s="84"/>
      <c r="J641" s="57"/>
      <c r="K641" s="57"/>
      <c r="L641" s="57"/>
      <c r="M641" s="57"/>
      <c r="N641" s="57"/>
      <c r="O641" s="57"/>
      <c r="P641" s="57"/>
      <c r="Q641" s="92"/>
      <c r="R641" s="84"/>
      <c r="S641" s="94"/>
      <c r="T641" s="84"/>
      <c r="V641" s="95"/>
      <c r="W641" s="57"/>
      <c r="X641" s="57"/>
    </row>
    <row r="642" spans="1:24" x14ac:dyDescent="0.2">
      <c r="A642" s="78">
        <f>IF(A521=1,B521,IF(A522=1,B522,IF(A523=1,B523,IF(A524=1,B524,IF(A525=1,B525,IF(A526=1,B526,IF(A527=1,B527,0)))))))</f>
        <v>46040</v>
      </c>
      <c r="B642" s="84">
        <f>IF(A521=1,T521,IF(A522=1,T522,IF(A523=1,T523,IF(A524=1,T524,IF(A525=1,T525,IF(A526=1,T526,IF(A527=1,T527,0)))))))</f>
        <v>0</v>
      </c>
      <c r="D642" s="84">
        <f>IF(A521=1,W521,IF(A522=1,W522,IF(A523=1,W523,IF(A524=1,W524,IF(A525=1,W525,IF(A526=1,W526,IF(A527=1,W527,0)))))))</f>
        <v>40</v>
      </c>
      <c r="E642" s="93"/>
      <c r="F642" s="57"/>
      <c r="G642" s="57"/>
      <c r="H642" s="57"/>
      <c r="I642" s="84"/>
      <c r="J642" s="57"/>
      <c r="K642" s="57"/>
      <c r="L642" s="57"/>
      <c r="M642" s="57"/>
      <c r="N642" s="57"/>
      <c r="O642" s="57"/>
      <c r="P642" s="57"/>
      <c r="Q642" s="92"/>
      <c r="R642" s="84"/>
      <c r="S642" s="94"/>
      <c r="T642" s="84"/>
      <c r="V642" s="95"/>
      <c r="W642" s="57"/>
      <c r="X642" s="57"/>
    </row>
    <row r="643" spans="1:24" x14ac:dyDescent="0.2">
      <c r="A643" s="78">
        <f>IF(A528=1,B528,IF(A529=1,B529,IF(A530=1,B530,IF(A531=1,B531,IF(A532=1,B532,IF(A533=1,B533,IF(A534=1,B534,0)))))))</f>
        <v>46047</v>
      </c>
      <c r="B643" s="84">
        <f>IF(A528=1,T528,IF(A529=1,T529,IF(A530=1,T530,IF(A531=1,T531,IF(A532=1,T532,IF(A533=1,T533,IF(A534=1,T534,0)))))))</f>
        <v>0</v>
      </c>
      <c r="D643" s="84">
        <f>IF(A528=1,W528,IF(A529=1,W529,IF(A530=1,W530,IF(A531=1,W531,IF(A532=1,W532,IF(A533=1,W533,IF(A534=1,W534,0)))))))</f>
        <v>40</v>
      </c>
      <c r="E643" s="93"/>
      <c r="F643" s="57"/>
      <c r="G643" s="57"/>
      <c r="H643" s="57"/>
      <c r="I643" s="84"/>
      <c r="J643" s="57"/>
      <c r="K643" s="57"/>
      <c r="L643" s="57"/>
      <c r="M643" s="57"/>
      <c r="N643" s="57"/>
      <c r="O643" s="57"/>
      <c r="P643" s="57"/>
      <c r="Q643" s="92"/>
      <c r="R643" s="84"/>
      <c r="S643" s="94"/>
      <c r="T643" s="84"/>
      <c r="V643" s="95"/>
      <c r="W643" s="57"/>
      <c r="X643" s="57"/>
    </row>
    <row r="644" spans="1:24" x14ac:dyDescent="0.2">
      <c r="A644" s="78" t="str">
        <f>IF(A535=1,B535,IF(A536=1,B536,""))</f>
        <v/>
      </c>
      <c r="B644" s="84">
        <f>IF(A535=1,T535,IF(A536=1,T536,0))</f>
        <v>0</v>
      </c>
      <c r="D644" s="84">
        <f>IF(A535=1,W535,IF(A536=1,W536,0))</f>
        <v>0</v>
      </c>
      <c r="E644" s="93"/>
      <c r="F644" s="57"/>
      <c r="G644" s="57"/>
      <c r="H644" s="57"/>
      <c r="I644" s="84"/>
      <c r="J644" s="57"/>
      <c r="K644" s="57"/>
      <c r="L644" s="57"/>
      <c r="M644" s="57"/>
      <c r="N644" s="57"/>
      <c r="O644" s="57"/>
      <c r="P644" s="57"/>
      <c r="Q644" s="92"/>
      <c r="R644" s="84"/>
      <c r="S644" s="94"/>
      <c r="T644" s="84"/>
      <c r="V644" s="95"/>
      <c r="W644" s="57"/>
      <c r="X644" s="57"/>
    </row>
    <row r="645" spans="1:24" x14ac:dyDescent="0.2">
      <c r="A645" s="78"/>
      <c r="B645" s="84"/>
      <c r="D645" s="84"/>
      <c r="E645" s="93"/>
      <c r="F645" s="57"/>
      <c r="G645" s="57"/>
      <c r="H645" s="57"/>
      <c r="I645" s="84"/>
      <c r="J645" s="57"/>
      <c r="K645" s="57"/>
      <c r="L645" s="57"/>
      <c r="M645" s="57"/>
      <c r="N645" s="57"/>
      <c r="O645" s="57"/>
      <c r="P645" s="57"/>
      <c r="Q645" s="92"/>
      <c r="R645" s="84"/>
      <c r="S645" s="94"/>
      <c r="T645" s="84"/>
      <c r="V645" s="95"/>
      <c r="W645" s="57"/>
      <c r="X645" s="57"/>
    </row>
    <row r="646" spans="1:24" x14ac:dyDescent="0.2">
      <c r="A646" s="57" t="s">
        <v>66</v>
      </c>
      <c r="B646" s="84"/>
      <c r="D646" s="84"/>
      <c r="E646" s="93"/>
      <c r="F646" s="57"/>
      <c r="G646" s="57"/>
      <c r="H646" s="57"/>
      <c r="I646" s="84"/>
      <c r="J646" s="57"/>
      <c r="K646" s="57"/>
      <c r="L646" s="57"/>
      <c r="M646" s="57"/>
      <c r="N646" s="57"/>
      <c r="O646" s="57"/>
      <c r="P646" s="57"/>
      <c r="Q646" s="92"/>
      <c r="R646" s="84"/>
      <c r="S646" s="94"/>
      <c r="T646" s="84"/>
      <c r="V646" s="95"/>
      <c r="W646" s="57"/>
      <c r="X646" s="57"/>
    </row>
    <row r="647" spans="1:24" x14ac:dyDescent="0.2">
      <c r="A647" s="78">
        <f>IF(A537=1,B537,IF(A538=1,B538,IF(A539=1,B539,IF(A540=1,B540,IF(A541=1,B541,IF(A542=1,B542,IF(A543=1,B543,0)))))))</f>
        <v>46026</v>
      </c>
      <c r="B647" s="84">
        <f>IF(A537=1,T537,IF(A538=1,T538,IF(A539=1,T539,IF(A540=1,T540,IF(A541=1,T541,IF(A542=1,T542,IF(A543=1,T543,0)))))))</f>
        <v>0</v>
      </c>
      <c r="D647" s="84">
        <f>IF(A537=1,W537,IF(A538=1,W538,IF(A539=1,W539,IF(A540=1,W540,IF(A541=1,W541,IF(A542=1,W542,IF(A543=1,W543,0)))))))</f>
        <v>40</v>
      </c>
      <c r="E647" s="93"/>
      <c r="F647" s="57"/>
      <c r="G647" s="57"/>
      <c r="H647" s="57"/>
      <c r="I647" s="84"/>
      <c r="J647" s="57"/>
      <c r="K647" s="57"/>
      <c r="L647" s="57"/>
      <c r="M647" s="57"/>
      <c r="N647" s="57"/>
      <c r="O647" s="57"/>
      <c r="P647" s="57"/>
      <c r="Q647" s="92"/>
      <c r="R647" s="84"/>
      <c r="S647" s="94"/>
      <c r="T647" s="84"/>
      <c r="V647" s="95"/>
      <c r="W647" s="57"/>
      <c r="X647" s="57"/>
    </row>
    <row r="648" spans="1:24" x14ac:dyDescent="0.2">
      <c r="A648" s="78">
        <f>IF(A544=1,B544,IF(A545=1,B545,IF(A546=1,B546,IF(A547=1,B547,IF(A548=1,B548,IF(A549=1,B549,IF(A550=1,B550,0)))))))</f>
        <v>46033</v>
      </c>
      <c r="B648" s="84">
        <f>IF(A544=1,T544,IF(A545=1,T545,IF(A546=1,T546,IF(A547=1,T547,IF(A548=1,T548,IF(A549=1,T549,IF(A550=1,T550,0)))))))</f>
        <v>0</v>
      </c>
      <c r="D648" s="84">
        <f>IF(A544=1,W544,IF(A545=1,W545,IF(A546=1,W546,IF(A547=1,W547,IF(A548=1,W548,IF(A549=1,W549,IF(A550=1,W550,0)))))))</f>
        <v>40</v>
      </c>
      <c r="E648" s="93"/>
      <c r="F648" s="57"/>
      <c r="G648" s="57"/>
      <c r="H648" s="57"/>
      <c r="I648" s="84"/>
      <c r="J648" s="57"/>
      <c r="K648" s="57"/>
      <c r="L648" s="57"/>
      <c r="M648" s="57"/>
      <c r="N648" s="57"/>
      <c r="O648" s="57"/>
      <c r="P648" s="57"/>
      <c r="Q648" s="92"/>
      <c r="R648" s="84"/>
      <c r="S648" s="94"/>
      <c r="T648" s="84"/>
      <c r="V648" s="95"/>
      <c r="W648" s="57"/>
      <c r="X648" s="57"/>
    </row>
    <row r="649" spans="1:24" x14ac:dyDescent="0.2">
      <c r="A649" s="78">
        <f>IF(A551=1,B551,IF(A552=1,B552,IF(A553=1,B553,IF(A554=1,B554,IF(A555=1,B555,IF(A556=1,B556,IF(A557=1,B557,0)))))))</f>
        <v>46040</v>
      </c>
      <c r="B649" s="84">
        <f>IF(A551=1,T551,IF(A552=1,T552,IF(A553=1,T553,IF(A554=1,T554,IF(A555=1,T555,IF(A556=1,T556,IF(A557=1,T557,0)))))))</f>
        <v>0</v>
      </c>
      <c r="D649" s="84">
        <f>IF(A551=1,W551,IF(A552=1,W552,IF(A553=1,W553,IF(A554=1,W554,IF(A555=1,W555,IF(A556=1,W556,IF(A557=1,W557,0)))))))</f>
        <v>40</v>
      </c>
      <c r="E649" s="93"/>
      <c r="F649" s="57"/>
      <c r="G649" s="57"/>
      <c r="H649" s="57"/>
      <c r="I649" s="84"/>
      <c r="J649" s="57"/>
      <c r="K649" s="57"/>
      <c r="L649" s="57"/>
      <c r="M649" s="57"/>
      <c r="N649" s="57"/>
      <c r="O649" s="57"/>
      <c r="P649" s="57"/>
      <c r="Q649" s="92"/>
      <c r="R649" s="84"/>
      <c r="S649" s="94"/>
      <c r="T649" s="84"/>
      <c r="V649" s="95"/>
      <c r="W649" s="57"/>
      <c r="X649" s="57"/>
    </row>
    <row r="650" spans="1:24" x14ac:dyDescent="0.2">
      <c r="A650" s="78">
        <f>IF(A558=1,B558,IF(A559=1,B559,IF(A560=1,B560,IF(A561=1,B561,IF(A562=1,B562,IF(A563=1,B563,IF(A564=1,B564,0)))))))</f>
        <v>46047</v>
      </c>
      <c r="B650" s="84">
        <f>IF(A558=1,T558,IF(A559=1,T559,IF(A560=1,T560,IF(A561=1,T561,IF(A562=1,T562,IF(A563=1,T563,IF(A564=1,T564,0)))))))</f>
        <v>0</v>
      </c>
      <c r="D650" s="84">
        <f>IF(A558=1,W558,IF(A559=1,W559,IF(A560=1,W560,IF(A561=1,W561,IF(A562=1,W562,IF(A563=1,W563,IF(A564=1,W564,0)))))))</f>
        <v>40</v>
      </c>
      <c r="E650" s="93"/>
      <c r="F650" s="57"/>
      <c r="G650" s="57"/>
      <c r="H650" s="57"/>
      <c r="I650" s="84"/>
      <c r="J650" s="57"/>
      <c r="K650" s="57"/>
      <c r="L650" s="57"/>
      <c r="M650" s="57"/>
      <c r="N650" s="57"/>
      <c r="O650" s="57"/>
      <c r="P650" s="57"/>
      <c r="Q650" s="92"/>
      <c r="R650" s="84"/>
      <c r="S650" s="94"/>
      <c r="T650" s="84"/>
      <c r="V650" s="95"/>
      <c r="W650" s="57"/>
      <c r="X650" s="57"/>
    </row>
    <row r="651" spans="1:24" x14ac:dyDescent="0.2">
      <c r="A651" s="78" t="str">
        <f>IF(A565=1,B565,IF(A566=1,B566,IF(A567=1,B567,"")))</f>
        <v/>
      </c>
      <c r="B651" s="84">
        <f>IF(A565=1,T565,IF(A566=1,T566,IF(A567=1,T567,0)))</f>
        <v>0</v>
      </c>
      <c r="D651" s="84">
        <f>IF(A565=1,W565,IF(A566=1,W566,IF(A567=1,W567,0)))</f>
        <v>0</v>
      </c>
      <c r="E651" s="93"/>
      <c r="F651" s="57"/>
      <c r="G651" s="57"/>
      <c r="H651" s="57"/>
      <c r="I651" s="84"/>
      <c r="J651" s="57"/>
      <c r="K651" s="57"/>
      <c r="L651" s="57"/>
      <c r="M651" s="57"/>
      <c r="N651" s="57"/>
      <c r="O651" s="57"/>
      <c r="P651" s="57"/>
      <c r="Q651" s="92"/>
      <c r="R651" s="84"/>
      <c r="S651" s="94"/>
      <c r="T651" s="84"/>
      <c r="V651" s="95"/>
      <c r="W651" s="57"/>
      <c r="X651" s="57"/>
    </row>
    <row r="652" spans="1:24" x14ac:dyDescent="0.2">
      <c r="A652" s="499">
        <f>B567</f>
        <v>46053</v>
      </c>
      <c r="B652" s="84">
        <f>IF(A567=1,"",T567)</f>
        <v>0</v>
      </c>
      <c r="D652" s="84">
        <f>IF(B567=1,"",W567)</f>
        <v>32</v>
      </c>
      <c r="E652" s="93"/>
      <c r="F652" s="57"/>
      <c r="G652" s="57"/>
      <c r="H652" s="57"/>
      <c r="I652" s="84"/>
      <c r="J652" s="57"/>
      <c r="K652" s="57"/>
      <c r="L652" s="57"/>
      <c r="M652" s="57"/>
      <c r="N652" s="57"/>
      <c r="O652" s="57"/>
      <c r="P652" s="57"/>
      <c r="Q652" s="92"/>
      <c r="R652" s="84"/>
      <c r="S652" s="94"/>
      <c r="T652" s="84"/>
      <c r="V652" s="95"/>
      <c r="W652" s="57"/>
      <c r="X652" s="57"/>
    </row>
    <row r="653" spans="1:24" x14ac:dyDescent="0.2">
      <c r="A653" s="64"/>
      <c r="B653" s="64"/>
      <c r="D653" s="64"/>
      <c r="E653" s="64"/>
      <c r="F653" s="57"/>
      <c r="G653" s="57"/>
      <c r="H653" s="57"/>
      <c r="I653" s="84"/>
      <c r="J653" s="57"/>
      <c r="K653" s="57"/>
      <c r="L653" s="57"/>
      <c r="M653" s="57"/>
      <c r="N653" s="57"/>
      <c r="O653" s="57"/>
      <c r="P653" s="57"/>
      <c r="Q653" s="92"/>
      <c r="R653" s="84"/>
      <c r="S653" s="94"/>
      <c r="T653" s="84"/>
      <c r="V653" s="95"/>
      <c r="W653" s="57"/>
      <c r="X653" s="57"/>
    </row>
    <row r="654" spans="1:24" x14ac:dyDescent="0.2">
      <c r="A654" s="64"/>
      <c r="B654" s="64"/>
      <c r="D654" s="64"/>
      <c r="E654" s="64"/>
      <c r="I654" s="11"/>
    </row>
    <row r="655" spans="1:24" x14ac:dyDescent="0.2">
      <c r="A655" s="64"/>
      <c r="B655" s="64"/>
      <c r="D655" s="64"/>
      <c r="E655" s="64"/>
      <c r="I655" s="11"/>
    </row>
    <row r="656" spans="1:24" x14ac:dyDescent="0.2">
      <c r="A656" s="64"/>
      <c r="B656" s="64"/>
      <c r="D656" s="64"/>
      <c r="E656" s="64"/>
      <c r="I656" s="11"/>
    </row>
    <row r="657" spans="1:9" x14ac:dyDescent="0.2">
      <c r="A657" s="64"/>
      <c r="B657" s="64"/>
      <c r="D657" s="64"/>
      <c r="E657" s="64"/>
      <c r="I657" s="11"/>
    </row>
    <row r="658" spans="1:9" x14ac:dyDescent="0.2">
      <c r="A658" s="64"/>
      <c r="B658" s="64"/>
      <c r="D658" s="64"/>
      <c r="E658" s="64"/>
      <c r="I658" s="11"/>
    </row>
    <row r="659" spans="1:9" x14ac:dyDescent="0.2">
      <c r="A659" s="64"/>
      <c r="B659" s="64"/>
      <c r="D659" s="64"/>
      <c r="E659" s="64"/>
      <c r="I659" s="11"/>
    </row>
    <row r="660" spans="1:9" x14ac:dyDescent="0.2">
      <c r="A660" s="64"/>
      <c r="B660" s="64"/>
      <c r="D660" s="64"/>
      <c r="E660" s="64"/>
      <c r="I660" s="11"/>
    </row>
    <row r="661" spans="1:9" x14ac:dyDescent="0.2">
      <c r="A661" s="64"/>
      <c r="B661" s="64"/>
      <c r="D661" s="64"/>
      <c r="E661" s="64"/>
      <c r="I661" s="11"/>
    </row>
    <row r="662" spans="1:9" x14ac:dyDescent="0.2">
      <c r="A662" s="64"/>
      <c r="B662" s="64"/>
      <c r="D662" s="64"/>
      <c r="E662" s="64"/>
      <c r="I662" s="11"/>
    </row>
    <row r="663" spans="1:9" x14ac:dyDescent="0.2">
      <c r="A663" s="64"/>
      <c r="B663" s="64"/>
      <c r="D663" s="64"/>
      <c r="E663" s="64"/>
      <c r="I663" s="11"/>
    </row>
    <row r="664" spans="1:9" x14ac:dyDescent="0.2">
      <c r="A664" s="64"/>
      <c r="B664" s="64"/>
      <c r="D664" s="64"/>
      <c r="E664" s="64"/>
      <c r="I664" s="11"/>
    </row>
    <row r="665" spans="1:9" x14ac:dyDescent="0.2">
      <c r="A665" s="64"/>
      <c r="B665" s="64"/>
      <c r="D665" s="64"/>
      <c r="E665" s="64"/>
      <c r="I665" s="11"/>
    </row>
    <row r="666" spans="1:9" x14ac:dyDescent="0.2">
      <c r="A666" s="64"/>
      <c r="B666" s="64"/>
      <c r="D666" s="64"/>
      <c r="E666" s="64"/>
      <c r="I666" s="11"/>
    </row>
    <row r="667" spans="1:9" x14ac:dyDescent="0.2">
      <c r="A667" s="64"/>
      <c r="B667" s="64"/>
      <c r="D667" s="64"/>
      <c r="E667" s="64"/>
      <c r="I667" s="11"/>
    </row>
    <row r="668" spans="1:9" x14ac:dyDescent="0.2">
      <c r="A668" s="64"/>
      <c r="B668" s="64"/>
      <c r="D668" s="64"/>
      <c r="E668" s="64"/>
      <c r="I668" s="11"/>
    </row>
    <row r="669" spans="1:9" x14ac:dyDescent="0.2">
      <c r="A669" s="64"/>
      <c r="B669" s="64"/>
      <c r="D669" s="64"/>
      <c r="E669" s="64"/>
      <c r="I669" s="11"/>
    </row>
    <row r="670" spans="1:9" x14ac:dyDescent="0.2">
      <c r="A670" s="64"/>
      <c r="B670" s="64"/>
      <c r="D670" s="64"/>
      <c r="E670" s="64"/>
      <c r="I670" s="11"/>
    </row>
    <row r="671" spans="1:9" x14ac:dyDescent="0.2">
      <c r="A671" s="64"/>
      <c r="B671" s="64"/>
      <c r="D671" s="64"/>
      <c r="E671" s="64"/>
      <c r="I671" s="11"/>
    </row>
    <row r="672" spans="1:9" x14ac:dyDescent="0.2">
      <c r="A672" s="64"/>
      <c r="B672" s="64"/>
      <c r="D672" s="64"/>
      <c r="E672" s="64"/>
      <c r="I672" s="11"/>
    </row>
    <row r="673" spans="1:9" x14ac:dyDescent="0.2">
      <c r="A673" s="64"/>
      <c r="B673" s="64"/>
      <c r="D673" s="64"/>
      <c r="E673" s="64"/>
      <c r="I673" s="11"/>
    </row>
    <row r="674" spans="1:9" x14ac:dyDescent="0.2">
      <c r="A674" s="64"/>
      <c r="B674" s="64"/>
      <c r="D674" s="64"/>
      <c r="E674" s="64"/>
      <c r="I674" s="11"/>
    </row>
    <row r="675" spans="1:9" x14ac:dyDescent="0.2">
      <c r="A675" s="64"/>
      <c r="B675" s="64"/>
      <c r="D675" s="64"/>
      <c r="E675" s="64"/>
      <c r="I675" s="11"/>
    </row>
    <row r="676" spans="1:9" x14ac:dyDescent="0.2">
      <c r="A676" s="64"/>
      <c r="B676" s="64"/>
      <c r="D676" s="64"/>
      <c r="E676" s="64"/>
      <c r="I676" s="11"/>
    </row>
    <row r="677" spans="1:9" x14ac:dyDescent="0.2">
      <c r="A677" s="64"/>
      <c r="B677" s="64"/>
      <c r="D677" s="64"/>
      <c r="E677" s="64"/>
      <c r="I677" s="11"/>
    </row>
    <row r="678" spans="1:9" x14ac:dyDescent="0.2">
      <c r="A678" s="64"/>
      <c r="B678" s="64"/>
      <c r="D678" s="64"/>
      <c r="E678" s="64"/>
    </row>
    <row r="679" spans="1:9" x14ac:dyDescent="0.2">
      <c r="A679" s="64"/>
      <c r="B679" s="64"/>
      <c r="D679" s="64"/>
      <c r="E679" s="64"/>
    </row>
    <row r="680" spans="1:9" x14ac:dyDescent="0.2">
      <c r="A680" s="64"/>
      <c r="B680" s="64"/>
      <c r="D680" s="64"/>
      <c r="E680" s="64"/>
    </row>
    <row r="681" spans="1:9" x14ac:dyDescent="0.2">
      <c r="A681" s="64"/>
      <c r="B681" s="64"/>
      <c r="D681" s="64"/>
      <c r="E681" s="64"/>
    </row>
    <row r="682" spans="1:9" x14ac:dyDescent="0.2">
      <c r="A682" s="64"/>
      <c r="B682" s="64"/>
      <c r="D682" s="64"/>
      <c r="E682" s="64"/>
    </row>
    <row r="683" spans="1:9" x14ac:dyDescent="0.2">
      <c r="A683" s="64"/>
      <c r="B683" s="64"/>
      <c r="D683" s="64"/>
      <c r="E683" s="64"/>
    </row>
    <row r="684" spans="1:9" x14ac:dyDescent="0.2">
      <c r="A684" s="64"/>
      <c r="B684" s="64"/>
      <c r="D684" s="64"/>
      <c r="E684" s="64"/>
    </row>
    <row r="685" spans="1:9" x14ac:dyDescent="0.2">
      <c r="A685" s="64"/>
      <c r="B685" s="64"/>
      <c r="D685" s="64"/>
      <c r="E685" s="64"/>
    </row>
    <row r="686" spans="1:9" x14ac:dyDescent="0.2">
      <c r="A686" s="64"/>
      <c r="B686" s="64"/>
      <c r="D686" s="64"/>
      <c r="E686" s="64"/>
    </row>
    <row r="687" spans="1:9" x14ac:dyDescent="0.2">
      <c r="A687" s="64"/>
      <c r="B687" s="64"/>
      <c r="D687" s="64"/>
      <c r="E687" s="64"/>
    </row>
    <row r="688" spans="1:9" x14ac:dyDescent="0.2">
      <c r="A688" s="64"/>
      <c r="B688" s="64"/>
      <c r="D688" s="64"/>
      <c r="E688" s="64"/>
    </row>
    <row r="689" spans="1:5" x14ac:dyDescent="0.2">
      <c r="A689" s="64"/>
      <c r="B689" s="64"/>
      <c r="D689" s="64"/>
      <c r="E689" s="64"/>
    </row>
    <row r="690" spans="1:5" x14ac:dyDescent="0.2">
      <c r="A690" s="64"/>
      <c r="B690" s="64"/>
      <c r="D690" s="64"/>
      <c r="E690" s="64"/>
    </row>
    <row r="691" spans="1:5" x14ac:dyDescent="0.2">
      <c r="A691" s="64"/>
      <c r="B691" s="64"/>
      <c r="D691" s="64"/>
      <c r="E691" s="64"/>
    </row>
    <row r="692" spans="1:5" x14ac:dyDescent="0.2">
      <c r="A692" s="64"/>
      <c r="B692" s="64"/>
      <c r="D692" s="64"/>
      <c r="E692" s="64"/>
    </row>
    <row r="693" spans="1:5" x14ac:dyDescent="0.2">
      <c r="A693" s="64"/>
      <c r="B693" s="64"/>
      <c r="D693" s="64"/>
      <c r="E693" s="64"/>
    </row>
    <row r="694" spans="1:5" x14ac:dyDescent="0.2">
      <c r="A694" s="64"/>
      <c r="B694" s="64"/>
      <c r="D694" s="64"/>
      <c r="E694" s="64"/>
    </row>
    <row r="695" spans="1:5" x14ac:dyDescent="0.2">
      <c r="A695" s="64"/>
      <c r="B695" s="64"/>
      <c r="D695" s="64"/>
      <c r="E695" s="64"/>
    </row>
    <row r="696" spans="1:5" x14ac:dyDescent="0.2">
      <c r="A696" s="64"/>
      <c r="B696" s="64"/>
      <c r="D696" s="64"/>
      <c r="E696" s="64"/>
    </row>
    <row r="697" spans="1:5" x14ac:dyDescent="0.2">
      <c r="A697" s="64"/>
      <c r="B697" s="64"/>
      <c r="D697" s="64"/>
      <c r="E697" s="64"/>
    </row>
    <row r="698" spans="1:5" x14ac:dyDescent="0.2">
      <c r="A698" s="64"/>
      <c r="B698" s="64"/>
      <c r="D698" s="64"/>
      <c r="E698" s="64"/>
    </row>
    <row r="699" spans="1:5" x14ac:dyDescent="0.2">
      <c r="A699" s="64"/>
      <c r="B699" s="64"/>
      <c r="D699" s="64"/>
      <c r="E699" s="64"/>
    </row>
    <row r="700" spans="1:5" x14ac:dyDescent="0.2">
      <c r="A700" s="64"/>
      <c r="B700" s="64"/>
      <c r="D700" s="64"/>
      <c r="E700" s="64"/>
    </row>
    <row r="701" spans="1:5" x14ac:dyDescent="0.2">
      <c r="A701" s="64"/>
      <c r="B701" s="64"/>
      <c r="D701" s="64"/>
      <c r="E701" s="64"/>
    </row>
    <row r="702" spans="1:5" x14ac:dyDescent="0.2">
      <c r="A702" s="64"/>
      <c r="B702" s="64"/>
      <c r="D702" s="64"/>
      <c r="E702" s="64"/>
    </row>
    <row r="703" spans="1:5" x14ac:dyDescent="0.2">
      <c r="A703" s="64"/>
      <c r="B703" s="64"/>
      <c r="D703" s="64"/>
      <c r="E703" s="64"/>
    </row>
    <row r="704" spans="1:5" x14ac:dyDescent="0.2">
      <c r="A704" s="64"/>
      <c r="B704" s="64"/>
      <c r="D704" s="64"/>
      <c r="E704" s="64"/>
    </row>
    <row r="705" spans="1:5" x14ac:dyDescent="0.2">
      <c r="A705" s="64"/>
      <c r="B705" s="64"/>
      <c r="D705" s="64"/>
      <c r="E705" s="64"/>
    </row>
    <row r="706" spans="1:5" x14ac:dyDescent="0.2">
      <c r="A706" s="64"/>
      <c r="B706" s="64"/>
      <c r="D706" s="64"/>
      <c r="E706" s="64"/>
    </row>
    <row r="707" spans="1:5" x14ac:dyDescent="0.2">
      <c r="A707" s="64"/>
      <c r="B707" s="64"/>
      <c r="D707" s="64"/>
      <c r="E707" s="64"/>
    </row>
    <row r="708" spans="1:5" x14ac:dyDescent="0.2">
      <c r="A708" s="64"/>
      <c r="B708" s="64"/>
      <c r="D708" s="64"/>
      <c r="E708" s="64"/>
    </row>
    <row r="709" spans="1:5" x14ac:dyDescent="0.2">
      <c r="A709" s="64"/>
      <c r="B709" s="64"/>
      <c r="D709" s="64"/>
      <c r="E709" s="64"/>
    </row>
    <row r="710" spans="1:5" x14ac:dyDescent="0.2">
      <c r="A710" s="64"/>
      <c r="B710" s="64"/>
      <c r="D710" s="64"/>
      <c r="E710" s="64"/>
    </row>
    <row r="711" spans="1:5" x14ac:dyDescent="0.2">
      <c r="A711" s="64"/>
      <c r="B711" s="64"/>
      <c r="D711" s="64"/>
      <c r="E711" s="64"/>
    </row>
    <row r="712" spans="1:5" x14ac:dyDescent="0.2">
      <c r="A712" s="64"/>
      <c r="B712" s="64"/>
      <c r="D712" s="64"/>
      <c r="E712" s="64"/>
    </row>
    <row r="713" spans="1:5" x14ac:dyDescent="0.2">
      <c r="A713" s="64"/>
      <c r="B713" s="64"/>
      <c r="D713" s="64"/>
      <c r="E713" s="64"/>
    </row>
    <row r="714" spans="1:5" x14ac:dyDescent="0.2">
      <c r="A714" s="64"/>
      <c r="B714" s="64"/>
      <c r="D714" s="64"/>
      <c r="E714" s="64"/>
    </row>
    <row r="715" spans="1:5" x14ac:dyDescent="0.2">
      <c r="A715" s="64"/>
      <c r="B715" s="64"/>
      <c r="D715" s="64"/>
      <c r="E715" s="64"/>
    </row>
    <row r="716" spans="1:5" x14ac:dyDescent="0.2">
      <c r="A716" s="64"/>
      <c r="B716" s="64"/>
      <c r="D716" s="64"/>
      <c r="E716" s="64"/>
    </row>
    <row r="717" spans="1:5" x14ac:dyDescent="0.2">
      <c r="A717" s="64"/>
      <c r="B717" s="64"/>
      <c r="D717" s="64"/>
      <c r="E717" s="64"/>
    </row>
    <row r="718" spans="1:5" x14ac:dyDescent="0.2">
      <c r="A718" s="64"/>
      <c r="B718" s="64"/>
      <c r="D718" s="64"/>
      <c r="E718" s="64"/>
    </row>
    <row r="719" spans="1:5" x14ac:dyDescent="0.2">
      <c r="A719" s="64"/>
      <c r="B719" s="64"/>
      <c r="D719" s="64"/>
      <c r="E719" s="64"/>
    </row>
    <row r="720" spans="1:5" x14ac:dyDescent="0.2">
      <c r="A720" s="64"/>
      <c r="B720" s="64"/>
      <c r="D720" s="64"/>
      <c r="E720" s="64"/>
    </row>
    <row r="721" spans="1:5" x14ac:dyDescent="0.2">
      <c r="A721" s="64"/>
      <c r="B721" s="64"/>
      <c r="D721" s="64"/>
      <c r="E721" s="64"/>
    </row>
    <row r="722" spans="1:5" x14ac:dyDescent="0.2">
      <c r="A722" s="64"/>
      <c r="B722" s="64"/>
      <c r="D722" s="64"/>
      <c r="E722" s="64"/>
    </row>
    <row r="723" spans="1:5" x14ac:dyDescent="0.2">
      <c r="A723" s="64"/>
      <c r="B723" s="64"/>
      <c r="D723" s="64"/>
      <c r="E723" s="64"/>
    </row>
    <row r="724" spans="1:5" x14ac:dyDescent="0.2">
      <c r="A724" s="64"/>
      <c r="B724" s="64"/>
      <c r="D724" s="64"/>
      <c r="E724" s="64"/>
    </row>
    <row r="725" spans="1:5" x14ac:dyDescent="0.2">
      <c r="A725" s="64"/>
      <c r="B725" s="64"/>
      <c r="D725" s="64"/>
      <c r="E725" s="64"/>
    </row>
    <row r="726" spans="1:5" x14ac:dyDescent="0.2">
      <c r="A726" s="64"/>
      <c r="B726" s="64"/>
      <c r="D726" s="64"/>
      <c r="E726" s="64"/>
    </row>
    <row r="727" spans="1:5" x14ac:dyDescent="0.2">
      <c r="A727" s="64"/>
      <c r="B727" s="64"/>
      <c r="D727" s="64"/>
      <c r="E727" s="64"/>
    </row>
    <row r="728" spans="1:5" x14ac:dyDescent="0.2">
      <c r="A728" s="64"/>
      <c r="B728" s="64"/>
      <c r="D728" s="64"/>
      <c r="E728" s="64"/>
    </row>
    <row r="729" spans="1:5" x14ac:dyDescent="0.2">
      <c r="A729" s="64"/>
      <c r="B729" s="64"/>
      <c r="D729" s="64"/>
      <c r="E729" s="64"/>
    </row>
    <row r="730" spans="1:5" x14ac:dyDescent="0.2">
      <c r="A730" s="64"/>
      <c r="B730" s="64"/>
      <c r="D730" s="64"/>
      <c r="E730" s="64"/>
    </row>
    <row r="731" spans="1:5" x14ac:dyDescent="0.2">
      <c r="A731" s="64"/>
      <c r="B731" s="64"/>
      <c r="D731" s="64"/>
      <c r="E731" s="64"/>
    </row>
    <row r="732" spans="1:5" x14ac:dyDescent="0.2">
      <c r="A732" s="64"/>
      <c r="B732" s="64"/>
      <c r="D732" s="64"/>
      <c r="E732" s="64"/>
    </row>
    <row r="733" spans="1:5" x14ac:dyDescent="0.2">
      <c r="A733" s="64"/>
      <c r="B733" s="64"/>
      <c r="D733" s="64"/>
      <c r="E733" s="64"/>
    </row>
    <row r="734" spans="1:5" x14ac:dyDescent="0.2">
      <c r="A734" s="64"/>
      <c r="B734" s="64"/>
      <c r="D734" s="64"/>
      <c r="E734" s="64"/>
    </row>
    <row r="735" spans="1:5" x14ac:dyDescent="0.2">
      <c r="A735" s="64"/>
      <c r="B735" s="64"/>
      <c r="D735" s="64"/>
      <c r="E735" s="64"/>
    </row>
    <row r="736" spans="1:5" x14ac:dyDescent="0.2">
      <c r="A736" s="64"/>
      <c r="B736" s="64"/>
      <c r="D736" s="64"/>
      <c r="E736" s="64"/>
    </row>
    <row r="737" spans="1:5" x14ac:dyDescent="0.2">
      <c r="A737" s="64"/>
      <c r="B737" s="64"/>
      <c r="D737" s="64"/>
      <c r="E737" s="64"/>
    </row>
    <row r="738" spans="1:5" x14ac:dyDescent="0.2">
      <c r="A738" s="64"/>
      <c r="B738" s="64"/>
      <c r="D738" s="64"/>
      <c r="E738" s="64"/>
    </row>
    <row r="739" spans="1:5" x14ac:dyDescent="0.2">
      <c r="A739" s="64"/>
      <c r="B739" s="64"/>
      <c r="D739" s="64"/>
      <c r="E739" s="64"/>
    </row>
    <row r="740" spans="1:5" x14ac:dyDescent="0.2">
      <c r="A740" s="64"/>
      <c r="B740" s="64"/>
      <c r="D740" s="64"/>
      <c r="E740" s="64"/>
    </row>
    <row r="741" spans="1:5" x14ac:dyDescent="0.2">
      <c r="A741" s="64"/>
      <c r="B741" s="64"/>
      <c r="D741" s="64"/>
      <c r="E741" s="64"/>
    </row>
    <row r="742" spans="1:5" x14ac:dyDescent="0.2">
      <c r="A742" s="64"/>
      <c r="B742" s="64"/>
      <c r="D742" s="64"/>
      <c r="E742" s="64"/>
    </row>
    <row r="743" spans="1:5" x14ac:dyDescent="0.2">
      <c r="A743" s="64"/>
      <c r="B743" s="64"/>
      <c r="D743" s="64"/>
      <c r="E743" s="64"/>
    </row>
    <row r="744" spans="1:5" x14ac:dyDescent="0.2">
      <c r="A744" s="64"/>
      <c r="B744" s="64"/>
      <c r="D744" s="64"/>
      <c r="E744" s="64"/>
    </row>
    <row r="745" spans="1:5" x14ac:dyDescent="0.2">
      <c r="A745" s="64"/>
      <c r="B745" s="64"/>
      <c r="D745" s="64"/>
      <c r="E745" s="64"/>
    </row>
    <row r="746" spans="1:5" x14ac:dyDescent="0.2">
      <c r="A746" s="64"/>
      <c r="B746" s="64"/>
      <c r="D746" s="64"/>
      <c r="E746" s="64"/>
    </row>
    <row r="747" spans="1:5" x14ac:dyDescent="0.2">
      <c r="A747" s="64"/>
      <c r="B747" s="64"/>
      <c r="D747" s="64"/>
      <c r="E747" s="64"/>
    </row>
    <row r="748" spans="1:5" x14ac:dyDescent="0.2">
      <c r="A748" s="64"/>
      <c r="B748" s="64"/>
      <c r="D748" s="64"/>
      <c r="E748" s="64"/>
    </row>
    <row r="749" spans="1:5" x14ac:dyDescent="0.2">
      <c r="A749" s="64"/>
      <c r="B749" s="64"/>
      <c r="D749" s="64"/>
      <c r="E749" s="64"/>
    </row>
    <row r="750" spans="1:5" x14ac:dyDescent="0.2">
      <c r="A750" s="64"/>
      <c r="B750" s="64"/>
      <c r="D750" s="64"/>
      <c r="E750" s="64"/>
    </row>
    <row r="751" spans="1:5" x14ac:dyDescent="0.2">
      <c r="A751" s="64"/>
      <c r="B751" s="64"/>
      <c r="D751" s="64"/>
      <c r="E751" s="64"/>
    </row>
    <row r="752" spans="1:5" x14ac:dyDescent="0.2">
      <c r="A752" s="64"/>
      <c r="B752" s="64"/>
      <c r="D752" s="64"/>
      <c r="E752" s="64"/>
    </row>
    <row r="753" spans="1:5" x14ac:dyDescent="0.2">
      <c r="A753" s="64"/>
      <c r="B753" s="64"/>
      <c r="D753" s="64"/>
      <c r="E753" s="64"/>
    </row>
    <row r="754" spans="1:5" x14ac:dyDescent="0.2">
      <c r="A754" s="64"/>
      <c r="B754" s="64"/>
      <c r="D754" s="64"/>
      <c r="E754" s="64"/>
    </row>
    <row r="755" spans="1:5" x14ac:dyDescent="0.2">
      <c r="A755" s="64"/>
      <c r="B755" s="64"/>
      <c r="D755" s="64"/>
      <c r="E755" s="64"/>
    </row>
    <row r="756" spans="1:5" x14ac:dyDescent="0.2">
      <c r="A756" s="64"/>
      <c r="B756" s="64"/>
      <c r="D756" s="64"/>
      <c r="E756" s="64"/>
    </row>
    <row r="757" spans="1:5" x14ac:dyDescent="0.2">
      <c r="A757" s="64"/>
      <c r="B757" s="64"/>
      <c r="D757" s="64"/>
      <c r="E757" s="64"/>
    </row>
    <row r="758" spans="1:5" x14ac:dyDescent="0.2">
      <c r="A758" s="64"/>
      <c r="B758" s="64"/>
      <c r="D758" s="64"/>
      <c r="E758" s="64"/>
    </row>
    <row r="759" spans="1:5" x14ac:dyDescent="0.2">
      <c r="A759" s="64"/>
      <c r="B759" s="64"/>
      <c r="D759" s="64"/>
      <c r="E759" s="64"/>
    </row>
    <row r="760" spans="1:5" x14ac:dyDescent="0.2">
      <c r="A760" s="64"/>
      <c r="B760" s="64"/>
      <c r="D760" s="64"/>
      <c r="E760" s="64"/>
    </row>
    <row r="761" spans="1:5" x14ac:dyDescent="0.2">
      <c r="A761" s="64"/>
      <c r="B761" s="64"/>
      <c r="D761" s="64"/>
      <c r="E761" s="64"/>
    </row>
    <row r="762" spans="1:5" x14ac:dyDescent="0.2">
      <c r="A762" s="64"/>
      <c r="B762" s="64"/>
      <c r="D762" s="64"/>
      <c r="E762" s="64"/>
    </row>
    <row r="763" spans="1:5" x14ac:dyDescent="0.2">
      <c r="A763" s="64"/>
      <c r="B763" s="64"/>
      <c r="D763" s="64"/>
      <c r="E763" s="64"/>
    </row>
    <row r="764" spans="1:5" x14ac:dyDescent="0.2">
      <c r="A764" s="64"/>
      <c r="B764" s="64"/>
      <c r="D764" s="64"/>
      <c r="E764" s="64"/>
    </row>
    <row r="765" spans="1:5" x14ac:dyDescent="0.2">
      <c r="A765" s="64"/>
      <c r="B765" s="64"/>
      <c r="D765" s="64"/>
      <c r="E765" s="64"/>
    </row>
    <row r="766" spans="1:5" x14ac:dyDescent="0.2">
      <c r="A766" s="64"/>
      <c r="B766" s="64"/>
      <c r="D766" s="64"/>
      <c r="E766" s="64"/>
    </row>
    <row r="767" spans="1:5" x14ac:dyDescent="0.2">
      <c r="A767" s="64"/>
      <c r="B767" s="64"/>
      <c r="D767" s="64"/>
      <c r="E767" s="64"/>
    </row>
    <row r="768" spans="1:5" x14ac:dyDescent="0.2">
      <c r="A768" s="64"/>
      <c r="B768" s="64"/>
      <c r="D768" s="64"/>
      <c r="E768" s="64"/>
    </row>
    <row r="769" spans="1:5" x14ac:dyDescent="0.2">
      <c r="A769" s="64"/>
      <c r="B769" s="64"/>
      <c r="D769" s="64"/>
      <c r="E769" s="64"/>
    </row>
    <row r="770" spans="1:5" x14ac:dyDescent="0.2">
      <c r="A770" s="64"/>
      <c r="B770" s="64"/>
      <c r="D770" s="64"/>
      <c r="E770" s="64"/>
    </row>
    <row r="771" spans="1:5" x14ac:dyDescent="0.2">
      <c r="A771" s="64"/>
      <c r="B771" s="64"/>
      <c r="D771" s="64"/>
      <c r="E771" s="64"/>
    </row>
    <row r="772" spans="1:5" x14ac:dyDescent="0.2">
      <c r="A772" s="64"/>
      <c r="B772" s="64"/>
      <c r="D772" s="64"/>
      <c r="E772" s="64"/>
    </row>
    <row r="773" spans="1:5" x14ac:dyDescent="0.2">
      <c r="A773" s="64"/>
      <c r="B773" s="64"/>
      <c r="D773" s="64"/>
      <c r="E773" s="64"/>
    </row>
    <row r="774" spans="1:5" x14ac:dyDescent="0.2">
      <c r="A774" s="64"/>
      <c r="B774" s="64"/>
      <c r="D774" s="64"/>
      <c r="E774" s="64"/>
    </row>
    <row r="775" spans="1:5" x14ac:dyDescent="0.2">
      <c r="A775" s="64"/>
      <c r="B775" s="64"/>
      <c r="D775" s="64"/>
      <c r="E775" s="64"/>
    </row>
    <row r="776" spans="1:5" x14ac:dyDescent="0.2">
      <c r="A776" s="64"/>
      <c r="B776" s="64"/>
      <c r="D776" s="64"/>
      <c r="E776" s="64"/>
    </row>
    <row r="777" spans="1:5" x14ac:dyDescent="0.2">
      <c r="A777" s="64"/>
      <c r="B777" s="64"/>
      <c r="D777" s="64"/>
      <c r="E777" s="64"/>
    </row>
    <row r="778" spans="1:5" x14ac:dyDescent="0.2">
      <c r="A778" s="64"/>
      <c r="B778" s="64"/>
      <c r="D778" s="64"/>
      <c r="E778" s="64"/>
    </row>
    <row r="779" spans="1:5" x14ac:dyDescent="0.2">
      <c r="A779" s="64"/>
      <c r="B779" s="64"/>
      <c r="D779" s="64"/>
      <c r="E779" s="64"/>
    </row>
    <row r="780" spans="1:5" x14ac:dyDescent="0.2">
      <c r="A780" s="64"/>
      <c r="B780" s="64"/>
      <c r="D780" s="64"/>
      <c r="E780" s="64"/>
    </row>
    <row r="781" spans="1:5" x14ac:dyDescent="0.2">
      <c r="A781" s="64"/>
      <c r="B781" s="64"/>
      <c r="D781" s="64"/>
      <c r="E781" s="64"/>
    </row>
    <row r="782" spans="1:5" x14ac:dyDescent="0.2">
      <c r="A782" s="64"/>
      <c r="B782" s="64"/>
      <c r="D782" s="64"/>
      <c r="E782" s="64"/>
    </row>
    <row r="783" spans="1:5" x14ac:dyDescent="0.2">
      <c r="A783" s="64"/>
      <c r="B783" s="64"/>
      <c r="D783" s="64"/>
      <c r="E783" s="64"/>
    </row>
    <row r="784" spans="1:5" x14ac:dyDescent="0.2">
      <c r="A784" s="64"/>
      <c r="B784" s="64"/>
      <c r="D784" s="64"/>
      <c r="E784" s="64"/>
    </row>
    <row r="785" spans="1:5" x14ac:dyDescent="0.2">
      <c r="A785" s="64"/>
      <c r="B785" s="64"/>
      <c r="D785" s="64"/>
      <c r="E785" s="64"/>
    </row>
    <row r="786" spans="1:5" x14ac:dyDescent="0.2">
      <c r="A786" s="64"/>
      <c r="B786" s="64"/>
      <c r="D786" s="64"/>
      <c r="E786" s="64"/>
    </row>
    <row r="787" spans="1:5" x14ac:dyDescent="0.2">
      <c r="A787" s="64"/>
      <c r="B787" s="64"/>
      <c r="D787" s="64"/>
      <c r="E787" s="64"/>
    </row>
    <row r="788" spans="1:5" x14ac:dyDescent="0.2">
      <c r="A788" s="64"/>
      <c r="B788" s="64"/>
      <c r="D788" s="64"/>
      <c r="E788" s="64"/>
    </row>
    <row r="789" spans="1:5" x14ac:dyDescent="0.2">
      <c r="A789" s="64"/>
      <c r="B789" s="64"/>
      <c r="D789" s="64"/>
      <c r="E789" s="64"/>
    </row>
    <row r="790" spans="1:5" x14ac:dyDescent="0.2">
      <c r="A790" s="64"/>
      <c r="B790" s="64"/>
      <c r="D790" s="64"/>
      <c r="E790" s="64"/>
    </row>
    <row r="791" spans="1:5" x14ac:dyDescent="0.2">
      <c r="A791" s="64"/>
      <c r="B791" s="64"/>
      <c r="D791" s="64"/>
      <c r="E791" s="64"/>
    </row>
    <row r="792" spans="1:5" x14ac:dyDescent="0.2">
      <c r="A792" s="64"/>
      <c r="B792" s="64"/>
      <c r="D792" s="64"/>
      <c r="E792" s="64"/>
    </row>
    <row r="793" spans="1:5" x14ac:dyDescent="0.2">
      <c r="A793" s="64"/>
      <c r="B793" s="64"/>
      <c r="D793" s="64"/>
      <c r="E793" s="64"/>
    </row>
    <row r="794" spans="1:5" x14ac:dyDescent="0.2">
      <c r="A794" s="64"/>
      <c r="B794" s="64"/>
      <c r="D794" s="64"/>
      <c r="E794" s="64"/>
    </row>
    <row r="795" spans="1:5" x14ac:dyDescent="0.2">
      <c r="A795" s="64"/>
      <c r="B795" s="64"/>
      <c r="D795" s="64"/>
      <c r="E795" s="64"/>
    </row>
    <row r="796" spans="1:5" x14ac:dyDescent="0.2">
      <c r="A796" s="64"/>
      <c r="B796" s="64"/>
      <c r="D796" s="64"/>
      <c r="E796" s="64"/>
    </row>
    <row r="797" spans="1:5" x14ac:dyDescent="0.2">
      <c r="A797" s="64"/>
      <c r="B797" s="64"/>
      <c r="D797" s="64"/>
      <c r="E797" s="64"/>
    </row>
    <row r="798" spans="1:5" x14ac:dyDescent="0.2">
      <c r="A798" s="64"/>
      <c r="B798" s="64"/>
      <c r="D798" s="64"/>
      <c r="E798" s="64"/>
    </row>
    <row r="799" spans="1:5" x14ac:dyDescent="0.2">
      <c r="A799" s="64"/>
      <c r="B799" s="64"/>
      <c r="D799" s="64"/>
      <c r="E799" s="64"/>
    </row>
    <row r="800" spans="1:5" x14ac:dyDescent="0.2">
      <c r="A800" s="64"/>
      <c r="B800" s="64"/>
      <c r="D800" s="64"/>
      <c r="E800" s="64"/>
    </row>
    <row r="801" spans="1:5" x14ac:dyDescent="0.2">
      <c r="A801" s="64"/>
      <c r="B801" s="64"/>
      <c r="D801" s="64"/>
      <c r="E801" s="64"/>
    </row>
    <row r="802" spans="1:5" x14ac:dyDescent="0.2">
      <c r="A802" s="64"/>
      <c r="B802" s="64"/>
      <c r="D802" s="64"/>
      <c r="E802" s="64"/>
    </row>
    <row r="803" spans="1:5" x14ac:dyDescent="0.2">
      <c r="A803" s="64"/>
      <c r="B803" s="64"/>
      <c r="D803" s="64"/>
      <c r="E803" s="64"/>
    </row>
    <row r="804" spans="1:5" x14ac:dyDescent="0.2">
      <c r="A804" s="64"/>
      <c r="B804" s="64"/>
      <c r="D804" s="64"/>
      <c r="E804" s="64"/>
    </row>
    <row r="805" spans="1:5" x14ac:dyDescent="0.2">
      <c r="A805" s="64"/>
      <c r="B805" s="64"/>
      <c r="D805" s="64"/>
      <c r="E805" s="64"/>
    </row>
    <row r="806" spans="1:5" x14ac:dyDescent="0.2">
      <c r="A806" s="64"/>
      <c r="B806" s="64"/>
      <c r="D806" s="64"/>
      <c r="E806" s="64"/>
    </row>
    <row r="807" spans="1:5" x14ac:dyDescent="0.2">
      <c r="A807" s="64"/>
      <c r="B807" s="64"/>
      <c r="D807" s="64"/>
      <c r="E807" s="64"/>
    </row>
    <row r="808" spans="1:5" x14ac:dyDescent="0.2">
      <c r="A808" s="64"/>
      <c r="B808" s="64"/>
      <c r="D808" s="64"/>
      <c r="E808" s="64"/>
    </row>
    <row r="809" spans="1:5" x14ac:dyDescent="0.2">
      <c r="A809" s="64"/>
      <c r="B809" s="64"/>
      <c r="D809" s="64"/>
      <c r="E809" s="64"/>
    </row>
    <row r="810" spans="1:5" x14ac:dyDescent="0.2">
      <c r="A810" s="64"/>
      <c r="B810" s="64"/>
      <c r="D810" s="64"/>
      <c r="E810" s="64"/>
    </row>
    <row r="811" spans="1:5" x14ac:dyDescent="0.2">
      <c r="A811" s="64"/>
      <c r="B811" s="64"/>
      <c r="D811" s="64"/>
      <c r="E811" s="64"/>
    </row>
    <row r="812" spans="1:5" x14ac:dyDescent="0.2">
      <c r="A812" s="64"/>
      <c r="B812" s="64"/>
      <c r="D812" s="64"/>
      <c r="E812" s="64"/>
    </row>
    <row r="813" spans="1:5" x14ac:dyDescent="0.2">
      <c r="A813" s="64"/>
      <c r="B813" s="64"/>
      <c r="D813" s="64"/>
      <c r="E813" s="64"/>
    </row>
    <row r="814" spans="1:5" x14ac:dyDescent="0.2">
      <c r="A814" s="64"/>
      <c r="B814" s="64"/>
      <c r="D814" s="64"/>
      <c r="E814" s="64"/>
    </row>
    <row r="815" spans="1:5" x14ac:dyDescent="0.2">
      <c r="A815" s="64"/>
      <c r="B815" s="64"/>
      <c r="D815" s="64"/>
      <c r="E815" s="64"/>
    </row>
    <row r="816" spans="1:5" x14ac:dyDescent="0.2">
      <c r="A816" s="64"/>
      <c r="B816" s="64"/>
      <c r="D816" s="64"/>
      <c r="E816" s="64"/>
    </row>
    <row r="817" spans="1:5" x14ac:dyDescent="0.2">
      <c r="A817" s="64"/>
      <c r="B817" s="64"/>
      <c r="D817" s="64"/>
      <c r="E817" s="64"/>
    </row>
    <row r="818" spans="1:5" x14ac:dyDescent="0.2">
      <c r="A818" s="64"/>
      <c r="B818" s="64"/>
      <c r="D818" s="64"/>
      <c r="E818" s="64"/>
    </row>
    <row r="819" spans="1:5" x14ac:dyDescent="0.2">
      <c r="A819" s="64"/>
      <c r="B819" s="64"/>
      <c r="D819" s="64"/>
      <c r="E819" s="64"/>
    </row>
    <row r="820" spans="1:5" x14ac:dyDescent="0.2">
      <c r="A820" s="64"/>
      <c r="B820" s="64"/>
      <c r="D820" s="64"/>
      <c r="E820" s="64"/>
    </row>
    <row r="821" spans="1:5" x14ac:dyDescent="0.2">
      <c r="A821" s="64"/>
      <c r="B821" s="64"/>
      <c r="D821" s="64"/>
      <c r="E821" s="64"/>
    </row>
    <row r="822" spans="1:5" x14ac:dyDescent="0.2">
      <c r="A822" s="64"/>
      <c r="B822" s="64"/>
      <c r="D822" s="64"/>
      <c r="E822" s="64"/>
    </row>
    <row r="823" spans="1:5" x14ac:dyDescent="0.2">
      <c r="A823" s="64"/>
      <c r="B823" s="64"/>
      <c r="D823" s="64"/>
      <c r="E823" s="64"/>
    </row>
    <row r="824" spans="1:5" x14ac:dyDescent="0.2">
      <c r="A824" s="64"/>
      <c r="B824" s="64"/>
      <c r="D824" s="64"/>
      <c r="E824" s="64"/>
    </row>
    <row r="825" spans="1:5" x14ac:dyDescent="0.2">
      <c r="A825" s="64"/>
      <c r="B825" s="64"/>
      <c r="D825" s="64"/>
      <c r="E825" s="64"/>
    </row>
    <row r="826" spans="1:5" x14ac:dyDescent="0.2">
      <c r="A826" s="64"/>
      <c r="B826" s="64"/>
      <c r="D826" s="64"/>
      <c r="E826" s="64"/>
    </row>
    <row r="827" spans="1:5" x14ac:dyDescent="0.2">
      <c r="A827" s="64"/>
      <c r="B827" s="64"/>
      <c r="D827" s="64"/>
      <c r="E827" s="64"/>
    </row>
    <row r="828" spans="1:5" x14ac:dyDescent="0.2">
      <c r="A828" s="64"/>
      <c r="B828" s="64"/>
      <c r="D828" s="64"/>
      <c r="E828" s="64"/>
    </row>
    <row r="829" spans="1:5" x14ac:dyDescent="0.2">
      <c r="A829" s="64"/>
      <c r="B829" s="64"/>
      <c r="D829" s="64"/>
      <c r="E829" s="64"/>
    </row>
    <row r="830" spans="1:5" x14ac:dyDescent="0.2">
      <c r="A830" s="64"/>
      <c r="B830" s="64"/>
      <c r="D830" s="64"/>
      <c r="E830" s="64"/>
    </row>
    <row r="831" spans="1:5" x14ac:dyDescent="0.2">
      <c r="A831" s="64"/>
      <c r="B831" s="64"/>
      <c r="D831" s="64"/>
      <c r="E831" s="64"/>
    </row>
    <row r="832" spans="1:5" x14ac:dyDescent="0.2">
      <c r="A832" s="64"/>
      <c r="B832" s="64"/>
      <c r="D832" s="64"/>
      <c r="E832" s="64"/>
    </row>
    <row r="833" spans="1:5" x14ac:dyDescent="0.2">
      <c r="A833" s="64"/>
      <c r="B833" s="64"/>
      <c r="D833" s="64"/>
      <c r="E833" s="64"/>
    </row>
    <row r="834" spans="1:5" x14ac:dyDescent="0.2">
      <c r="A834" s="64"/>
      <c r="B834" s="64"/>
      <c r="D834" s="64"/>
      <c r="E834" s="64"/>
    </row>
    <row r="835" spans="1:5" x14ac:dyDescent="0.2">
      <c r="A835" s="64"/>
      <c r="B835" s="64"/>
      <c r="D835" s="64"/>
      <c r="E835" s="64"/>
    </row>
    <row r="836" spans="1:5" x14ac:dyDescent="0.2">
      <c r="A836" s="64"/>
      <c r="B836" s="64"/>
      <c r="D836" s="64"/>
      <c r="E836" s="64"/>
    </row>
    <row r="837" spans="1:5" x14ac:dyDescent="0.2">
      <c r="A837" s="64"/>
      <c r="B837" s="64"/>
      <c r="D837" s="64"/>
      <c r="E837" s="64"/>
    </row>
    <row r="838" spans="1:5" x14ac:dyDescent="0.2">
      <c r="A838" s="64"/>
      <c r="B838" s="64"/>
      <c r="D838" s="64"/>
      <c r="E838" s="64"/>
    </row>
    <row r="839" spans="1:5" x14ac:dyDescent="0.2">
      <c r="A839" s="64"/>
      <c r="B839" s="64"/>
      <c r="D839" s="64"/>
      <c r="E839" s="64"/>
    </row>
    <row r="840" spans="1:5" x14ac:dyDescent="0.2">
      <c r="A840" s="64"/>
      <c r="B840" s="64"/>
      <c r="D840" s="64"/>
      <c r="E840" s="64"/>
    </row>
    <row r="841" spans="1:5" x14ac:dyDescent="0.2">
      <c r="A841" s="64"/>
      <c r="B841" s="64"/>
      <c r="D841" s="64"/>
      <c r="E841" s="64"/>
    </row>
    <row r="842" spans="1:5" x14ac:dyDescent="0.2">
      <c r="A842" s="64"/>
      <c r="B842" s="64"/>
      <c r="D842" s="64"/>
      <c r="E842" s="64"/>
    </row>
    <row r="843" spans="1:5" x14ac:dyDescent="0.2">
      <c r="A843" s="64"/>
      <c r="B843" s="64"/>
      <c r="D843" s="64"/>
      <c r="E843" s="64"/>
    </row>
    <row r="844" spans="1:5" x14ac:dyDescent="0.2">
      <c r="A844" s="64"/>
      <c r="B844" s="64"/>
      <c r="D844" s="64"/>
      <c r="E844" s="64"/>
    </row>
    <row r="845" spans="1:5" x14ac:dyDescent="0.2">
      <c r="A845" s="64"/>
      <c r="B845" s="64"/>
      <c r="D845" s="64"/>
      <c r="E845" s="64"/>
    </row>
    <row r="846" spans="1:5" x14ac:dyDescent="0.2">
      <c r="A846" s="64"/>
      <c r="B846" s="64"/>
      <c r="D846" s="64"/>
      <c r="E846" s="64"/>
    </row>
    <row r="847" spans="1:5" x14ac:dyDescent="0.2">
      <c r="A847" s="64"/>
      <c r="B847" s="64"/>
      <c r="D847" s="64"/>
      <c r="E847" s="64"/>
    </row>
    <row r="848" spans="1:5" x14ac:dyDescent="0.2">
      <c r="A848" s="64"/>
      <c r="B848" s="64"/>
      <c r="D848" s="64"/>
      <c r="E848" s="64"/>
    </row>
    <row r="849" spans="1:5" x14ac:dyDescent="0.2">
      <c r="A849" s="64"/>
      <c r="B849" s="64"/>
      <c r="D849" s="64"/>
      <c r="E849" s="64"/>
    </row>
    <row r="850" spans="1:5" x14ac:dyDescent="0.2">
      <c r="A850" s="64"/>
      <c r="B850" s="64"/>
      <c r="D850" s="64"/>
      <c r="E850" s="64"/>
    </row>
    <row r="851" spans="1:5" x14ac:dyDescent="0.2">
      <c r="A851" s="64"/>
      <c r="B851" s="64"/>
      <c r="D851" s="64"/>
      <c r="E851" s="64"/>
    </row>
    <row r="852" spans="1:5" x14ac:dyDescent="0.2">
      <c r="A852" s="64"/>
      <c r="B852" s="64"/>
      <c r="D852" s="64"/>
      <c r="E852" s="64"/>
    </row>
    <row r="853" spans="1:5" x14ac:dyDescent="0.2">
      <c r="A853" s="64"/>
      <c r="B853" s="64"/>
      <c r="D853" s="64"/>
      <c r="E853" s="64"/>
    </row>
    <row r="854" spans="1:5" x14ac:dyDescent="0.2">
      <c r="A854" s="64"/>
      <c r="B854" s="64"/>
      <c r="D854" s="64"/>
      <c r="E854" s="64"/>
    </row>
    <row r="855" spans="1:5" x14ac:dyDescent="0.2">
      <c r="A855" s="64"/>
      <c r="B855" s="64"/>
      <c r="D855" s="64"/>
      <c r="E855" s="64"/>
    </row>
    <row r="856" spans="1:5" x14ac:dyDescent="0.2">
      <c r="A856" s="64"/>
      <c r="B856" s="64"/>
      <c r="D856" s="64"/>
      <c r="E856" s="64"/>
    </row>
    <row r="857" spans="1:5" x14ac:dyDescent="0.2">
      <c r="A857" s="64"/>
      <c r="B857" s="64"/>
      <c r="D857" s="64"/>
      <c r="E857" s="64"/>
    </row>
    <row r="858" spans="1:5" x14ac:dyDescent="0.2">
      <c r="A858" s="64"/>
      <c r="B858" s="64"/>
      <c r="D858" s="64"/>
      <c r="E858" s="64"/>
    </row>
    <row r="859" spans="1:5" x14ac:dyDescent="0.2">
      <c r="A859" s="64"/>
      <c r="B859" s="64"/>
      <c r="D859" s="64"/>
      <c r="E859" s="64"/>
    </row>
    <row r="860" spans="1:5" x14ac:dyDescent="0.2">
      <c r="A860" s="64"/>
      <c r="B860" s="64"/>
      <c r="D860" s="64"/>
      <c r="E860" s="64"/>
    </row>
    <row r="861" spans="1:5" x14ac:dyDescent="0.2">
      <c r="A861" s="64"/>
      <c r="B861" s="64"/>
      <c r="D861" s="64"/>
      <c r="E861" s="64"/>
    </row>
    <row r="862" spans="1:5" x14ac:dyDescent="0.2">
      <c r="A862" s="64"/>
      <c r="B862" s="64"/>
      <c r="D862" s="64"/>
      <c r="E862" s="64"/>
    </row>
    <row r="863" spans="1:5" x14ac:dyDescent="0.2">
      <c r="A863" s="64"/>
      <c r="B863" s="64"/>
      <c r="D863" s="64"/>
      <c r="E863" s="64"/>
    </row>
    <row r="864" spans="1:5" x14ac:dyDescent="0.2">
      <c r="A864" s="64"/>
      <c r="B864" s="64"/>
      <c r="D864" s="64"/>
      <c r="E864" s="64"/>
    </row>
    <row r="865" spans="1:5" x14ac:dyDescent="0.2">
      <c r="A865" s="64"/>
      <c r="B865" s="64"/>
      <c r="D865" s="64"/>
      <c r="E865" s="64"/>
    </row>
    <row r="866" spans="1:5" x14ac:dyDescent="0.2">
      <c r="A866" s="64"/>
      <c r="B866" s="64"/>
      <c r="D866" s="64"/>
      <c r="E866" s="64"/>
    </row>
    <row r="867" spans="1:5" x14ac:dyDescent="0.2">
      <c r="A867" s="64"/>
      <c r="B867" s="64"/>
      <c r="D867" s="64"/>
      <c r="E867" s="64"/>
    </row>
    <row r="868" spans="1:5" x14ac:dyDescent="0.2">
      <c r="A868" s="64"/>
      <c r="B868" s="64"/>
      <c r="D868" s="64"/>
      <c r="E868" s="64"/>
    </row>
    <row r="869" spans="1:5" x14ac:dyDescent="0.2">
      <c r="A869" s="64"/>
      <c r="B869" s="64"/>
      <c r="D869" s="64"/>
      <c r="E869" s="64"/>
    </row>
    <row r="870" spans="1:5" x14ac:dyDescent="0.2">
      <c r="A870" s="64"/>
      <c r="B870" s="64"/>
      <c r="D870" s="64"/>
      <c r="E870" s="64"/>
    </row>
    <row r="871" spans="1:5" x14ac:dyDescent="0.2">
      <c r="A871" s="64"/>
      <c r="B871" s="64"/>
      <c r="D871" s="64"/>
      <c r="E871" s="64"/>
    </row>
    <row r="872" spans="1:5" x14ac:dyDescent="0.2">
      <c r="A872" s="64"/>
      <c r="B872" s="64"/>
      <c r="D872" s="64"/>
      <c r="E872" s="64"/>
    </row>
    <row r="873" spans="1:5" x14ac:dyDescent="0.2">
      <c r="A873" s="64"/>
      <c r="B873" s="64"/>
      <c r="D873" s="64"/>
      <c r="E873" s="64"/>
    </row>
    <row r="874" spans="1:5" x14ac:dyDescent="0.2">
      <c r="A874" s="64"/>
      <c r="B874" s="64"/>
      <c r="D874" s="64"/>
      <c r="E874" s="64"/>
    </row>
    <row r="875" spans="1:5" x14ac:dyDescent="0.2">
      <c r="A875" s="64"/>
      <c r="B875" s="64"/>
      <c r="D875" s="64"/>
      <c r="E875" s="64"/>
    </row>
    <row r="876" spans="1:5" x14ac:dyDescent="0.2">
      <c r="A876" s="64"/>
      <c r="B876" s="64"/>
      <c r="D876" s="64"/>
      <c r="E876" s="64"/>
    </row>
    <row r="877" spans="1:5" x14ac:dyDescent="0.2">
      <c r="A877" s="64"/>
      <c r="B877" s="64"/>
      <c r="D877" s="64"/>
      <c r="E877" s="64"/>
    </row>
    <row r="878" spans="1:5" x14ac:dyDescent="0.2">
      <c r="A878" s="64"/>
      <c r="B878" s="64"/>
      <c r="D878" s="64"/>
      <c r="E878" s="64"/>
    </row>
    <row r="879" spans="1:5" x14ac:dyDescent="0.2">
      <c r="A879" s="64"/>
      <c r="B879" s="64"/>
      <c r="D879" s="64"/>
      <c r="E879" s="64"/>
    </row>
    <row r="880" spans="1:5" x14ac:dyDescent="0.2">
      <c r="A880" s="64"/>
      <c r="B880" s="64"/>
      <c r="D880" s="64"/>
      <c r="E880" s="64"/>
    </row>
    <row r="881" spans="1:5" x14ac:dyDescent="0.2">
      <c r="A881" s="64"/>
      <c r="B881" s="64"/>
      <c r="D881" s="64"/>
      <c r="E881" s="64"/>
    </row>
    <row r="882" spans="1:5" x14ac:dyDescent="0.2">
      <c r="A882" s="64"/>
      <c r="B882" s="64"/>
      <c r="D882" s="64"/>
      <c r="E882" s="64"/>
    </row>
    <row r="883" spans="1:5" x14ac:dyDescent="0.2">
      <c r="A883" s="64"/>
      <c r="B883" s="64"/>
      <c r="D883" s="64"/>
      <c r="E883" s="64"/>
    </row>
    <row r="884" spans="1:5" x14ac:dyDescent="0.2">
      <c r="A884" s="64"/>
      <c r="B884" s="64"/>
      <c r="D884" s="64"/>
      <c r="E884" s="64"/>
    </row>
    <row r="885" spans="1:5" x14ac:dyDescent="0.2">
      <c r="A885" s="64"/>
      <c r="B885" s="64"/>
      <c r="D885" s="64"/>
      <c r="E885" s="64"/>
    </row>
    <row r="886" spans="1:5" x14ac:dyDescent="0.2">
      <c r="A886" s="64"/>
      <c r="B886" s="64"/>
      <c r="D886" s="64"/>
      <c r="E886" s="64"/>
    </row>
    <row r="887" spans="1:5" x14ac:dyDescent="0.2">
      <c r="A887" s="64"/>
      <c r="B887" s="64"/>
      <c r="D887" s="64"/>
      <c r="E887" s="64"/>
    </row>
    <row r="888" spans="1:5" x14ac:dyDescent="0.2">
      <c r="A888" s="64"/>
      <c r="B888" s="64"/>
      <c r="D888" s="64"/>
      <c r="E888" s="64"/>
    </row>
    <row r="889" spans="1:5" x14ac:dyDescent="0.2">
      <c r="A889" s="64"/>
      <c r="B889" s="64"/>
      <c r="D889" s="64"/>
      <c r="E889" s="64"/>
    </row>
    <row r="890" spans="1:5" x14ac:dyDescent="0.2">
      <c r="A890" s="64"/>
      <c r="B890" s="64"/>
      <c r="D890" s="64"/>
      <c r="E890" s="64"/>
    </row>
    <row r="891" spans="1:5" x14ac:dyDescent="0.2">
      <c r="A891" s="64"/>
      <c r="B891" s="64"/>
      <c r="D891" s="64"/>
      <c r="E891" s="64"/>
    </row>
    <row r="892" spans="1:5" x14ac:dyDescent="0.2">
      <c r="A892" s="64"/>
      <c r="B892" s="64"/>
      <c r="D892" s="64"/>
      <c r="E892" s="64"/>
    </row>
    <row r="893" spans="1:5" x14ac:dyDescent="0.2">
      <c r="A893" s="64"/>
      <c r="B893" s="64"/>
      <c r="D893" s="64"/>
      <c r="E893" s="64"/>
    </row>
    <row r="894" spans="1:5" x14ac:dyDescent="0.2">
      <c r="A894" s="64"/>
      <c r="B894" s="64"/>
      <c r="D894" s="64"/>
      <c r="E894" s="64"/>
    </row>
    <row r="895" spans="1:5" x14ac:dyDescent="0.2">
      <c r="A895" s="64"/>
      <c r="B895" s="64"/>
      <c r="D895" s="64"/>
      <c r="E895" s="64"/>
    </row>
    <row r="896" spans="1:5" x14ac:dyDescent="0.2">
      <c r="A896" s="64"/>
      <c r="B896" s="64"/>
      <c r="D896" s="64"/>
      <c r="E896" s="64"/>
    </row>
    <row r="897" spans="1:5" x14ac:dyDescent="0.2">
      <c r="A897" s="64"/>
      <c r="B897" s="64"/>
      <c r="D897" s="64"/>
      <c r="E897" s="64"/>
    </row>
    <row r="898" spans="1:5" x14ac:dyDescent="0.2">
      <c r="A898" s="64"/>
      <c r="B898" s="64"/>
      <c r="D898" s="64"/>
      <c r="E898" s="64"/>
    </row>
    <row r="899" spans="1:5" x14ac:dyDescent="0.2">
      <c r="A899" s="64"/>
      <c r="B899" s="64"/>
      <c r="D899" s="64"/>
      <c r="E899" s="64"/>
    </row>
    <row r="900" spans="1:5" x14ac:dyDescent="0.2">
      <c r="A900" s="64"/>
      <c r="B900" s="64"/>
      <c r="D900" s="64"/>
      <c r="E900" s="64"/>
    </row>
    <row r="901" spans="1:5" x14ac:dyDescent="0.2">
      <c r="A901" s="64"/>
      <c r="B901" s="64"/>
      <c r="D901" s="64"/>
      <c r="E901" s="64"/>
    </row>
    <row r="902" spans="1:5" x14ac:dyDescent="0.2">
      <c r="A902" s="64"/>
      <c r="B902" s="64"/>
      <c r="D902" s="64"/>
      <c r="E902" s="64"/>
    </row>
    <row r="903" spans="1:5" x14ac:dyDescent="0.2">
      <c r="A903" s="64"/>
      <c r="B903" s="64"/>
      <c r="D903" s="64"/>
      <c r="E903" s="64"/>
    </row>
    <row r="904" spans="1:5" x14ac:dyDescent="0.2">
      <c r="A904" s="64"/>
      <c r="B904" s="64"/>
      <c r="D904" s="64"/>
      <c r="E904" s="64"/>
    </row>
    <row r="905" spans="1:5" x14ac:dyDescent="0.2">
      <c r="A905" s="64"/>
      <c r="B905" s="64"/>
      <c r="D905" s="64"/>
      <c r="E905" s="64"/>
    </row>
    <row r="906" spans="1:5" x14ac:dyDescent="0.2">
      <c r="A906" s="64"/>
      <c r="B906" s="64"/>
      <c r="D906" s="64"/>
      <c r="E906" s="64"/>
    </row>
    <row r="907" spans="1:5" x14ac:dyDescent="0.2">
      <c r="A907" s="64"/>
      <c r="B907" s="64"/>
      <c r="D907" s="64"/>
      <c r="E907" s="64"/>
    </row>
    <row r="908" spans="1:5" x14ac:dyDescent="0.2">
      <c r="A908" s="64"/>
      <c r="B908" s="64"/>
      <c r="D908" s="64"/>
      <c r="E908" s="64"/>
    </row>
    <row r="909" spans="1:5" x14ac:dyDescent="0.2">
      <c r="A909" s="64"/>
      <c r="B909" s="64"/>
      <c r="D909" s="64"/>
      <c r="E909" s="64"/>
    </row>
    <row r="910" spans="1:5" x14ac:dyDescent="0.2">
      <c r="A910" s="64"/>
      <c r="B910" s="64"/>
      <c r="D910" s="64"/>
      <c r="E910" s="64"/>
    </row>
    <row r="911" spans="1:5" x14ac:dyDescent="0.2">
      <c r="A911" s="64"/>
      <c r="B911" s="64"/>
      <c r="D911" s="64"/>
      <c r="E911" s="64"/>
    </row>
    <row r="912" spans="1:5" x14ac:dyDescent="0.2">
      <c r="A912" s="64"/>
      <c r="B912" s="64"/>
      <c r="D912" s="64"/>
      <c r="E912" s="64"/>
    </row>
    <row r="913" spans="1:5" x14ac:dyDescent="0.2">
      <c r="A913" s="64"/>
      <c r="B913" s="64"/>
      <c r="D913" s="64"/>
      <c r="E913" s="64"/>
    </row>
    <row r="914" spans="1:5" x14ac:dyDescent="0.2">
      <c r="A914" s="64"/>
      <c r="B914" s="64"/>
      <c r="D914" s="64"/>
      <c r="E914" s="64"/>
    </row>
    <row r="915" spans="1:5" x14ac:dyDescent="0.2">
      <c r="A915" s="64"/>
      <c r="B915" s="64"/>
      <c r="D915" s="64"/>
      <c r="E915" s="64"/>
    </row>
    <row r="916" spans="1:5" x14ac:dyDescent="0.2">
      <c r="A916" s="64"/>
      <c r="B916" s="64"/>
      <c r="D916" s="64"/>
      <c r="E916" s="64"/>
    </row>
    <row r="917" spans="1:5" x14ac:dyDescent="0.2">
      <c r="A917" s="64"/>
      <c r="B917" s="64"/>
      <c r="D917" s="64"/>
      <c r="E917" s="64"/>
    </row>
    <row r="918" spans="1:5" x14ac:dyDescent="0.2">
      <c r="A918" s="64"/>
      <c r="B918" s="64"/>
      <c r="D918" s="64"/>
      <c r="E918" s="64"/>
    </row>
    <row r="919" spans="1:5" x14ac:dyDescent="0.2">
      <c r="A919" s="64"/>
      <c r="B919" s="64"/>
      <c r="D919" s="64"/>
      <c r="E919" s="64"/>
    </row>
    <row r="920" spans="1:5" x14ac:dyDescent="0.2">
      <c r="A920" s="64"/>
      <c r="B920" s="64"/>
      <c r="D920" s="64"/>
      <c r="E920" s="64"/>
    </row>
    <row r="921" spans="1:5" x14ac:dyDescent="0.2">
      <c r="A921" s="64"/>
      <c r="B921" s="64"/>
      <c r="D921" s="64"/>
      <c r="E921" s="64"/>
    </row>
    <row r="922" spans="1:5" x14ac:dyDescent="0.2">
      <c r="A922" s="64"/>
      <c r="B922" s="64"/>
      <c r="D922" s="64"/>
      <c r="E922" s="64"/>
    </row>
    <row r="923" spans="1:5" x14ac:dyDescent="0.2">
      <c r="A923" s="64"/>
      <c r="B923" s="64"/>
      <c r="D923" s="64"/>
      <c r="E923" s="64"/>
    </row>
    <row r="924" spans="1:5" x14ac:dyDescent="0.2">
      <c r="A924" s="64"/>
      <c r="B924" s="64"/>
      <c r="D924" s="64"/>
      <c r="E924" s="64"/>
    </row>
    <row r="925" spans="1:5" x14ac:dyDescent="0.2">
      <c r="A925" s="64"/>
      <c r="B925" s="64"/>
      <c r="D925" s="64"/>
      <c r="E925" s="64"/>
    </row>
    <row r="926" spans="1:5" x14ac:dyDescent="0.2">
      <c r="A926" s="64"/>
      <c r="B926" s="64"/>
      <c r="D926" s="64"/>
      <c r="E926" s="64"/>
    </row>
    <row r="927" spans="1:5" x14ac:dyDescent="0.2">
      <c r="A927" s="64"/>
      <c r="B927" s="64"/>
      <c r="D927" s="64"/>
      <c r="E927" s="64"/>
    </row>
    <row r="928" spans="1:5" x14ac:dyDescent="0.2">
      <c r="A928" s="64"/>
      <c r="B928" s="64"/>
      <c r="D928" s="64"/>
      <c r="E928" s="64"/>
    </row>
    <row r="929" spans="1:5" x14ac:dyDescent="0.2">
      <c r="A929" s="64"/>
      <c r="B929" s="64"/>
      <c r="D929" s="64"/>
      <c r="E929" s="64"/>
    </row>
    <row r="930" spans="1:5" x14ac:dyDescent="0.2">
      <c r="A930" s="64"/>
      <c r="B930" s="64"/>
      <c r="D930" s="64"/>
      <c r="E930" s="64"/>
    </row>
    <row r="931" spans="1:5" x14ac:dyDescent="0.2">
      <c r="A931" s="64"/>
      <c r="B931" s="64"/>
      <c r="D931" s="64"/>
      <c r="E931" s="64"/>
    </row>
    <row r="932" spans="1:5" x14ac:dyDescent="0.2">
      <c r="A932" s="64"/>
      <c r="B932" s="64"/>
      <c r="D932" s="64"/>
      <c r="E932" s="64"/>
    </row>
    <row r="933" spans="1:5" x14ac:dyDescent="0.2">
      <c r="A933" s="64"/>
      <c r="B933" s="64"/>
      <c r="D933" s="64"/>
      <c r="E933" s="64"/>
    </row>
    <row r="934" spans="1:5" x14ac:dyDescent="0.2">
      <c r="A934" s="64"/>
      <c r="B934" s="64"/>
      <c r="D934" s="64"/>
      <c r="E934" s="64"/>
    </row>
    <row r="935" spans="1:5" x14ac:dyDescent="0.2">
      <c r="A935" s="64"/>
      <c r="B935" s="64"/>
      <c r="D935" s="64"/>
      <c r="E935" s="64"/>
    </row>
    <row r="936" spans="1:5" x14ac:dyDescent="0.2">
      <c r="A936" s="64"/>
      <c r="B936" s="64"/>
      <c r="D936" s="64"/>
      <c r="E936" s="64"/>
    </row>
    <row r="937" spans="1:5" x14ac:dyDescent="0.2">
      <c r="A937" s="64"/>
      <c r="B937" s="64"/>
      <c r="D937" s="64"/>
      <c r="E937" s="64"/>
    </row>
    <row r="938" spans="1:5" x14ac:dyDescent="0.2">
      <c r="A938" s="64"/>
      <c r="B938" s="64"/>
      <c r="D938" s="64"/>
      <c r="E938" s="64"/>
    </row>
    <row r="939" spans="1:5" x14ac:dyDescent="0.2">
      <c r="A939" s="64"/>
      <c r="B939" s="64"/>
      <c r="D939" s="64"/>
      <c r="E939" s="64"/>
    </row>
    <row r="940" spans="1:5" x14ac:dyDescent="0.2">
      <c r="A940" s="64"/>
      <c r="B940" s="64"/>
      <c r="D940" s="64"/>
      <c r="E940" s="64"/>
    </row>
    <row r="941" spans="1:5" x14ac:dyDescent="0.2">
      <c r="A941" s="64"/>
      <c r="B941" s="64"/>
      <c r="D941" s="64"/>
      <c r="E941" s="64"/>
    </row>
    <row r="942" spans="1:5" x14ac:dyDescent="0.2">
      <c r="A942" s="64"/>
      <c r="B942" s="64"/>
      <c r="D942" s="64"/>
      <c r="E942" s="64"/>
    </row>
    <row r="943" spans="1:5" x14ac:dyDescent="0.2">
      <c r="A943" s="64"/>
      <c r="B943" s="64"/>
      <c r="D943" s="64"/>
      <c r="E943" s="64"/>
    </row>
    <row r="944" spans="1:5" x14ac:dyDescent="0.2">
      <c r="A944" s="64"/>
      <c r="B944" s="64"/>
      <c r="D944" s="64"/>
      <c r="E944" s="64"/>
    </row>
    <row r="945" spans="1:5" x14ac:dyDescent="0.2">
      <c r="A945" s="64"/>
      <c r="B945" s="64"/>
      <c r="D945" s="64"/>
      <c r="E945" s="64"/>
    </row>
    <row r="946" spans="1:5" x14ac:dyDescent="0.2">
      <c r="A946" s="64"/>
      <c r="B946" s="64"/>
      <c r="D946" s="64"/>
      <c r="E946" s="64"/>
    </row>
    <row r="947" spans="1:5" x14ac:dyDescent="0.2">
      <c r="A947" s="64"/>
      <c r="B947" s="64"/>
      <c r="D947" s="64"/>
      <c r="E947" s="64"/>
    </row>
    <row r="948" spans="1:5" x14ac:dyDescent="0.2">
      <c r="A948" s="64"/>
      <c r="B948" s="64"/>
      <c r="D948" s="64"/>
      <c r="E948" s="64"/>
    </row>
    <row r="949" spans="1:5" x14ac:dyDescent="0.2">
      <c r="A949" s="64"/>
      <c r="B949" s="64"/>
      <c r="D949" s="64"/>
      <c r="E949" s="64"/>
    </row>
    <row r="950" spans="1:5" x14ac:dyDescent="0.2">
      <c r="A950" s="64"/>
      <c r="B950" s="64"/>
      <c r="D950" s="64"/>
      <c r="E950" s="64"/>
    </row>
    <row r="951" spans="1:5" x14ac:dyDescent="0.2">
      <c r="A951" s="64"/>
      <c r="B951" s="64"/>
      <c r="D951" s="64"/>
      <c r="E951" s="64"/>
    </row>
    <row r="952" spans="1:5" x14ac:dyDescent="0.2">
      <c r="A952" s="64"/>
      <c r="B952" s="64"/>
      <c r="D952" s="64"/>
      <c r="E952" s="64"/>
    </row>
    <row r="953" spans="1:5" x14ac:dyDescent="0.2">
      <c r="A953" s="64"/>
      <c r="B953" s="64"/>
      <c r="D953" s="64"/>
      <c r="E953" s="64"/>
    </row>
    <row r="954" spans="1:5" x14ac:dyDescent="0.2">
      <c r="A954" s="64"/>
      <c r="B954" s="64"/>
      <c r="D954" s="64"/>
      <c r="E954" s="64"/>
    </row>
    <row r="955" spans="1:5" x14ac:dyDescent="0.2">
      <c r="A955" s="64"/>
      <c r="B955" s="64"/>
      <c r="D955" s="64"/>
      <c r="E955" s="64"/>
    </row>
    <row r="956" spans="1:5" x14ac:dyDescent="0.2">
      <c r="A956" s="64"/>
      <c r="B956" s="64"/>
      <c r="D956" s="64"/>
      <c r="E956" s="64"/>
    </row>
    <row r="957" spans="1:5" x14ac:dyDescent="0.2">
      <c r="A957" s="64"/>
      <c r="B957" s="64"/>
      <c r="D957" s="64"/>
      <c r="E957" s="64"/>
    </row>
  </sheetData>
  <sheetProtection algorithmName="SHA-512" hashValue="ACHqrGMlWZ+cqbFl2ZL5Py/kISWhn/CBYprepm35OQ6Uk8hVZOrt8L7m5PMT79Xut7qynWTAAPMpDpm6fH5HzA==" saltValue="K93F0XM/Xj0m4RAU8oyGqg==" spinCount="100000" sheet="1" formatCells="0" formatColumns="0"/>
  <mergeCells count="39">
    <mergeCell ref="E85:G85"/>
    <mergeCell ref="J42:K42"/>
    <mergeCell ref="J43:K43"/>
    <mergeCell ref="A72:B72"/>
    <mergeCell ref="A73:B73"/>
    <mergeCell ref="A74:B74"/>
    <mergeCell ref="A68:B68"/>
    <mergeCell ref="A69:B69"/>
    <mergeCell ref="A70:B70"/>
    <mergeCell ref="A71:B71"/>
    <mergeCell ref="N52:O52"/>
    <mergeCell ref="P52:Q52"/>
    <mergeCell ref="N50:O50"/>
    <mergeCell ref="P50:Q50"/>
    <mergeCell ref="N51:O51"/>
    <mergeCell ref="P51:Q51"/>
    <mergeCell ref="N48:O48"/>
    <mergeCell ref="P48:Q48"/>
    <mergeCell ref="N49:O49"/>
    <mergeCell ref="P49:Q49"/>
    <mergeCell ref="N46:O46"/>
    <mergeCell ref="P46:Q46"/>
    <mergeCell ref="N47:O47"/>
    <mergeCell ref="P47:Q47"/>
    <mergeCell ref="N45:O45"/>
    <mergeCell ref="P45:Q45"/>
    <mergeCell ref="F1:G1"/>
    <mergeCell ref="G34:H34"/>
    <mergeCell ref="L40:M40"/>
    <mergeCell ref="L41:M41"/>
    <mergeCell ref="L42:M42"/>
    <mergeCell ref="S36:T36"/>
    <mergeCell ref="A40:A41"/>
    <mergeCell ref="J40:K40"/>
    <mergeCell ref="J41:K41"/>
    <mergeCell ref="A1:B1"/>
    <mergeCell ref="L36:R36"/>
    <mergeCell ref="L38:M38"/>
    <mergeCell ref="L39:M39"/>
  </mergeCells>
  <phoneticPr fontId="0" type="noConversion"/>
  <conditionalFormatting sqref="E35">
    <cfRule type="cellIs" dxfId="139" priority="2" operator="lessThan">
      <formula>1</formula>
    </cfRule>
  </conditionalFormatting>
  <conditionalFormatting sqref="E52">
    <cfRule type="cellIs" dxfId="138" priority="42" stopIfTrue="1" operator="equal">
      <formula>0</formula>
    </cfRule>
    <cfRule type="cellIs" dxfId="137" priority="43" stopIfTrue="1" operator="greaterThan">
      <formula>0</formula>
    </cfRule>
    <cfRule type="cellIs" dxfId="136" priority="44" stopIfTrue="1" operator="lessThan">
      <formula>0</formula>
    </cfRule>
  </conditionalFormatting>
  <conditionalFormatting sqref="H3:H33">
    <cfRule type="cellIs" dxfId="135" priority="4" stopIfTrue="1" operator="equal">
      <formula>0</formula>
    </cfRule>
  </conditionalFormatting>
  <conditionalFormatting sqref="I3:I33 U3:U33 CS3:CS33 CI3:CR34 B37:C39 F46:Q52 R47:R52">
    <cfRule type="cellIs" dxfId="134" priority="45" stopIfTrue="1" operator="equal">
      <formula>0</formula>
    </cfRule>
  </conditionalFormatting>
  <conditionalFormatting sqref="K3:K33">
    <cfRule type="cellIs" dxfId="133" priority="47" stopIfTrue="1" operator="between">
      <formula>"u"</formula>
      <formula>"u/2"</formula>
    </cfRule>
    <cfRule type="cellIs" dxfId="132" priority="48" stopIfTrue="1" operator="between">
      <formula>"f"</formula>
      <formula>"f/2"</formula>
    </cfRule>
    <cfRule type="cellIs" dxfId="131" priority="49" stopIfTrue="1" operator="equal">
      <formula>"k"</formula>
    </cfRule>
  </conditionalFormatting>
  <conditionalFormatting sqref="M3:M33">
    <cfRule type="cellIs" dxfId="130" priority="50" stopIfTrue="1" operator="equal">
      <formula>"'EinstellungenA43!"</formula>
    </cfRule>
  </conditionalFormatting>
  <conditionalFormatting sqref="R3:R33 G38:G43 I39">
    <cfRule type="cellIs" dxfId="129" priority="39" stopIfTrue="1" operator="greaterThan">
      <formula>0</formula>
    </cfRule>
    <cfRule type="cellIs" dxfId="128" priority="40" stopIfTrue="1" operator="lessThan">
      <formula>0</formula>
    </cfRule>
    <cfRule type="cellIs" dxfId="127" priority="41" stopIfTrue="1" operator="equal">
      <formula>0</formula>
    </cfRule>
  </conditionalFormatting>
  <conditionalFormatting sqref="R35">
    <cfRule type="cellIs" dxfId="126" priority="1" operator="greaterThan">
      <formula>0</formula>
    </cfRule>
  </conditionalFormatting>
  <conditionalFormatting sqref="BD3:BG33">
    <cfRule type="cellIs" dxfId="125" priority="46" stopIfTrue="1" operator="equal">
      <formula>0</formula>
    </cfRule>
  </conditionalFormatting>
  <conditionalFormatting sqref="BN3:CD34">
    <cfRule type="cellIs" dxfId="124" priority="51" stopIfTrue="1" operator="equal">
      <formula>0</formula>
    </cfRule>
  </conditionalFormatting>
  <conditionalFormatting sqref="BU35:BV35">
    <cfRule type="cellIs" dxfId="123" priority="16" stopIfTrue="1" operator="equal">
      <formula>0</formula>
    </cfRule>
  </conditionalFormatting>
  <conditionalFormatting sqref="CE3:CH35">
    <cfRule type="cellIs" dxfId="122" priority="17" stopIfTrue="1" operator="equal">
      <formula>0</formula>
    </cfRule>
  </conditionalFormatting>
  <conditionalFormatting sqref="CI35:CJ35 CM35:CN35 CQ35">
    <cfRule type="cellIs" dxfId="121" priority="15" stopIfTrue="1" operator="equal">
      <formula>0</formula>
    </cfRule>
  </conditionalFormatting>
  <pageMargins left="0.59055118110236227" right="0.19685039370078741" top="0.59055118110236227" bottom="0.39370078740157483" header="0.51181102362204722" footer="0.51181102362204722"/>
  <pageSetup paperSize="9" orientation="portrait" horizontalDpi="300" verticalDpi="300" r:id="rId1"/>
  <headerFooter alignWithMargins="0">
    <oddFooter>&amp;LOrt, Datum&amp;CUnterschrift Mitarbeiter*in&amp;RUnterschrift Leitung</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S1176"/>
  <sheetViews>
    <sheetView showGridLines="0" showOutlineSymbols="0" workbookViewId="0">
      <pane ySplit="2" topLeftCell="A3" activePane="bottomLeft" state="frozen"/>
      <selection pane="bottomLeft" activeCell="D3" sqref="D3"/>
    </sheetView>
  </sheetViews>
  <sheetFormatPr baseColWidth="10" defaultColWidth="11.42578125" defaultRowHeight="12" x14ac:dyDescent="0.2"/>
  <cols>
    <col min="1" max="1" width="11.7109375" style="88" customWidth="1"/>
    <col min="2" max="2" width="9.85546875" style="2" customWidth="1"/>
    <col min="3" max="3" width="3.7109375" style="2" customWidth="1"/>
    <col min="4" max="8" width="8.28515625" style="2" customWidth="1"/>
    <col min="9" max="9" width="7.7109375" style="2" customWidth="1"/>
    <col min="10" max="13" width="3.42578125" style="2" customWidth="1"/>
    <col min="14" max="14" width="2.28515625" style="2" hidden="1" customWidth="1"/>
    <col min="15" max="15" width="2.28515625" style="57" hidden="1" customWidth="1"/>
    <col min="16" max="16" width="2.28515625" style="2" hidden="1" customWidth="1"/>
    <col min="17" max="17" width="2.28515625" style="67" hidden="1" customWidth="1"/>
    <col min="18" max="18" width="7.7109375" style="2" customWidth="1"/>
    <col min="19" max="20" width="9.7109375" style="2" customWidth="1"/>
    <col min="21" max="21" width="8" style="2" customWidth="1"/>
    <col min="22" max="22" width="35.140625" style="64" customWidth="1"/>
    <col min="23" max="23" width="8.7109375" style="64" customWidth="1"/>
    <col min="24" max="24" width="7.7109375" style="2" customWidth="1"/>
    <col min="25" max="25" width="7.140625" style="2" customWidth="1"/>
    <col min="26" max="26" width="8.5703125" style="57" hidden="1" customWidth="1"/>
    <col min="27" max="28" width="4.5703125" style="57" hidden="1" customWidth="1"/>
    <col min="29" max="29" width="8" style="57" hidden="1" customWidth="1"/>
    <col min="30" max="30" width="8.5703125" style="2" hidden="1" customWidth="1"/>
    <col min="31" max="31" width="5.140625" style="2" hidden="1" customWidth="1"/>
    <col min="32" max="32" width="4.7109375" style="2" hidden="1" customWidth="1"/>
    <col min="33" max="36" width="8.5703125" style="57" hidden="1" customWidth="1"/>
    <col min="37" max="37" width="10.28515625" style="57" hidden="1" customWidth="1"/>
    <col min="38" max="38" width="5.28515625" style="2" hidden="1" customWidth="1"/>
    <col min="39" max="39" width="10.42578125" style="2" hidden="1" customWidth="1"/>
    <col min="40" max="40" width="10.28515625" style="2" hidden="1" customWidth="1"/>
    <col min="41" max="41" width="10.42578125" style="2" hidden="1" customWidth="1"/>
    <col min="42" max="42" width="19" style="2" hidden="1" customWidth="1"/>
    <col min="43" max="43" width="13.140625" style="2" hidden="1" customWidth="1"/>
    <col min="44" max="44" width="19" style="57" hidden="1" customWidth="1"/>
    <col min="45" max="45" width="20.28515625" style="2" hidden="1" customWidth="1"/>
    <col min="46" max="46" width="10.28515625" style="57" hidden="1" customWidth="1"/>
    <col min="47" max="47" width="13.42578125" style="57" hidden="1" customWidth="1"/>
    <col min="48" max="49" width="13.140625" style="57" hidden="1" customWidth="1"/>
    <col min="50" max="90" width="11.42578125" style="2" hidden="1" customWidth="1"/>
    <col min="91" max="16384" width="11.42578125" style="2"/>
  </cols>
  <sheetData>
    <row r="1" spans="1:97" ht="12.75" x14ac:dyDescent="0.2">
      <c r="A1" s="889">
        <f>B3</f>
        <v>46023</v>
      </c>
      <c r="B1" s="890"/>
      <c r="C1" s="377"/>
      <c r="D1" s="377"/>
      <c r="E1" s="306"/>
      <c r="F1" s="866" t="s">
        <v>0</v>
      </c>
      <c r="G1" s="866"/>
      <c r="H1" s="378"/>
      <c r="I1" s="379" t="str">
        <f>IF(Einstellungen!A71="Arbeitszeit",Einstellungen!A59,"nicht registrierte Version")</f>
        <v>nicht registrierte Version</v>
      </c>
      <c r="J1" s="378"/>
      <c r="K1" s="377"/>
      <c r="L1" s="377"/>
      <c r="M1" s="377"/>
      <c r="N1" s="213"/>
      <c r="O1" s="377"/>
      <c r="P1" s="377"/>
      <c r="Q1" s="428"/>
      <c r="R1" s="543"/>
      <c r="S1" s="85"/>
      <c r="T1" s="67"/>
      <c r="U1" s="1"/>
      <c r="V1" s="86"/>
      <c r="W1" s="1"/>
      <c r="X1" s="1"/>
      <c r="Y1" s="1"/>
      <c r="Z1" s="2"/>
      <c r="AA1" s="2"/>
      <c r="AB1" s="2"/>
      <c r="AC1" s="2"/>
      <c r="AE1" s="2" t="s">
        <v>216</v>
      </c>
      <c r="AF1" s="2" t="s">
        <v>217</v>
      </c>
      <c r="AG1" s="3"/>
      <c r="AH1" s="3"/>
      <c r="AI1" s="3"/>
      <c r="AJ1" s="2"/>
      <c r="AK1" s="2"/>
      <c r="AR1" s="2"/>
      <c r="AT1" s="2"/>
      <c r="AU1" s="2"/>
      <c r="AV1" s="2"/>
      <c r="AW1" s="2"/>
      <c r="AX1" s="377" t="s">
        <v>205</v>
      </c>
      <c r="AY1" s="306" t="s">
        <v>206</v>
      </c>
      <c r="AZ1" s="306" t="s">
        <v>207</v>
      </c>
      <c r="BA1" s="306" t="s">
        <v>208</v>
      </c>
      <c r="BB1" s="378" t="s">
        <v>209</v>
      </c>
      <c r="BN1" s="561" t="s">
        <v>243</v>
      </c>
      <c r="BO1" s="561" t="s">
        <v>244</v>
      </c>
      <c r="BP1" s="566"/>
      <c r="BQ1" s="563" t="s">
        <v>246</v>
      </c>
      <c r="BR1" s="561" t="s">
        <v>247</v>
      </c>
      <c r="BS1" s="566"/>
      <c r="BT1" s="562"/>
      <c r="BU1" s="581"/>
      <c r="BV1" s="562"/>
      <c r="BW1" s="571" t="s">
        <v>243</v>
      </c>
      <c r="BX1" s="571" t="s">
        <v>244</v>
      </c>
      <c r="BY1" s="572"/>
      <c r="BZ1" s="573" t="s">
        <v>246</v>
      </c>
      <c r="CA1" s="571" t="s">
        <v>247</v>
      </c>
      <c r="CB1" s="572"/>
      <c r="CC1" s="574"/>
      <c r="CD1" s="574"/>
      <c r="CE1" s="571" t="s">
        <v>243</v>
      </c>
      <c r="CF1" s="571" t="s">
        <v>244</v>
      </c>
      <c r="CG1" s="572"/>
      <c r="CH1" s="586"/>
    </row>
    <row r="2" spans="1:97" ht="12.75" x14ac:dyDescent="0.2">
      <c r="A2" s="269"/>
      <c r="B2" s="206"/>
      <c r="C2" s="51" t="s">
        <v>211</v>
      </c>
      <c r="D2" s="244" t="s">
        <v>1</v>
      </c>
      <c r="E2" s="244" t="s">
        <v>2</v>
      </c>
      <c r="F2" s="245" t="s">
        <v>1</v>
      </c>
      <c r="G2" s="245" t="s">
        <v>2</v>
      </c>
      <c r="H2" s="245" t="s">
        <v>3</v>
      </c>
      <c r="I2" s="224" t="s">
        <v>4</v>
      </c>
      <c r="J2" s="225" t="s">
        <v>5</v>
      </c>
      <c r="K2" s="226" t="s">
        <v>213</v>
      </c>
      <c r="L2" s="337" t="s">
        <v>16</v>
      </c>
      <c r="M2" s="338" t="s">
        <v>223</v>
      </c>
      <c r="N2" s="227" t="e">
        <f>Einstellungen!#REF!</f>
        <v>#REF!</v>
      </c>
      <c r="O2" s="380" t="str">
        <f>Einstellungen!A43</f>
        <v>HO</v>
      </c>
      <c r="P2" s="380" t="str">
        <f>Einstellungen!A44</f>
        <v>y</v>
      </c>
      <c r="Q2" s="380" t="str">
        <f>Einstellungen!A45</f>
        <v>b</v>
      </c>
      <c r="R2" s="541" t="s">
        <v>11</v>
      </c>
      <c r="S2" s="270" t="s">
        <v>9</v>
      </c>
      <c r="T2" s="271" t="s">
        <v>10</v>
      </c>
      <c r="U2" s="236" t="s">
        <v>238</v>
      </c>
      <c r="V2" s="551" t="s">
        <v>12</v>
      </c>
      <c r="W2" s="550" t="s">
        <v>13</v>
      </c>
      <c r="X2" s="550" t="s">
        <v>14</v>
      </c>
      <c r="Y2" s="6" t="s">
        <v>15</v>
      </c>
      <c r="Z2" s="1" t="s">
        <v>16</v>
      </c>
      <c r="AA2" s="1" t="s">
        <v>17</v>
      </c>
      <c r="AB2" s="1" t="s">
        <v>18</v>
      </c>
      <c r="AC2" s="1" t="s">
        <v>221</v>
      </c>
      <c r="AD2" s="388" t="s">
        <v>222</v>
      </c>
      <c r="AE2" s="389" t="s">
        <v>104</v>
      </c>
      <c r="AF2" s="389" t="s">
        <v>18</v>
      </c>
      <c r="AG2" s="7" t="s">
        <v>6</v>
      </c>
      <c r="AH2" s="301" t="s">
        <v>200</v>
      </c>
      <c r="AI2" s="7" t="s">
        <v>7</v>
      </c>
      <c r="AJ2" s="2" t="s">
        <v>8</v>
      </c>
      <c r="AK2" s="2" t="s">
        <v>19</v>
      </c>
      <c r="AL2" s="2" t="s">
        <v>176</v>
      </c>
      <c r="AM2" s="2" t="s">
        <v>20</v>
      </c>
      <c r="AN2" s="8" t="s">
        <v>177</v>
      </c>
      <c r="AO2" s="2" t="s">
        <v>21</v>
      </c>
      <c r="AP2" s="2" t="s">
        <v>258</v>
      </c>
      <c r="AQ2" s="2" t="s">
        <v>180</v>
      </c>
      <c r="AR2" s="2" t="s">
        <v>22</v>
      </c>
      <c r="AS2" s="2" t="s">
        <v>23</v>
      </c>
      <c r="AT2" s="2" t="s">
        <v>179</v>
      </c>
      <c r="AU2" s="2" t="s">
        <v>24</v>
      </c>
      <c r="AV2" s="2" t="s">
        <v>25</v>
      </c>
      <c r="AW2" s="2" t="s">
        <v>181</v>
      </c>
      <c r="AX2" s="60" t="s">
        <v>1</v>
      </c>
      <c r="AY2" s="60" t="s">
        <v>2</v>
      </c>
      <c r="AZ2" s="61" t="s">
        <v>1</v>
      </c>
      <c r="BA2" s="61" t="s">
        <v>2</v>
      </c>
      <c r="BB2" s="61" t="s">
        <v>3</v>
      </c>
      <c r="BD2" s="367"/>
      <c r="BE2" s="367"/>
      <c r="BF2" s="367"/>
      <c r="BG2" s="367"/>
      <c r="BH2" s="2" t="s">
        <v>226</v>
      </c>
      <c r="BI2" s="2" t="s">
        <v>235</v>
      </c>
      <c r="BJ2" s="2" t="s">
        <v>227</v>
      </c>
      <c r="BK2" s="2" t="s">
        <v>235</v>
      </c>
      <c r="BL2" s="2" t="s">
        <v>228</v>
      </c>
      <c r="BM2" s="2" t="s">
        <v>235</v>
      </c>
      <c r="BN2" s="562" t="s">
        <v>226</v>
      </c>
      <c r="BO2" s="562" t="s">
        <v>226</v>
      </c>
      <c r="BP2" s="567" t="s">
        <v>245</v>
      </c>
      <c r="BQ2" s="562" t="s">
        <v>226</v>
      </c>
      <c r="BR2" s="562" t="s">
        <v>226</v>
      </c>
      <c r="BS2" s="567" t="s">
        <v>245</v>
      </c>
      <c r="BT2" s="566" t="s">
        <v>248</v>
      </c>
      <c r="BU2" s="562"/>
      <c r="BV2" s="562" t="s">
        <v>237</v>
      </c>
      <c r="BW2" s="574" t="s">
        <v>227</v>
      </c>
      <c r="BX2" s="574" t="s">
        <v>227</v>
      </c>
      <c r="BY2" s="575" t="s">
        <v>245</v>
      </c>
      <c r="BZ2" s="574" t="s">
        <v>227</v>
      </c>
      <c r="CA2" s="574" t="s">
        <v>227</v>
      </c>
      <c r="CB2" s="575" t="s">
        <v>245</v>
      </c>
      <c r="CC2" s="572" t="s">
        <v>248</v>
      </c>
      <c r="CD2" s="574" t="s">
        <v>237</v>
      </c>
      <c r="CE2" s="571" t="s">
        <v>228</v>
      </c>
      <c r="CF2" s="571" t="s">
        <v>228</v>
      </c>
      <c r="CG2" s="575" t="s">
        <v>245</v>
      </c>
      <c r="CH2" s="587" t="s">
        <v>237</v>
      </c>
    </row>
    <row r="3" spans="1:97" ht="12.75" x14ac:dyDescent="0.2">
      <c r="A3" s="242">
        <f>WEEKDAY(B3)</f>
        <v>5</v>
      </c>
      <c r="B3" s="243">
        <f>IF(Einstellungen!A71="Arbeitszeit",Mai!B33+1,Jan!B3)</f>
        <v>46023</v>
      </c>
      <c r="C3" s="600">
        <f>TRUNC((B3-DATE(YEAR(B3-MOD(B3-2,7)+3),1,MOD(B3-2,7)-9))/7)</f>
        <v>1</v>
      </c>
      <c r="D3" s="307"/>
      <c r="E3" s="307"/>
      <c r="F3" s="308"/>
      <c r="G3" s="308"/>
      <c r="H3" s="547">
        <f>IF(AK3=6,Einstellungen!$E$11,IF(AK3=7,Einstellungen!$E$12,IF(AK3=1,Einstellungen!$E$13,IF(AK3=2,Einstellungen!$E$7,IF(AK3=3,Einstellungen!$E$8,IF(AK3=4,Einstellungen!$E$9,IF(AK3=5,Einstellungen!$E$10)))))))</f>
        <v>0</v>
      </c>
      <c r="I3" s="228">
        <f t="shared" ref="I3:I32" si="0">IF(L3="J",$AO3,IF(L3="J/2",$AO3/2+AN3,AN3))</f>
        <v>0</v>
      </c>
      <c r="J3" s="229">
        <f t="shared" ref="J3:J33" si="1">IF(SUM(K3:M3)&gt;1,1,AS3)</f>
        <v>1</v>
      </c>
      <c r="K3" s="313"/>
      <c r="L3" s="328"/>
      <c r="M3" s="332"/>
      <c r="N3" s="381"/>
      <c r="O3" s="382"/>
      <c r="P3" s="382"/>
      <c r="Q3" s="382"/>
      <c r="R3" s="246" t="str">
        <f>IF(I$36=0,"",IF(CL3&gt;E$35,Mai!I39+AW3,CL3))</f>
        <v/>
      </c>
      <c r="S3" s="230">
        <f>SUM(AP$3:AP3)</f>
        <v>8</v>
      </c>
      <c r="T3" s="228">
        <f>SUM(I$3:I3)</f>
        <v>0</v>
      </c>
      <c r="U3" s="373" t="str">
        <f>IF(H$65="Ja",BV3+CD3+CH3,"")</f>
        <v/>
      </c>
      <c r="V3" s="689" t="s">
        <v>291</v>
      </c>
      <c r="W3" s="607"/>
      <c r="X3" s="607"/>
      <c r="Y3" s="13">
        <f t="shared" ref="Y3:Y32" si="2">B3</f>
        <v>46023</v>
      </c>
      <c r="Z3" s="2">
        <f t="shared" ref="Z3:Z33" si="3">IF(AS3=1,IF(L3="J",1,IF(L3="J/2",0.5,0)))</f>
        <v>0</v>
      </c>
      <c r="AA3" s="2">
        <f>IF(M3=Einstellungen!A$43,I3,IF(M3=Einstellungen!A$45,I3,0))</f>
        <v>0</v>
      </c>
      <c r="AB3" s="2">
        <f>IF(M3=Einstellungen!A$44,I3,IF(M3=Einstellungen!A$45,I3,0))</f>
        <v>0</v>
      </c>
      <c r="AC3" s="661">
        <f t="shared" ref="AC3:AC21" si="4">IF(K3="gz",AO3,IF(K3="G/F",AO3/2,0))</f>
        <v>0</v>
      </c>
      <c r="AD3" s="2">
        <f t="shared" ref="AD3:AD33" si="5">IF(AS3=1,IF(K3="gz",1,0))</f>
        <v>0</v>
      </c>
      <c r="AE3" s="2">
        <f>IF(AA3&gt;0,1,0)</f>
        <v>0</v>
      </c>
      <c r="AF3" s="2">
        <f>IF(AB3&gt;0,1,0)</f>
        <v>0</v>
      </c>
      <c r="AG3" s="325">
        <f t="shared" ref="AG3:AG33" si="6">IF(AS3=1,IF(K3="U",1,IF(K3="U/2",0.5,IF(K3="U/F",0.5,0))))</f>
        <v>0</v>
      </c>
      <c r="AH3" s="325">
        <f t="shared" ref="AH3:AH33" si="7">IF(AS3=1,IF(K3="U",AO3,IF(K3="U/2",AO3/2,IF(K3="U/F",AO3/2,0))))</f>
        <v>0</v>
      </c>
      <c r="AI3" s="325">
        <f>IF(AR3=1,IF(K3="f",1,IF(K3="f/2",0.5,IF(K3="U/F",0.5,0))))</f>
        <v>0</v>
      </c>
      <c r="AJ3" s="325">
        <f>IF(AR3=1,IF(K3="k",1,IF(K3="k/2",0.5,0)))</f>
        <v>0</v>
      </c>
      <c r="AK3" s="2">
        <f>A3</f>
        <v>5</v>
      </c>
      <c r="AL3" s="14">
        <f>IF($AY3=$AX3,0,IF($AY3&lt;$AX3,0,IF($BA3&lt;$AZ3,0,($AY3-$AX3)+($BA3-$AZ3))))</f>
        <v>0</v>
      </c>
      <c r="AM3" s="11">
        <f>AL3*24</f>
        <v>0</v>
      </c>
      <c r="AN3" s="11">
        <f>IF(AM3=0,0,$AM3-($BB3*24))</f>
        <v>0</v>
      </c>
      <c r="AO3" s="11">
        <f>IF(AK3=6,$T$41,IF(AK3=7,$T$42,IF(AK3=1,$T$43,IF(AK3=2,$T$37,IF(AK3=3,$T$38,IF(AK3=4,$T$39,IF(AK3=5,$T$40)))))))</f>
        <v>8</v>
      </c>
      <c r="AP3" s="11">
        <f>IF(K3="U/F",0,AQ3)</f>
        <v>8</v>
      </c>
      <c r="AQ3" s="204">
        <f>IF(L3="J",$AO3,IF(K3="U",0,IF(K3="U/2",$AO3/2,IF(K3="f",0,IF(K3="f/2",AO3/2,IF(K3="k",0,IF(K3="k/2",AO3/2,AO3)))))))</f>
        <v>8</v>
      </c>
      <c r="AR3" s="2">
        <f>IF(AK3=6,$U$41,IF(AK3=7,$U$42,IF(AK3=1,$U$43,IF(AK3=2,$U$37,IF(AK3=3,$U$38,IF(AK3=4,$U$39,IF(AK3=5,$U$40,IF(AK3=5,$U$40))))))))</f>
        <v>1</v>
      </c>
      <c r="AS3" s="2">
        <f>IF(K3="f","",IF(K3="f/2",0.5,AR3))</f>
        <v>1</v>
      </c>
      <c r="AT3" s="11" t="str">
        <f>IF(L3="j",1,IF(L3="J/2",0.5,""))</f>
        <v/>
      </c>
      <c r="AU3" s="11" t="str">
        <f>IF(AR3=1,"",IF(AT3=0.5,0.5,""))</f>
        <v/>
      </c>
      <c r="AV3" s="11">
        <f>IF(AT3=1,0,IF(AT3=0.5,(AN3-AP3)/2,AN3-AP3))</f>
        <v>-8</v>
      </c>
      <c r="AW3" s="11">
        <f>SUM($AV$3:AV3)</f>
        <v>-8</v>
      </c>
      <c r="AX3" s="390">
        <f>(INT(D3/100)+(D3-100*INT(D3/100))/60)/24</f>
        <v>0</v>
      </c>
      <c r="AY3" s="390">
        <f t="shared" ref="AY3:BB18" si="8">(INT(E3/100)+(E3-100*INT(E3/100))/60)/24</f>
        <v>0</v>
      </c>
      <c r="AZ3" s="390">
        <f t="shared" si="8"/>
        <v>0</v>
      </c>
      <c r="BA3" s="390">
        <f t="shared" si="8"/>
        <v>0</v>
      </c>
      <c r="BB3" s="390">
        <f t="shared" si="8"/>
        <v>0</v>
      </c>
      <c r="BD3" s="368">
        <f>AX3*24</f>
        <v>0</v>
      </c>
      <c r="BE3" s="368">
        <f>AY3*24</f>
        <v>0</v>
      </c>
      <c r="BF3" s="368">
        <f>AZ3*24</f>
        <v>0</v>
      </c>
      <c r="BG3" s="368">
        <f>BA3*24</f>
        <v>0</v>
      </c>
      <c r="BH3" s="372">
        <f>IF($AK3=6,V$72,IF($AK3=7,V$73,IF($AK3=1,V$74,IF($AK3=2,V$68,IF($AK3=3,V$69,IF($AK3=4,V$70,IF($AK3=5,V$71)))))))</f>
        <v>18</v>
      </c>
      <c r="BI3" s="372">
        <f t="shared" ref="BI3:BI33" si="9">IF($AK3=6,E$72,IF($AK3=7,E$73,IF($AK3=1,E$74,IF($AK3=2,E$68,IF($AK3=3,E$69,IF($AK3=4,E$70,IF($AK3=5,E$71)))))))</f>
        <v>1.5</v>
      </c>
      <c r="BJ3" s="372">
        <f>IF($AK3=6,W$72,IF($AK3=7,W$73,IF($AK3=1,W$74,IF($AK3=2,W$68,IF($AK3=3,W$69,IF($AK3=4,W$70,IF($AK3=5,W$71)))))))</f>
        <v>22</v>
      </c>
      <c r="BK3" s="372">
        <f t="shared" ref="BK3:BK33" si="10">IF($AK3=6,G$72,IF($AK3=7,G$73,IF($AK3=1,G$74,IF($AK3=2,G$68,IF($AK3=3,G$69,IF($AK3=4,G$70,IF($AK3=5,G$71)))))))</f>
        <v>2</v>
      </c>
      <c r="BL3" s="372">
        <f>IF($AK3=6,X$72,IF($AK3=7,X$73,IF($AK3=1,X$74,IF($AK3=2,X$68,IF($AK3=3,X$69,IF($AK3=4,X$70,IF($AK3=5,X$71)))))))</f>
        <v>6</v>
      </c>
      <c r="BM3" s="372">
        <f t="shared" ref="BM3:BM33" si="11">IF($AK3=6,I$72,IF($AK3=7,I$73,IF($AK3=1,I$74,IF($AK3=2,I$68,IF($AK3=3,I$69,IF($AK3=4,I$70,IF($AK3=5,I$71)))))))</f>
        <v>2</v>
      </c>
      <c r="BN3" s="564">
        <f t="shared" ref="BN3:BN34" si="12">IF(BD3&lt;BH3,0,BD3-BH3)</f>
        <v>0</v>
      </c>
      <c r="BO3" s="565">
        <f t="shared" ref="BO3:BO34" si="13">IF(BE3&lt;BH3,0,BE3-BH3)</f>
        <v>0</v>
      </c>
      <c r="BP3" s="570">
        <f t="shared" ref="BP3:BP34" si="14">BO3-BN3</f>
        <v>0</v>
      </c>
      <c r="BQ3" s="564">
        <f t="shared" ref="BQ3:BQ34" si="15">IF(BF3&lt;BH3,0,BF3-BH3)</f>
        <v>0</v>
      </c>
      <c r="BR3" s="565">
        <f t="shared" ref="BR3:BR34" si="16">IF(BG3&lt;BH3,0,BG3-BH3)</f>
        <v>0</v>
      </c>
      <c r="BS3" s="570">
        <f t="shared" ref="BS3:BS34" si="17">BR3-BQ3</f>
        <v>0</v>
      </c>
      <c r="BT3" s="568">
        <f>BS3+BP3</f>
        <v>0</v>
      </c>
      <c r="BU3" s="564">
        <f>IF(CC3=0,BT3,BT3-CC3)</f>
        <v>0</v>
      </c>
      <c r="BV3" s="582">
        <f>BU3*(BI3-1)</f>
        <v>0</v>
      </c>
      <c r="BW3" s="576">
        <f>IF(BD3&lt;BJ3,0,BD3-BJ3)</f>
        <v>0</v>
      </c>
      <c r="BX3" s="577">
        <f>IF(BE3&lt;BJ3,0,BE3-BJ3)</f>
        <v>0</v>
      </c>
      <c r="BY3" s="578">
        <f t="shared" ref="BY3:BY34" si="18">BX3-BW3</f>
        <v>0</v>
      </c>
      <c r="BZ3" s="576">
        <f>IF(BF3&lt;BJ3,0,BF3-BJ3)</f>
        <v>0</v>
      </c>
      <c r="CA3" s="577">
        <f>IF(BG3&lt;BJ3,0,BG3-BJ3)</f>
        <v>0</v>
      </c>
      <c r="CB3" s="578">
        <f t="shared" ref="CB3:CB34" si="19">CA3-BZ3</f>
        <v>0</v>
      </c>
      <c r="CC3" s="579">
        <f>CB3+BY3</f>
        <v>0</v>
      </c>
      <c r="CD3" s="576">
        <f>CC3*(BK3-1)</f>
        <v>0</v>
      </c>
      <c r="CE3" s="560">
        <f>IF(BD3&gt;BL3,0,BD3-BL3)</f>
        <v>-6</v>
      </c>
      <c r="CF3" s="560">
        <f>IF(BE3&gt;BL3,0,BE3-BL3)</f>
        <v>-6</v>
      </c>
      <c r="CG3" s="560">
        <f>IF(CF3-CE3&lt;0,0,CF3-CE3)</f>
        <v>0</v>
      </c>
      <c r="CH3" s="588">
        <f>CG3*(BM3-1)</f>
        <v>0</v>
      </c>
      <c r="CI3" s="11"/>
      <c r="CJ3" s="11"/>
      <c r="CK3" s="204"/>
      <c r="CL3" s="755" t="str">
        <f>IF(I$36=0,"",SUM(E$46:E$51)+AW3)</f>
        <v/>
      </c>
      <c r="CM3" s="11"/>
      <c r="CN3" s="11"/>
      <c r="CO3" s="11"/>
      <c r="CP3" s="204"/>
      <c r="CQ3" s="11"/>
      <c r="CR3" s="204"/>
      <c r="CS3" s="11"/>
    </row>
    <row r="4" spans="1:97" ht="12.75" x14ac:dyDescent="0.2">
      <c r="A4" s="242">
        <f t="shared" ref="A4:A32" si="20">WEEKDAY(B4)</f>
        <v>6</v>
      </c>
      <c r="B4" s="243">
        <f>B3+1</f>
        <v>46024</v>
      </c>
      <c r="C4" s="600">
        <f t="shared" ref="C4:C33" si="21">TRUNC((B4-DATE(YEAR(B4-MOD(B4-2,7)+3),1,MOD(B4-2,7)-9))/7)</f>
        <v>1</v>
      </c>
      <c r="D4" s="307"/>
      <c r="E4" s="307"/>
      <c r="F4" s="308"/>
      <c r="G4" s="308"/>
      <c r="H4" s="547">
        <f>IF(AK4=6,Einstellungen!$E$11,IF(AK4=7,Einstellungen!$E$12,IF(AK4=1,Einstellungen!$E$13,IF(AK4=2,Einstellungen!$E$7,IF(AK4=3,Einstellungen!$E$8,IF(AK4=4,Einstellungen!$E$9,IF(AK4=5,Einstellungen!$E$10)))))))</f>
        <v>0</v>
      </c>
      <c r="I4" s="228">
        <f t="shared" si="0"/>
        <v>0</v>
      </c>
      <c r="J4" s="229">
        <f t="shared" si="1"/>
        <v>1</v>
      </c>
      <c r="K4" s="313"/>
      <c r="L4" s="328"/>
      <c r="M4" s="202"/>
      <c r="N4" s="381"/>
      <c r="O4" s="382"/>
      <c r="P4" s="382"/>
      <c r="Q4" s="382"/>
      <c r="R4" s="246" t="str">
        <f>IF(I$36=0,"",IF(Einstellungen!I$39=1,R3+AV4,CL4))</f>
        <v/>
      </c>
      <c r="S4" s="230">
        <f>SUM(AP$3:AP4)</f>
        <v>16</v>
      </c>
      <c r="T4" s="228">
        <f>SUM(I$3:I4)</f>
        <v>0</v>
      </c>
      <c r="U4" s="373" t="str">
        <f t="shared" ref="U4:U32" si="22">IF(H$65="Ja",BV4+CD4+CH4,"")</f>
        <v/>
      </c>
      <c r="V4" s="689"/>
      <c r="W4" s="609"/>
      <c r="X4" s="609"/>
      <c r="Y4" s="15">
        <f t="shared" si="2"/>
        <v>46024</v>
      </c>
      <c r="Z4" s="2">
        <f t="shared" si="3"/>
        <v>0</v>
      </c>
      <c r="AA4" s="2">
        <f>IF(M4=Einstellungen!A$43,I4,IF(M4=Einstellungen!A$45,I4,0))</f>
        <v>0</v>
      </c>
      <c r="AB4" s="2">
        <f>IF(M4=Einstellungen!A$44,I4,IF(M4=Einstellungen!A$45,I4,0))</f>
        <v>0</v>
      </c>
      <c r="AC4" s="661">
        <f t="shared" si="4"/>
        <v>0</v>
      </c>
      <c r="AD4" s="2">
        <f t="shared" si="5"/>
        <v>0</v>
      </c>
      <c r="AE4" s="2">
        <f t="shared" ref="AE4:AF33" si="23">IF(AA4&gt;0,1,0)</f>
        <v>0</v>
      </c>
      <c r="AF4" s="2">
        <f t="shared" si="23"/>
        <v>0</v>
      </c>
      <c r="AG4" s="325">
        <f t="shared" si="6"/>
        <v>0</v>
      </c>
      <c r="AH4" s="325">
        <f t="shared" si="7"/>
        <v>0</v>
      </c>
      <c r="AI4" s="325">
        <f t="shared" ref="AI4:AI33" si="24">IF(AR4=1,IF(K4="f",1,IF(K4="f/2",0.5,IF(K4="U/F",0.5,0))))</f>
        <v>0</v>
      </c>
      <c r="AJ4" s="325">
        <f t="shared" ref="AJ4:AJ33" si="25">IF(AR4=1,IF(K4="k",1,IF(K4="k/2",0.5,0)))</f>
        <v>0</v>
      </c>
      <c r="AK4" s="2">
        <f t="shared" ref="AK4:AK33" si="26">A4</f>
        <v>6</v>
      </c>
      <c r="AL4" s="14">
        <f t="shared" ref="AL4:AL33" si="27">IF($AY4=$AX4,0,IF($AY4&lt;$AX4,0,IF($BA4&lt;$AZ4,0,($AY4-$AX4)+($BA4-$AZ4))))</f>
        <v>0</v>
      </c>
      <c r="AM4" s="11">
        <f t="shared" ref="AM4:AM33" si="28">AL4*24</f>
        <v>0</v>
      </c>
      <c r="AN4" s="11">
        <f t="shared" ref="AN4:AN33" si="29">IF(AM4=0,0,$AM4-($BB4*24))</f>
        <v>0</v>
      </c>
      <c r="AO4" s="11">
        <f t="shared" ref="AO4:AO33" si="30">IF(AK4=6,$T$41,IF(AK4=7,$T$42,IF(AK4=1,$T$43,IF(AK4=2,$T$37,IF(AK4=3,$T$38,IF(AK4=4,$T$39,IF(AK4=5,$T$40)))))))</f>
        <v>8</v>
      </c>
      <c r="AP4" s="11">
        <f t="shared" ref="AP4:AP33" si="31">IF(K4="U/F",0,AQ4)</f>
        <v>8</v>
      </c>
      <c r="AQ4" s="204">
        <f t="shared" ref="AQ4:AQ32" si="32">IF(L4="J",$AO4,IF(K4="U",0,IF(K4="U/2",$AO4/2,IF(K4="f",0,IF(K4="f/2",AO4/2,IF(K4="k",0,IF(K4="k/2",AO4/2,AO4)))))))</f>
        <v>8</v>
      </c>
      <c r="AR4" s="2">
        <f t="shared" ref="AR4:AR33" si="33">IF(AK4=6,$U$41,IF(AK4=7,$U$42,IF(AK4=1,$U$43,IF(AK4=2,$U$37,IF(AK4=3,$U$38,IF(AK4=4,$U$39,IF(AK4=5,$U$40)))))))</f>
        <v>1</v>
      </c>
      <c r="AS4" s="2">
        <f t="shared" ref="AS4:AS33" si="34">IF(K4="f","",IF(K4="f/2",0.5,AR4))</f>
        <v>1</v>
      </c>
      <c r="AT4" s="11" t="str">
        <f t="shared" ref="AT4:AT10" si="35">IF(L4="j",1,IF(L4="J/2",0.5,""))</f>
        <v/>
      </c>
      <c r="AU4" s="11" t="str">
        <f t="shared" ref="AU4:AU19" si="36">IF(AR4=1,"",IF(AT4=0.5,0.5,""))</f>
        <v/>
      </c>
      <c r="AV4" s="11">
        <f t="shared" ref="AV4:AV33" si="37">IF(AT4=1,0,IF(AT4=0.5,(AN4-AP4)/2,AN4-AP4))</f>
        <v>-8</v>
      </c>
      <c r="AW4" s="11">
        <f>SUM($AV$3:AV4)</f>
        <v>-16</v>
      </c>
      <c r="AX4" s="390">
        <f t="shared" ref="AX4:BB33" si="38">(INT(D4/100)+(D4-100*INT(D4/100))/60)/24</f>
        <v>0</v>
      </c>
      <c r="AY4" s="390">
        <f t="shared" si="8"/>
        <v>0</v>
      </c>
      <c r="AZ4" s="390">
        <f t="shared" si="8"/>
        <v>0</v>
      </c>
      <c r="BA4" s="390">
        <f t="shared" si="8"/>
        <v>0</v>
      </c>
      <c r="BB4" s="390">
        <f t="shared" si="8"/>
        <v>0</v>
      </c>
      <c r="BD4" s="368">
        <f t="shared" ref="BD4:BG33" si="39">AX4*24</f>
        <v>0</v>
      </c>
      <c r="BE4" s="368">
        <f t="shared" si="39"/>
        <v>0</v>
      </c>
      <c r="BF4" s="368">
        <f t="shared" si="39"/>
        <v>0</v>
      </c>
      <c r="BG4" s="368">
        <f t="shared" si="39"/>
        <v>0</v>
      </c>
      <c r="BH4" s="372">
        <f t="shared" ref="BH4:BH33" si="40">IF($AK4=6,V$72,IF($AK4=7,V$73,IF($AK4=1,V$74,IF($AK4=2,V$68,IF($AK4=3,V$69,IF($AK4=4,V$70,IF($AK4=5,V$71)))))))</f>
        <v>18</v>
      </c>
      <c r="BI4" s="372">
        <f t="shared" si="9"/>
        <v>1.5</v>
      </c>
      <c r="BJ4" s="372">
        <f t="shared" ref="BJ4:BJ33" si="41">IF($AK4=6,W$72,IF($AK4=7,W$73,IF($AK4=1,W$74,IF($AK4=2,W$68,IF($AK4=3,W$69,IF($AK4=4,W$70,IF($AK4=5,W$71)))))))</f>
        <v>22</v>
      </c>
      <c r="BK4" s="372">
        <f t="shared" si="10"/>
        <v>2</v>
      </c>
      <c r="BL4" s="372">
        <f t="shared" ref="BL4:BL33" si="42">IF($AK4=6,X$72,IF($AK4=7,X$73,IF($AK4=1,X$74,IF($AK4=2,X$68,IF($AK4=3,X$69,IF($AK4=4,X$70,IF($AK4=5,X$71)))))))</f>
        <v>6</v>
      </c>
      <c r="BM4" s="372">
        <f t="shared" si="11"/>
        <v>2</v>
      </c>
      <c r="BN4" s="564">
        <f t="shared" si="12"/>
        <v>0</v>
      </c>
      <c r="BO4" s="565">
        <f t="shared" si="13"/>
        <v>0</v>
      </c>
      <c r="BP4" s="570">
        <f t="shared" si="14"/>
        <v>0</v>
      </c>
      <c r="BQ4" s="564">
        <f t="shared" si="15"/>
        <v>0</v>
      </c>
      <c r="BR4" s="565">
        <f t="shared" si="16"/>
        <v>0</v>
      </c>
      <c r="BS4" s="570">
        <f t="shared" si="17"/>
        <v>0</v>
      </c>
      <c r="BT4" s="568">
        <f t="shared" ref="BT4:BT34" si="43">BS4+BP4</f>
        <v>0</v>
      </c>
      <c r="BU4" s="564">
        <f t="shared" ref="BU4:BU35" si="44">IF(CC4=0,BT4,BT4-CC4)</f>
        <v>0</v>
      </c>
      <c r="BV4" s="582">
        <f t="shared" ref="BV4:BV34" si="45">BU4*(BI4-1)</f>
        <v>0</v>
      </c>
      <c r="BW4" s="576">
        <f t="shared" ref="BW4:BW33" si="46">IF(BD4&lt;BJ4,0,BD4-BJ4)</f>
        <v>0</v>
      </c>
      <c r="BX4" s="577">
        <f t="shared" ref="BX4:BX33" si="47">IF(BE4&lt;BJ4,0,BE4-BJ4)</f>
        <v>0</v>
      </c>
      <c r="BY4" s="578">
        <f t="shared" si="18"/>
        <v>0</v>
      </c>
      <c r="BZ4" s="576">
        <f t="shared" ref="BZ4:BZ26" si="48">IF(BF4&lt;BJ4,0,BF4-BJ4)</f>
        <v>0</v>
      </c>
      <c r="CA4" s="577">
        <f t="shared" ref="CA4:CA26" si="49">IF(BG4&lt;BJ4,0,BG4-BJ4)</f>
        <v>0</v>
      </c>
      <c r="CB4" s="578">
        <f t="shared" si="19"/>
        <v>0</v>
      </c>
      <c r="CC4" s="579">
        <f t="shared" ref="CC4:CC34" si="50">CB4+BY4</f>
        <v>0</v>
      </c>
      <c r="CD4" s="576">
        <f t="shared" ref="CD4:CD34" si="51">CC4*(BK4-1)</f>
        <v>0</v>
      </c>
      <c r="CE4" s="560">
        <f t="shared" ref="CE4:CE35" si="52">IF(BD4&gt;BL4,0,BD4-BL4)</f>
        <v>-6</v>
      </c>
      <c r="CF4" s="560">
        <f t="shared" ref="CF4:CF35" si="53">IF(BE4&gt;BL4,0,BE4-BL4)</f>
        <v>-6</v>
      </c>
      <c r="CG4" s="560">
        <f t="shared" ref="CG4:CG35" si="54">IF(CF4-CE4&lt;0,0,CF4-CE4)</f>
        <v>0</v>
      </c>
      <c r="CH4" s="588">
        <f t="shared" ref="CH4:CH34" si="55">CG4*(BM4-1)</f>
        <v>0</v>
      </c>
      <c r="CI4" s="11"/>
      <c r="CJ4" s="11"/>
      <c r="CK4" s="204"/>
      <c r="CL4" s="755" t="str">
        <f t="shared" ref="CL4:CL32" si="56">IF(I$36=0,"",SUM(E$46:E$51)+AW4)</f>
        <v/>
      </c>
      <c r="CM4" s="11"/>
      <c r="CN4" s="11"/>
      <c r="CO4" s="11"/>
      <c r="CP4" s="204"/>
      <c r="CQ4" s="11"/>
      <c r="CR4" s="204"/>
      <c r="CS4" s="11"/>
    </row>
    <row r="5" spans="1:97" ht="12.75" x14ac:dyDescent="0.2">
      <c r="A5" s="242">
        <f t="shared" si="20"/>
        <v>7</v>
      </c>
      <c r="B5" s="243">
        <f t="shared" ref="B5:B32" si="57">B4+1</f>
        <v>46025</v>
      </c>
      <c r="C5" s="600">
        <f t="shared" si="21"/>
        <v>1</v>
      </c>
      <c r="D5" s="307"/>
      <c r="E5" s="307"/>
      <c r="F5" s="308"/>
      <c r="G5" s="308"/>
      <c r="H5" s="547">
        <f>IF(AK5=6,Einstellungen!$E$11,IF(AK5=7,Einstellungen!$E$12,IF(AK5=1,Einstellungen!$E$13,IF(AK5=2,Einstellungen!$E$7,IF(AK5=3,Einstellungen!$E$8,IF(AK5=4,Einstellungen!$E$9,IF(AK5=5,Einstellungen!$E$10)))))))</f>
        <v>0</v>
      </c>
      <c r="I5" s="228">
        <f t="shared" si="0"/>
        <v>0</v>
      </c>
      <c r="J5" s="229" t="str">
        <f t="shared" si="1"/>
        <v/>
      </c>
      <c r="K5" s="313"/>
      <c r="L5" s="328"/>
      <c r="M5" s="202"/>
      <c r="N5" s="381"/>
      <c r="O5" s="382"/>
      <c r="P5" s="382"/>
      <c r="Q5" s="382"/>
      <c r="R5" s="246" t="str">
        <f>IF(I$36=0,"",IF(Einstellungen!I$39=1,R4+AV5,CL5))</f>
        <v/>
      </c>
      <c r="S5" s="230">
        <f>SUM(AP$3:AP5)</f>
        <v>16</v>
      </c>
      <c r="T5" s="228">
        <f>SUM(I$3:I5)</f>
        <v>0</v>
      </c>
      <c r="U5" s="373" t="str">
        <f t="shared" si="22"/>
        <v/>
      </c>
      <c r="V5" s="689"/>
      <c r="W5" s="609"/>
      <c r="X5" s="609"/>
      <c r="Y5" s="15">
        <f t="shared" si="2"/>
        <v>46025</v>
      </c>
      <c r="Z5" s="2" t="b">
        <f t="shared" si="3"/>
        <v>0</v>
      </c>
      <c r="AA5" s="2">
        <f>IF(M5=Einstellungen!A$43,I5,IF(M5=Einstellungen!A$45,I5,0))</f>
        <v>0</v>
      </c>
      <c r="AB5" s="2">
        <f>IF(M5=Einstellungen!A$44,I5,IF(M5=Einstellungen!A$45,I5,0))</f>
        <v>0</v>
      </c>
      <c r="AC5" s="661">
        <f t="shared" si="4"/>
        <v>0</v>
      </c>
      <c r="AD5" s="2" t="b">
        <f t="shared" si="5"/>
        <v>0</v>
      </c>
      <c r="AE5" s="2">
        <f t="shared" si="23"/>
        <v>0</v>
      </c>
      <c r="AF5" s="2">
        <f t="shared" si="23"/>
        <v>0</v>
      </c>
      <c r="AG5" s="325" t="b">
        <f t="shared" si="6"/>
        <v>0</v>
      </c>
      <c r="AH5" s="325" t="b">
        <f t="shared" si="7"/>
        <v>0</v>
      </c>
      <c r="AI5" s="325" t="b">
        <f t="shared" si="24"/>
        <v>0</v>
      </c>
      <c r="AJ5" s="325" t="b">
        <f t="shared" si="25"/>
        <v>0</v>
      </c>
      <c r="AK5" s="2">
        <f t="shared" si="26"/>
        <v>7</v>
      </c>
      <c r="AL5" s="14">
        <f t="shared" si="27"/>
        <v>0</v>
      </c>
      <c r="AM5" s="11">
        <f t="shared" si="28"/>
        <v>0</v>
      </c>
      <c r="AN5" s="11">
        <f t="shared" si="29"/>
        <v>0</v>
      </c>
      <c r="AO5" s="11">
        <f t="shared" si="30"/>
        <v>0</v>
      </c>
      <c r="AP5" s="11">
        <f t="shared" si="31"/>
        <v>0</v>
      </c>
      <c r="AQ5" s="204">
        <f t="shared" si="32"/>
        <v>0</v>
      </c>
      <c r="AR5" s="2" t="str">
        <f t="shared" si="33"/>
        <v/>
      </c>
      <c r="AS5" s="2" t="str">
        <f t="shared" si="34"/>
        <v/>
      </c>
      <c r="AT5" s="11" t="str">
        <f t="shared" si="35"/>
        <v/>
      </c>
      <c r="AU5" s="11" t="str">
        <f t="shared" si="36"/>
        <v/>
      </c>
      <c r="AV5" s="11">
        <f t="shared" si="37"/>
        <v>0</v>
      </c>
      <c r="AW5" s="11">
        <f>SUM($AV$3:AV5)</f>
        <v>-16</v>
      </c>
      <c r="AX5" s="390">
        <f t="shared" si="38"/>
        <v>0</v>
      </c>
      <c r="AY5" s="390">
        <f t="shared" si="8"/>
        <v>0</v>
      </c>
      <c r="AZ5" s="390">
        <f t="shared" si="8"/>
        <v>0</v>
      </c>
      <c r="BA5" s="390">
        <f t="shared" si="8"/>
        <v>0</v>
      </c>
      <c r="BB5" s="390">
        <f t="shared" si="8"/>
        <v>0</v>
      </c>
      <c r="BD5" s="368">
        <f t="shared" si="39"/>
        <v>0</v>
      </c>
      <c r="BE5" s="368">
        <f t="shared" si="39"/>
        <v>0</v>
      </c>
      <c r="BF5" s="368">
        <f t="shared" si="39"/>
        <v>0</v>
      </c>
      <c r="BG5" s="368">
        <f t="shared" si="39"/>
        <v>0</v>
      </c>
      <c r="BH5" s="372">
        <f t="shared" si="40"/>
        <v>18</v>
      </c>
      <c r="BI5" s="372">
        <f t="shared" si="9"/>
        <v>1.5</v>
      </c>
      <c r="BJ5" s="372">
        <f t="shared" si="41"/>
        <v>22</v>
      </c>
      <c r="BK5" s="372">
        <f t="shared" si="10"/>
        <v>2</v>
      </c>
      <c r="BL5" s="372">
        <f t="shared" si="42"/>
        <v>6</v>
      </c>
      <c r="BM5" s="372">
        <f t="shared" si="11"/>
        <v>2</v>
      </c>
      <c r="BN5" s="564">
        <f t="shared" si="12"/>
        <v>0</v>
      </c>
      <c r="BO5" s="565">
        <f t="shared" si="13"/>
        <v>0</v>
      </c>
      <c r="BP5" s="570">
        <f t="shared" si="14"/>
        <v>0</v>
      </c>
      <c r="BQ5" s="564">
        <f t="shared" si="15"/>
        <v>0</v>
      </c>
      <c r="BR5" s="565">
        <f t="shared" si="16"/>
        <v>0</v>
      </c>
      <c r="BS5" s="570">
        <f t="shared" si="17"/>
        <v>0</v>
      </c>
      <c r="BT5" s="568">
        <f t="shared" si="43"/>
        <v>0</v>
      </c>
      <c r="BU5" s="564">
        <f t="shared" si="44"/>
        <v>0</v>
      </c>
      <c r="BV5" s="582">
        <f t="shared" si="45"/>
        <v>0</v>
      </c>
      <c r="BW5" s="576">
        <f t="shared" si="46"/>
        <v>0</v>
      </c>
      <c r="BX5" s="577">
        <f t="shared" si="47"/>
        <v>0</v>
      </c>
      <c r="BY5" s="578">
        <f t="shared" si="18"/>
        <v>0</v>
      </c>
      <c r="BZ5" s="576">
        <f t="shared" si="48"/>
        <v>0</v>
      </c>
      <c r="CA5" s="577">
        <f t="shared" si="49"/>
        <v>0</v>
      </c>
      <c r="CB5" s="578">
        <f t="shared" si="19"/>
        <v>0</v>
      </c>
      <c r="CC5" s="579">
        <f t="shared" si="50"/>
        <v>0</v>
      </c>
      <c r="CD5" s="576">
        <f t="shared" si="51"/>
        <v>0</v>
      </c>
      <c r="CE5" s="560">
        <f t="shared" si="52"/>
        <v>-6</v>
      </c>
      <c r="CF5" s="560">
        <f t="shared" si="53"/>
        <v>-6</v>
      </c>
      <c r="CG5" s="560">
        <f t="shared" si="54"/>
        <v>0</v>
      </c>
      <c r="CH5" s="588">
        <f t="shared" si="55"/>
        <v>0</v>
      </c>
      <c r="CI5" s="11"/>
      <c r="CJ5" s="11"/>
      <c r="CK5" s="204"/>
      <c r="CL5" s="755" t="str">
        <f t="shared" si="56"/>
        <v/>
      </c>
      <c r="CM5" s="11"/>
      <c r="CN5" s="11"/>
      <c r="CO5" s="11"/>
      <c r="CP5" s="204"/>
      <c r="CQ5" s="11"/>
      <c r="CR5" s="204"/>
      <c r="CS5" s="11"/>
    </row>
    <row r="6" spans="1:97" ht="12.75" x14ac:dyDescent="0.2">
      <c r="A6" s="242">
        <f t="shared" si="20"/>
        <v>1</v>
      </c>
      <c r="B6" s="243">
        <f>B5+1</f>
        <v>46026</v>
      </c>
      <c r="C6" s="600">
        <f t="shared" si="21"/>
        <v>1</v>
      </c>
      <c r="D6" s="307"/>
      <c r="E6" s="307"/>
      <c r="F6" s="308"/>
      <c r="G6" s="308"/>
      <c r="H6" s="547">
        <f>IF(AK6=6,Einstellungen!$E$11,IF(AK6=7,Einstellungen!$E$12,IF(AK6=1,Einstellungen!$E$13,IF(AK6=2,Einstellungen!$E$7,IF(AK6=3,Einstellungen!$E$8,IF(AK6=4,Einstellungen!$E$9,IF(AK6=5,Einstellungen!$E$10)))))))</f>
        <v>0</v>
      </c>
      <c r="I6" s="228">
        <f t="shared" si="0"/>
        <v>0</v>
      </c>
      <c r="J6" s="229" t="str">
        <f t="shared" si="1"/>
        <v/>
      </c>
      <c r="K6" s="313"/>
      <c r="L6" s="328"/>
      <c r="M6" s="202"/>
      <c r="N6" s="381"/>
      <c r="O6" s="382"/>
      <c r="P6" s="382"/>
      <c r="Q6" s="382"/>
      <c r="R6" s="246" t="str">
        <f>IF(I$36=0,"",IF(Einstellungen!I$39=1,R5+AV6,CL6))</f>
        <v/>
      </c>
      <c r="S6" s="230">
        <f>SUM(AP$3:AP6)</f>
        <v>16</v>
      </c>
      <c r="T6" s="228">
        <f>SUM(I$3:I6)</f>
        <v>0</v>
      </c>
      <c r="U6" s="373" t="str">
        <f t="shared" si="22"/>
        <v/>
      </c>
      <c r="V6" s="689" t="s">
        <v>326</v>
      </c>
      <c r="W6" s="609"/>
      <c r="X6" s="609"/>
      <c r="Y6" s="15">
        <f t="shared" si="2"/>
        <v>46026</v>
      </c>
      <c r="Z6" s="2" t="b">
        <f t="shared" si="3"/>
        <v>0</v>
      </c>
      <c r="AA6" s="2">
        <f>IF(M6=Einstellungen!A$43,I6,IF(M6=Einstellungen!A$45,I6,0))</f>
        <v>0</v>
      </c>
      <c r="AB6" s="2">
        <f>IF(M6=Einstellungen!A$44,I6,IF(M6=Einstellungen!A$45,I6,0))</f>
        <v>0</v>
      </c>
      <c r="AC6" s="661">
        <f t="shared" si="4"/>
        <v>0</v>
      </c>
      <c r="AD6" s="2" t="b">
        <f t="shared" si="5"/>
        <v>0</v>
      </c>
      <c r="AE6" s="2">
        <f t="shared" si="23"/>
        <v>0</v>
      </c>
      <c r="AF6" s="2">
        <f t="shared" si="23"/>
        <v>0</v>
      </c>
      <c r="AG6" s="325" t="b">
        <f t="shared" si="6"/>
        <v>0</v>
      </c>
      <c r="AH6" s="325" t="b">
        <f t="shared" si="7"/>
        <v>0</v>
      </c>
      <c r="AI6" s="325" t="b">
        <f t="shared" si="24"/>
        <v>0</v>
      </c>
      <c r="AJ6" s="325" t="b">
        <f t="shared" si="25"/>
        <v>0</v>
      </c>
      <c r="AK6" s="2">
        <f t="shared" si="26"/>
        <v>1</v>
      </c>
      <c r="AL6" s="14">
        <f t="shared" si="27"/>
        <v>0</v>
      </c>
      <c r="AM6" s="11">
        <f t="shared" si="28"/>
        <v>0</v>
      </c>
      <c r="AN6" s="11">
        <f t="shared" si="29"/>
        <v>0</v>
      </c>
      <c r="AO6" s="11">
        <f t="shared" si="30"/>
        <v>0</v>
      </c>
      <c r="AP6" s="11">
        <f t="shared" si="31"/>
        <v>0</v>
      </c>
      <c r="AQ6" s="204">
        <f t="shared" si="32"/>
        <v>0</v>
      </c>
      <c r="AR6" s="2" t="str">
        <f t="shared" si="33"/>
        <v/>
      </c>
      <c r="AS6" s="2" t="str">
        <f t="shared" si="34"/>
        <v/>
      </c>
      <c r="AT6" s="11" t="str">
        <f t="shared" si="35"/>
        <v/>
      </c>
      <c r="AU6" s="11" t="str">
        <f t="shared" si="36"/>
        <v/>
      </c>
      <c r="AV6" s="11">
        <f t="shared" si="37"/>
        <v>0</v>
      </c>
      <c r="AW6" s="11">
        <f>SUM($AV$3:AV6)</f>
        <v>-16</v>
      </c>
      <c r="AX6" s="390">
        <f t="shared" si="38"/>
        <v>0</v>
      </c>
      <c r="AY6" s="390">
        <f t="shared" si="8"/>
        <v>0</v>
      </c>
      <c r="AZ6" s="390">
        <f t="shared" si="8"/>
        <v>0</v>
      </c>
      <c r="BA6" s="390">
        <f t="shared" si="8"/>
        <v>0</v>
      </c>
      <c r="BB6" s="390">
        <f t="shared" si="8"/>
        <v>0</v>
      </c>
      <c r="BD6" s="368">
        <f t="shared" si="39"/>
        <v>0</v>
      </c>
      <c r="BE6" s="368">
        <f t="shared" si="39"/>
        <v>0</v>
      </c>
      <c r="BF6" s="368">
        <f t="shared" si="39"/>
        <v>0</v>
      </c>
      <c r="BG6" s="368">
        <f t="shared" si="39"/>
        <v>0</v>
      </c>
      <c r="BH6" s="372">
        <f t="shared" si="40"/>
        <v>8</v>
      </c>
      <c r="BI6" s="372">
        <f t="shared" si="9"/>
        <v>2</v>
      </c>
      <c r="BJ6" s="372">
        <f t="shared" si="41"/>
        <v>22</v>
      </c>
      <c r="BK6" s="372">
        <f t="shared" si="10"/>
        <v>3</v>
      </c>
      <c r="BL6" s="372">
        <f t="shared" si="42"/>
        <v>6</v>
      </c>
      <c r="BM6" s="372">
        <f t="shared" si="11"/>
        <v>3</v>
      </c>
      <c r="BN6" s="564">
        <f t="shared" si="12"/>
        <v>0</v>
      </c>
      <c r="BO6" s="565">
        <f t="shared" si="13"/>
        <v>0</v>
      </c>
      <c r="BP6" s="570">
        <f t="shared" si="14"/>
        <v>0</v>
      </c>
      <c r="BQ6" s="564">
        <f t="shared" si="15"/>
        <v>0</v>
      </c>
      <c r="BR6" s="565">
        <f t="shared" si="16"/>
        <v>0</v>
      </c>
      <c r="BS6" s="570">
        <f t="shared" si="17"/>
        <v>0</v>
      </c>
      <c r="BT6" s="568">
        <f t="shared" si="43"/>
        <v>0</v>
      </c>
      <c r="BU6" s="564">
        <f t="shared" si="44"/>
        <v>0</v>
      </c>
      <c r="BV6" s="582">
        <f t="shared" si="45"/>
        <v>0</v>
      </c>
      <c r="BW6" s="576">
        <f t="shared" si="46"/>
        <v>0</v>
      </c>
      <c r="BX6" s="577">
        <f t="shared" si="47"/>
        <v>0</v>
      </c>
      <c r="BY6" s="578">
        <f t="shared" si="18"/>
        <v>0</v>
      </c>
      <c r="BZ6" s="576">
        <f t="shared" si="48"/>
        <v>0</v>
      </c>
      <c r="CA6" s="577">
        <f t="shared" si="49"/>
        <v>0</v>
      </c>
      <c r="CB6" s="578">
        <f t="shared" si="19"/>
        <v>0</v>
      </c>
      <c r="CC6" s="579">
        <f t="shared" si="50"/>
        <v>0</v>
      </c>
      <c r="CD6" s="576">
        <f t="shared" si="51"/>
        <v>0</v>
      </c>
      <c r="CE6" s="560">
        <f t="shared" si="52"/>
        <v>-6</v>
      </c>
      <c r="CF6" s="560">
        <f t="shared" si="53"/>
        <v>-6</v>
      </c>
      <c r="CG6" s="560">
        <f t="shared" si="54"/>
        <v>0</v>
      </c>
      <c r="CH6" s="588">
        <f t="shared" si="55"/>
        <v>0</v>
      </c>
      <c r="CI6" s="11"/>
      <c r="CJ6" s="11"/>
      <c r="CK6" s="204"/>
      <c r="CL6" s="755" t="str">
        <f t="shared" si="56"/>
        <v/>
      </c>
      <c r="CM6" s="11"/>
      <c r="CN6" s="11"/>
      <c r="CO6" s="11"/>
      <c r="CP6" s="204"/>
      <c r="CQ6" s="11"/>
      <c r="CR6" s="204"/>
      <c r="CS6" s="11"/>
    </row>
    <row r="7" spans="1:97" ht="12.75" x14ac:dyDescent="0.2">
      <c r="A7" s="242">
        <f t="shared" si="20"/>
        <v>2</v>
      </c>
      <c r="B7" s="243">
        <f t="shared" si="57"/>
        <v>46027</v>
      </c>
      <c r="C7" s="600">
        <f t="shared" si="21"/>
        <v>2</v>
      </c>
      <c r="D7" s="307"/>
      <c r="E7" s="307"/>
      <c r="F7" s="308"/>
      <c r="G7" s="308"/>
      <c r="H7" s="547">
        <f>IF(AK7=6,Einstellungen!$E$11,IF(AK7=7,Einstellungen!$E$12,IF(AK7=1,Einstellungen!$E$13,IF(AK7=2,Einstellungen!$E$7,IF(AK7=3,Einstellungen!$E$8,IF(AK7=4,Einstellungen!$E$9,IF(AK7=5,Einstellungen!$E$10)))))))</f>
        <v>0</v>
      </c>
      <c r="I7" s="228">
        <f t="shared" si="0"/>
        <v>0</v>
      </c>
      <c r="J7" s="229">
        <f t="shared" si="1"/>
        <v>1</v>
      </c>
      <c r="K7" s="313"/>
      <c r="L7" s="328"/>
      <c r="M7" s="202"/>
      <c r="N7" s="381"/>
      <c r="O7" s="382"/>
      <c r="P7" s="382"/>
      <c r="Q7" s="382"/>
      <c r="R7" s="246" t="str">
        <f>IF(I$36=0,"",IF(Einstellungen!I$39=1,R6+AV7,CL7))</f>
        <v/>
      </c>
      <c r="S7" s="230">
        <f>SUM(AP$3:AP7)</f>
        <v>24</v>
      </c>
      <c r="T7" s="228">
        <f>SUM(I$3:I7)</f>
        <v>0</v>
      </c>
      <c r="U7" s="373" t="str">
        <f t="shared" si="22"/>
        <v/>
      </c>
      <c r="V7" s="689"/>
      <c r="W7" s="609"/>
      <c r="X7" s="609"/>
      <c r="Y7" s="15">
        <f t="shared" si="2"/>
        <v>46027</v>
      </c>
      <c r="Z7" s="2">
        <f t="shared" si="3"/>
        <v>0</v>
      </c>
      <c r="AA7" s="2">
        <f>IF(M7=Einstellungen!A$43,I7,IF(M7=Einstellungen!A$45,I7,0))</f>
        <v>0</v>
      </c>
      <c r="AB7" s="2">
        <f>IF(M7=Einstellungen!A$44,I7,IF(M7=Einstellungen!A$45,I7,0))</f>
        <v>0</v>
      </c>
      <c r="AC7" s="661">
        <f t="shared" si="4"/>
        <v>0</v>
      </c>
      <c r="AD7" s="2">
        <f t="shared" si="5"/>
        <v>0</v>
      </c>
      <c r="AE7" s="2">
        <f t="shared" si="23"/>
        <v>0</v>
      </c>
      <c r="AF7" s="2">
        <f t="shared" si="23"/>
        <v>0</v>
      </c>
      <c r="AG7" s="325">
        <f t="shared" si="6"/>
        <v>0</v>
      </c>
      <c r="AH7" s="325">
        <f t="shared" si="7"/>
        <v>0</v>
      </c>
      <c r="AI7" s="325">
        <f t="shared" si="24"/>
        <v>0</v>
      </c>
      <c r="AJ7" s="325">
        <f t="shared" si="25"/>
        <v>0</v>
      </c>
      <c r="AK7" s="2">
        <f t="shared" si="26"/>
        <v>2</v>
      </c>
      <c r="AL7" s="14">
        <f t="shared" si="27"/>
        <v>0</v>
      </c>
      <c r="AM7" s="11">
        <f t="shared" si="28"/>
        <v>0</v>
      </c>
      <c r="AN7" s="11">
        <f t="shared" si="29"/>
        <v>0</v>
      </c>
      <c r="AO7" s="11">
        <f t="shared" si="30"/>
        <v>8</v>
      </c>
      <c r="AP7" s="11">
        <f t="shared" si="31"/>
        <v>8</v>
      </c>
      <c r="AQ7" s="204">
        <f t="shared" si="32"/>
        <v>8</v>
      </c>
      <c r="AR7" s="2">
        <f t="shared" si="33"/>
        <v>1</v>
      </c>
      <c r="AS7" s="2">
        <f t="shared" si="34"/>
        <v>1</v>
      </c>
      <c r="AT7" s="11" t="str">
        <f t="shared" si="35"/>
        <v/>
      </c>
      <c r="AU7" s="11" t="str">
        <f t="shared" si="36"/>
        <v/>
      </c>
      <c r="AV7" s="11">
        <f t="shared" si="37"/>
        <v>-8</v>
      </c>
      <c r="AW7" s="11">
        <f>SUM($AV$3:AV7)</f>
        <v>-24</v>
      </c>
      <c r="AX7" s="390">
        <f t="shared" si="38"/>
        <v>0</v>
      </c>
      <c r="AY7" s="390">
        <f t="shared" si="8"/>
        <v>0</v>
      </c>
      <c r="AZ7" s="390">
        <f t="shared" si="8"/>
        <v>0</v>
      </c>
      <c r="BA7" s="390">
        <f t="shared" si="8"/>
        <v>0</v>
      </c>
      <c r="BB7" s="390">
        <f t="shared" si="8"/>
        <v>0</v>
      </c>
      <c r="BD7" s="368">
        <f t="shared" si="39"/>
        <v>0</v>
      </c>
      <c r="BE7" s="368">
        <f t="shared" si="39"/>
        <v>0</v>
      </c>
      <c r="BF7" s="368">
        <f t="shared" si="39"/>
        <v>0</v>
      </c>
      <c r="BG7" s="368">
        <f t="shared" si="39"/>
        <v>0</v>
      </c>
      <c r="BH7" s="372">
        <f t="shared" si="40"/>
        <v>18</v>
      </c>
      <c r="BI7" s="372">
        <f t="shared" si="9"/>
        <v>1.5</v>
      </c>
      <c r="BJ7" s="372">
        <f t="shared" si="41"/>
        <v>22</v>
      </c>
      <c r="BK7" s="372">
        <f t="shared" si="10"/>
        <v>2</v>
      </c>
      <c r="BL7" s="372">
        <f t="shared" si="42"/>
        <v>6</v>
      </c>
      <c r="BM7" s="372">
        <f t="shared" si="11"/>
        <v>2</v>
      </c>
      <c r="BN7" s="564">
        <f t="shared" si="12"/>
        <v>0</v>
      </c>
      <c r="BO7" s="565">
        <f t="shared" si="13"/>
        <v>0</v>
      </c>
      <c r="BP7" s="570">
        <f t="shared" si="14"/>
        <v>0</v>
      </c>
      <c r="BQ7" s="564">
        <f t="shared" si="15"/>
        <v>0</v>
      </c>
      <c r="BR7" s="565">
        <f t="shared" si="16"/>
        <v>0</v>
      </c>
      <c r="BS7" s="570">
        <f t="shared" si="17"/>
        <v>0</v>
      </c>
      <c r="BT7" s="568">
        <f t="shared" si="43"/>
        <v>0</v>
      </c>
      <c r="BU7" s="564">
        <f t="shared" si="44"/>
        <v>0</v>
      </c>
      <c r="BV7" s="582">
        <f t="shared" si="45"/>
        <v>0</v>
      </c>
      <c r="BW7" s="576">
        <f t="shared" si="46"/>
        <v>0</v>
      </c>
      <c r="BX7" s="577">
        <f t="shared" si="47"/>
        <v>0</v>
      </c>
      <c r="BY7" s="578">
        <f t="shared" si="18"/>
        <v>0</v>
      </c>
      <c r="BZ7" s="576">
        <f t="shared" si="48"/>
        <v>0</v>
      </c>
      <c r="CA7" s="577">
        <f t="shared" si="49"/>
        <v>0</v>
      </c>
      <c r="CB7" s="578">
        <f t="shared" si="19"/>
        <v>0</v>
      </c>
      <c r="CC7" s="579">
        <f t="shared" si="50"/>
        <v>0</v>
      </c>
      <c r="CD7" s="576">
        <f t="shared" si="51"/>
        <v>0</v>
      </c>
      <c r="CE7" s="560">
        <f t="shared" si="52"/>
        <v>-6</v>
      </c>
      <c r="CF7" s="560">
        <f t="shared" si="53"/>
        <v>-6</v>
      </c>
      <c r="CG7" s="560">
        <f t="shared" si="54"/>
        <v>0</v>
      </c>
      <c r="CH7" s="588">
        <f t="shared" si="55"/>
        <v>0</v>
      </c>
      <c r="CI7" s="11"/>
      <c r="CJ7" s="11"/>
      <c r="CK7" s="204"/>
      <c r="CL7" s="755" t="str">
        <f t="shared" si="56"/>
        <v/>
      </c>
      <c r="CM7" s="11"/>
      <c r="CN7" s="11"/>
      <c r="CO7" s="11"/>
      <c r="CP7" s="204"/>
      <c r="CQ7" s="11"/>
      <c r="CR7" s="204"/>
      <c r="CS7" s="11"/>
    </row>
    <row r="8" spans="1:97" ht="12.75" x14ac:dyDescent="0.2">
      <c r="A8" s="242">
        <f t="shared" si="20"/>
        <v>3</v>
      </c>
      <c r="B8" s="243">
        <f t="shared" si="57"/>
        <v>46028</v>
      </c>
      <c r="C8" s="600">
        <f t="shared" si="21"/>
        <v>2</v>
      </c>
      <c r="D8" s="307"/>
      <c r="E8" s="307"/>
      <c r="F8" s="308"/>
      <c r="G8" s="308"/>
      <c r="H8" s="547">
        <f>IF(AK8=6,Einstellungen!$E$11,IF(AK8=7,Einstellungen!$E$12,IF(AK8=1,Einstellungen!$E$13,IF(AK8=2,Einstellungen!$E$7,IF(AK8=3,Einstellungen!$E$8,IF(AK8=4,Einstellungen!$E$9,IF(AK8=5,Einstellungen!$E$10)))))))</f>
        <v>0</v>
      </c>
      <c r="I8" s="228">
        <f t="shared" si="0"/>
        <v>0</v>
      </c>
      <c r="J8" s="229">
        <f t="shared" si="1"/>
        <v>1</v>
      </c>
      <c r="K8" s="313"/>
      <c r="L8" s="328"/>
      <c r="M8" s="202"/>
      <c r="N8" s="381"/>
      <c r="O8" s="382"/>
      <c r="P8" s="382"/>
      <c r="Q8" s="382"/>
      <c r="R8" s="246" t="str">
        <f>IF(I$36=0,"",IF(Einstellungen!I$39=1,R7+AV8,CL8))</f>
        <v/>
      </c>
      <c r="S8" s="230">
        <f>SUM(AP$3:AP8)</f>
        <v>32</v>
      </c>
      <c r="T8" s="228">
        <f>SUM(I$3:I8)</f>
        <v>0</v>
      </c>
      <c r="U8" s="373" t="str">
        <f t="shared" si="22"/>
        <v/>
      </c>
      <c r="V8" s="689"/>
      <c r="W8" s="609"/>
      <c r="X8" s="609"/>
      <c r="Y8" s="15">
        <f t="shared" si="2"/>
        <v>46028</v>
      </c>
      <c r="Z8" s="2">
        <f t="shared" si="3"/>
        <v>0</v>
      </c>
      <c r="AA8" s="2">
        <f>IF(M8=Einstellungen!A$43,I8,IF(M8=Einstellungen!A$45,I8,0))</f>
        <v>0</v>
      </c>
      <c r="AB8" s="2">
        <f>IF(M8=Einstellungen!A$44,I8,IF(M8=Einstellungen!A$45,I8,0))</f>
        <v>0</v>
      </c>
      <c r="AC8" s="661">
        <f t="shared" si="4"/>
        <v>0</v>
      </c>
      <c r="AD8" s="2">
        <f t="shared" si="5"/>
        <v>0</v>
      </c>
      <c r="AE8" s="2">
        <f t="shared" si="23"/>
        <v>0</v>
      </c>
      <c r="AF8" s="2">
        <f t="shared" si="23"/>
        <v>0</v>
      </c>
      <c r="AG8" s="325">
        <f t="shared" si="6"/>
        <v>0</v>
      </c>
      <c r="AH8" s="325">
        <f t="shared" si="7"/>
        <v>0</v>
      </c>
      <c r="AI8" s="325">
        <f t="shared" si="24"/>
        <v>0</v>
      </c>
      <c r="AJ8" s="325">
        <f t="shared" si="25"/>
        <v>0</v>
      </c>
      <c r="AK8" s="2">
        <f t="shared" si="26"/>
        <v>3</v>
      </c>
      <c r="AL8" s="14">
        <f t="shared" si="27"/>
        <v>0</v>
      </c>
      <c r="AM8" s="11">
        <f t="shared" si="28"/>
        <v>0</v>
      </c>
      <c r="AN8" s="11">
        <f t="shared" si="29"/>
        <v>0</v>
      </c>
      <c r="AO8" s="11">
        <f t="shared" si="30"/>
        <v>8</v>
      </c>
      <c r="AP8" s="11">
        <f t="shared" si="31"/>
        <v>8</v>
      </c>
      <c r="AQ8" s="204">
        <f t="shared" si="32"/>
        <v>8</v>
      </c>
      <c r="AR8" s="2">
        <f t="shared" si="33"/>
        <v>1</v>
      </c>
      <c r="AS8" s="2">
        <f t="shared" si="34"/>
        <v>1</v>
      </c>
      <c r="AT8" s="11" t="str">
        <f t="shared" si="35"/>
        <v/>
      </c>
      <c r="AU8" s="11" t="str">
        <f t="shared" si="36"/>
        <v/>
      </c>
      <c r="AV8" s="11">
        <f t="shared" si="37"/>
        <v>-8</v>
      </c>
      <c r="AW8" s="11">
        <f>SUM($AV$3:AV8)</f>
        <v>-32</v>
      </c>
      <c r="AX8" s="390">
        <f t="shared" si="38"/>
        <v>0</v>
      </c>
      <c r="AY8" s="390">
        <f t="shared" si="8"/>
        <v>0</v>
      </c>
      <c r="AZ8" s="390">
        <f t="shared" si="8"/>
        <v>0</v>
      </c>
      <c r="BA8" s="390">
        <f t="shared" si="8"/>
        <v>0</v>
      </c>
      <c r="BB8" s="390">
        <f t="shared" si="8"/>
        <v>0</v>
      </c>
      <c r="BD8" s="368">
        <f t="shared" si="39"/>
        <v>0</v>
      </c>
      <c r="BE8" s="368">
        <f t="shared" si="39"/>
        <v>0</v>
      </c>
      <c r="BF8" s="368">
        <f t="shared" si="39"/>
        <v>0</v>
      </c>
      <c r="BG8" s="368">
        <f t="shared" si="39"/>
        <v>0</v>
      </c>
      <c r="BH8" s="372">
        <f t="shared" si="40"/>
        <v>18</v>
      </c>
      <c r="BI8" s="372">
        <f t="shared" si="9"/>
        <v>1.5</v>
      </c>
      <c r="BJ8" s="372">
        <f t="shared" si="41"/>
        <v>22</v>
      </c>
      <c r="BK8" s="372">
        <f t="shared" si="10"/>
        <v>2</v>
      </c>
      <c r="BL8" s="372">
        <f t="shared" si="42"/>
        <v>6</v>
      </c>
      <c r="BM8" s="372">
        <f t="shared" si="11"/>
        <v>2</v>
      </c>
      <c r="BN8" s="564">
        <f t="shared" si="12"/>
        <v>0</v>
      </c>
      <c r="BO8" s="565">
        <f t="shared" si="13"/>
        <v>0</v>
      </c>
      <c r="BP8" s="570">
        <f t="shared" si="14"/>
        <v>0</v>
      </c>
      <c r="BQ8" s="564">
        <f t="shared" si="15"/>
        <v>0</v>
      </c>
      <c r="BR8" s="565">
        <f t="shared" si="16"/>
        <v>0</v>
      </c>
      <c r="BS8" s="570">
        <f t="shared" si="17"/>
        <v>0</v>
      </c>
      <c r="BT8" s="568">
        <f t="shared" si="43"/>
        <v>0</v>
      </c>
      <c r="BU8" s="564">
        <f t="shared" si="44"/>
        <v>0</v>
      </c>
      <c r="BV8" s="582">
        <f t="shared" si="45"/>
        <v>0</v>
      </c>
      <c r="BW8" s="576">
        <f t="shared" si="46"/>
        <v>0</v>
      </c>
      <c r="BX8" s="577">
        <f t="shared" si="47"/>
        <v>0</v>
      </c>
      <c r="BY8" s="578">
        <f t="shared" si="18"/>
        <v>0</v>
      </c>
      <c r="BZ8" s="576">
        <f t="shared" si="48"/>
        <v>0</v>
      </c>
      <c r="CA8" s="577">
        <f t="shared" si="49"/>
        <v>0</v>
      </c>
      <c r="CB8" s="578">
        <f t="shared" si="19"/>
        <v>0</v>
      </c>
      <c r="CC8" s="579">
        <f t="shared" si="50"/>
        <v>0</v>
      </c>
      <c r="CD8" s="576">
        <f t="shared" si="51"/>
        <v>0</v>
      </c>
      <c r="CE8" s="560">
        <f t="shared" si="52"/>
        <v>-6</v>
      </c>
      <c r="CF8" s="560">
        <f t="shared" si="53"/>
        <v>-6</v>
      </c>
      <c r="CG8" s="560">
        <f t="shared" si="54"/>
        <v>0</v>
      </c>
      <c r="CH8" s="588">
        <f t="shared" si="55"/>
        <v>0</v>
      </c>
      <c r="CI8" s="11"/>
      <c r="CJ8" s="11"/>
      <c r="CK8" s="204"/>
      <c r="CL8" s="755" t="str">
        <f t="shared" si="56"/>
        <v/>
      </c>
      <c r="CM8" s="11"/>
      <c r="CN8" s="11"/>
      <c r="CO8" s="11"/>
      <c r="CP8" s="204"/>
      <c r="CQ8" s="11"/>
      <c r="CR8" s="204"/>
      <c r="CS8" s="11"/>
    </row>
    <row r="9" spans="1:97" ht="12.75" x14ac:dyDescent="0.2">
      <c r="A9" s="242">
        <f t="shared" si="20"/>
        <v>4</v>
      </c>
      <c r="B9" s="243">
        <f t="shared" si="57"/>
        <v>46029</v>
      </c>
      <c r="C9" s="600">
        <f t="shared" si="21"/>
        <v>2</v>
      </c>
      <c r="D9" s="307"/>
      <c r="E9" s="307"/>
      <c r="F9" s="308"/>
      <c r="G9" s="308"/>
      <c r="H9" s="547">
        <f>IF(AK9=6,Einstellungen!$E$11,IF(AK9=7,Einstellungen!$E$12,IF(AK9=1,Einstellungen!$E$13,IF(AK9=2,Einstellungen!$E$7,IF(AK9=3,Einstellungen!$E$8,IF(AK9=4,Einstellungen!$E$9,IF(AK9=5,Einstellungen!$E$10)))))))</f>
        <v>0</v>
      </c>
      <c r="I9" s="228">
        <f t="shared" si="0"/>
        <v>0</v>
      </c>
      <c r="J9" s="229">
        <f t="shared" si="1"/>
        <v>1</v>
      </c>
      <c r="K9" s="313"/>
      <c r="L9" s="328"/>
      <c r="M9" s="202"/>
      <c r="N9" s="381"/>
      <c r="O9" s="382"/>
      <c r="P9" s="382"/>
      <c r="Q9" s="382"/>
      <c r="R9" s="246" t="str">
        <f>IF(I$36=0,"",IF(Einstellungen!I$39=1,R8+AV9,CL9))</f>
        <v/>
      </c>
      <c r="S9" s="230">
        <f>SUM(AP$3:AP9)</f>
        <v>40</v>
      </c>
      <c r="T9" s="228">
        <f>SUM(I$3:I9)</f>
        <v>0</v>
      </c>
      <c r="U9" s="373" t="str">
        <f t="shared" si="22"/>
        <v/>
      </c>
      <c r="V9" s="689"/>
      <c r="W9" s="609"/>
      <c r="X9" s="609"/>
      <c r="Y9" s="15">
        <f t="shared" si="2"/>
        <v>46029</v>
      </c>
      <c r="Z9" s="2">
        <f t="shared" si="3"/>
        <v>0</v>
      </c>
      <c r="AA9" s="2">
        <f>IF(M9=Einstellungen!A$43,I9,IF(M9=Einstellungen!A$45,I9,0))</f>
        <v>0</v>
      </c>
      <c r="AB9" s="2">
        <f>IF(M9=Einstellungen!A$44,I9,IF(M9=Einstellungen!A$45,I9,0))</f>
        <v>0</v>
      </c>
      <c r="AC9" s="661">
        <f t="shared" si="4"/>
        <v>0</v>
      </c>
      <c r="AD9" s="2">
        <f t="shared" si="5"/>
        <v>0</v>
      </c>
      <c r="AE9" s="2">
        <f t="shared" si="23"/>
        <v>0</v>
      </c>
      <c r="AF9" s="2">
        <f t="shared" si="23"/>
        <v>0</v>
      </c>
      <c r="AG9" s="325">
        <f t="shared" si="6"/>
        <v>0</v>
      </c>
      <c r="AH9" s="325">
        <f t="shared" si="7"/>
        <v>0</v>
      </c>
      <c r="AI9" s="325">
        <f t="shared" si="24"/>
        <v>0</v>
      </c>
      <c r="AJ9" s="325">
        <f t="shared" si="25"/>
        <v>0</v>
      </c>
      <c r="AK9" s="2">
        <f t="shared" si="26"/>
        <v>4</v>
      </c>
      <c r="AL9" s="14">
        <f t="shared" si="27"/>
        <v>0</v>
      </c>
      <c r="AM9" s="11">
        <f t="shared" si="28"/>
        <v>0</v>
      </c>
      <c r="AN9" s="11">
        <f t="shared" si="29"/>
        <v>0</v>
      </c>
      <c r="AO9" s="11">
        <f t="shared" si="30"/>
        <v>8</v>
      </c>
      <c r="AP9" s="11">
        <f t="shared" si="31"/>
        <v>8</v>
      </c>
      <c r="AQ9" s="204">
        <f t="shared" si="32"/>
        <v>8</v>
      </c>
      <c r="AR9" s="2">
        <f t="shared" si="33"/>
        <v>1</v>
      </c>
      <c r="AS9" s="2">
        <f t="shared" si="34"/>
        <v>1</v>
      </c>
      <c r="AT9" s="11" t="str">
        <f t="shared" si="35"/>
        <v/>
      </c>
      <c r="AU9" s="11" t="str">
        <f t="shared" si="36"/>
        <v/>
      </c>
      <c r="AV9" s="11">
        <f t="shared" si="37"/>
        <v>-8</v>
      </c>
      <c r="AW9" s="11">
        <f>SUM($AV$3:AV9)</f>
        <v>-40</v>
      </c>
      <c r="AX9" s="390">
        <f t="shared" si="38"/>
        <v>0</v>
      </c>
      <c r="AY9" s="390">
        <f t="shared" si="8"/>
        <v>0</v>
      </c>
      <c r="AZ9" s="390">
        <f t="shared" si="8"/>
        <v>0</v>
      </c>
      <c r="BA9" s="390">
        <f t="shared" si="8"/>
        <v>0</v>
      </c>
      <c r="BB9" s="390">
        <f t="shared" si="8"/>
        <v>0</v>
      </c>
      <c r="BD9" s="368">
        <f t="shared" si="39"/>
        <v>0</v>
      </c>
      <c r="BE9" s="368">
        <f t="shared" si="39"/>
        <v>0</v>
      </c>
      <c r="BF9" s="368">
        <f t="shared" si="39"/>
        <v>0</v>
      </c>
      <c r="BG9" s="368">
        <f t="shared" si="39"/>
        <v>0</v>
      </c>
      <c r="BH9" s="372">
        <f t="shared" si="40"/>
        <v>18</v>
      </c>
      <c r="BI9" s="372">
        <f t="shared" si="9"/>
        <v>1.5</v>
      </c>
      <c r="BJ9" s="372">
        <f t="shared" si="41"/>
        <v>22</v>
      </c>
      <c r="BK9" s="372">
        <f t="shared" si="10"/>
        <v>2</v>
      </c>
      <c r="BL9" s="372">
        <f t="shared" si="42"/>
        <v>6</v>
      </c>
      <c r="BM9" s="372">
        <f t="shared" si="11"/>
        <v>2</v>
      </c>
      <c r="BN9" s="564">
        <f t="shared" si="12"/>
        <v>0</v>
      </c>
      <c r="BO9" s="565">
        <f t="shared" si="13"/>
        <v>0</v>
      </c>
      <c r="BP9" s="570">
        <f t="shared" si="14"/>
        <v>0</v>
      </c>
      <c r="BQ9" s="564">
        <f t="shared" si="15"/>
        <v>0</v>
      </c>
      <c r="BR9" s="565">
        <f t="shared" si="16"/>
        <v>0</v>
      </c>
      <c r="BS9" s="570">
        <f t="shared" si="17"/>
        <v>0</v>
      </c>
      <c r="BT9" s="568">
        <f t="shared" si="43"/>
        <v>0</v>
      </c>
      <c r="BU9" s="564">
        <f t="shared" si="44"/>
        <v>0</v>
      </c>
      <c r="BV9" s="582">
        <f t="shared" si="45"/>
        <v>0</v>
      </c>
      <c r="BW9" s="576">
        <f t="shared" si="46"/>
        <v>0</v>
      </c>
      <c r="BX9" s="577">
        <f t="shared" si="47"/>
        <v>0</v>
      </c>
      <c r="BY9" s="578">
        <f t="shared" si="18"/>
        <v>0</v>
      </c>
      <c r="BZ9" s="576">
        <f t="shared" si="48"/>
        <v>0</v>
      </c>
      <c r="CA9" s="577">
        <f t="shared" si="49"/>
        <v>0</v>
      </c>
      <c r="CB9" s="578">
        <f t="shared" si="19"/>
        <v>0</v>
      </c>
      <c r="CC9" s="579">
        <f t="shared" si="50"/>
        <v>0</v>
      </c>
      <c r="CD9" s="576">
        <f t="shared" si="51"/>
        <v>0</v>
      </c>
      <c r="CE9" s="560">
        <f t="shared" si="52"/>
        <v>-6</v>
      </c>
      <c r="CF9" s="560">
        <f t="shared" si="53"/>
        <v>-6</v>
      </c>
      <c r="CG9" s="560">
        <f t="shared" si="54"/>
        <v>0</v>
      </c>
      <c r="CH9" s="588">
        <f t="shared" si="55"/>
        <v>0</v>
      </c>
      <c r="CI9" s="11"/>
      <c r="CJ9" s="11"/>
      <c r="CK9" s="204"/>
      <c r="CL9" s="755" t="str">
        <f t="shared" si="56"/>
        <v/>
      </c>
      <c r="CM9" s="11"/>
      <c r="CN9" s="11"/>
      <c r="CO9" s="11"/>
      <c r="CP9" s="204"/>
      <c r="CQ9" s="11"/>
      <c r="CR9" s="204"/>
      <c r="CS9" s="11"/>
    </row>
    <row r="10" spans="1:97" ht="12.75" x14ac:dyDescent="0.2">
      <c r="A10" s="242">
        <f t="shared" si="20"/>
        <v>5</v>
      </c>
      <c r="B10" s="243">
        <f t="shared" si="57"/>
        <v>46030</v>
      </c>
      <c r="C10" s="600">
        <f t="shared" si="21"/>
        <v>2</v>
      </c>
      <c r="D10" s="307"/>
      <c r="E10" s="307"/>
      <c r="F10" s="308"/>
      <c r="G10" s="308"/>
      <c r="H10" s="547">
        <f>IF(AK10=6,Einstellungen!$E$11,IF(AK10=7,Einstellungen!$E$12,IF(AK10=1,Einstellungen!$E$13,IF(AK10=2,Einstellungen!$E$7,IF(AK10=3,Einstellungen!$E$8,IF(AK10=4,Einstellungen!$E$9,IF(AK10=5,Einstellungen!$E$10)))))))</f>
        <v>0</v>
      </c>
      <c r="I10" s="228">
        <f t="shared" si="0"/>
        <v>0</v>
      </c>
      <c r="J10" s="229">
        <f t="shared" si="1"/>
        <v>1</v>
      </c>
      <c r="K10" s="313"/>
      <c r="L10" s="328"/>
      <c r="M10" s="202"/>
      <c r="N10" s="381"/>
      <c r="O10" s="382"/>
      <c r="P10" s="382"/>
      <c r="Q10" s="382"/>
      <c r="R10" s="246" t="str">
        <f>IF(I$36=0,"",IF(Einstellungen!I$39=1,R9+AV10,CL10))</f>
        <v/>
      </c>
      <c r="S10" s="230">
        <f>SUM(AP$3:AP10)</f>
        <v>48</v>
      </c>
      <c r="T10" s="228">
        <f>SUM(I$3:I10)</f>
        <v>0</v>
      </c>
      <c r="U10" s="373" t="str">
        <f t="shared" si="22"/>
        <v/>
      </c>
      <c r="V10" s="689"/>
      <c r="W10" s="609"/>
      <c r="X10" s="609"/>
      <c r="Y10" s="15">
        <f t="shared" si="2"/>
        <v>46030</v>
      </c>
      <c r="Z10" s="2">
        <f t="shared" si="3"/>
        <v>0</v>
      </c>
      <c r="AA10" s="2">
        <f>IF(M10=Einstellungen!A$43,I10,IF(M10=Einstellungen!A$45,I10,0))</f>
        <v>0</v>
      </c>
      <c r="AB10" s="2">
        <f>IF(M10=Einstellungen!A$44,I10,IF(M10=Einstellungen!A$45,I10,0))</f>
        <v>0</v>
      </c>
      <c r="AC10" s="661">
        <f t="shared" si="4"/>
        <v>0</v>
      </c>
      <c r="AD10" s="2">
        <f t="shared" si="5"/>
        <v>0</v>
      </c>
      <c r="AE10" s="2">
        <f t="shared" si="23"/>
        <v>0</v>
      </c>
      <c r="AF10" s="2">
        <f t="shared" si="23"/>
        <v>0</v>
      </c>
      <c r="AG10" s="325">
        <f t="shared" si="6"/>
        <v>0</v>
      </c>
      <c r="AH10" s="325">
        <f t="shared" si="7"/>
        <v>0</v>
      </c>
      <c r="AI10" s="325">
        <f t="shared" si="24"/>
        <v>0</v>
      </c>
      <c r="AJ10" s="325">
        <f t="shared" si="25"/>
        <v>0</v>
      </c>
      <c r="AK10" s="2">
        <f t="shared" si="26"/>
        <v>5</v>
      </c>
      <c r="AL10" s="14">
        <f t="shared" si="27"/>
        <v>0</v>
      </c>
      <c r="AM10" s="11">
        <f t="shared" si="28"/>
        <v>0</v>
      </c>
      <c r="AN10" s="11">
        <f t="shared" si="29"/>
        <v>0</v>
      </c>
      <c r="AO10" s="11">
        <f t="shared" si="30"/>
        <v>8</v>
      </c>
      <c r="AP10" s="11">
        <f t="shared" si="31"/>
        <v>8</v>
      </c>
      <c r="AQ10" s="204">
        <f t="shared" si="32"/>
        <v>8</v>
      </c>
      <c r="AR10" s="2">
        <f t="shared" si="33"/>
        <v>1</v>
      </c>
      <c r="AS10" s="2">
        <f t="shared" si="34"/>
        <v>1</v>
      </c>
      <c r="AT10" s="11" t="str">
        <f t="shared" si="35"/>
        <v/>
      </c>
      <c r="AU10" s="11" t="str">
        <f t="shared" si="36"/>
        <v/>
      </c>
      <c r="AV10" s="11">
        <f t="shared" si="37"/>
        <v>-8</v>
      </c>
      <c r="AW10" s="11">
        <f>SUM($AV$3:AV10)</f>
        <v>-48</v>
      </c>
      <c r="AX10" s="390">
        <f t="shared" si="38"/>
        <v>0</v>
      </c>
      <c r="AY10" s="390">
        <f t="shared" si="8"/>
        <v>0</v>
      </c>
      <c r="AZ10" s="390">
        <f t="shared" si="8"/>
        <v>0</v>
      </c>
      <c r="BA10" s="390">
        <f t="shared" si="8"/>
        <v>0</v>
      </c>
      <c r="BB10" s="390">
        <f t="shared" si="8"/>
        <v>0</v>
      </c>
      <c r="BD10" s="368">
        <f t="shared" si="39"/>
        <v>0</v>
      </c>
      <c r="BE10" s="368">
        <f t="shared" si="39"/>
        <v>0</v>
      </c>
      <c r="BF10" s="368">
        <f t="shared" si="39"/>
        <v>0</v>
      </c>
      <c r="BG10" s="368">
        <f t="shared" si="39"/>
        <v>0</v>
      </c>
      <c r="BH10" s="372">
        <f t="shared" si="40"/>
        <v>18</v>
      </c>
      <c r="BI10" s="372">
        <f t="shared" si="9"/>
        <v>1.5</v>
      </c>
      <c r="BJ10" s="372">
        <f t="shared" si="41"/>
        <v>22</v>
      </c>
      <c r="BK10" s="372">
        <f t="shared" si="10"/>
        <v>2</v>
      </c>
      <c r="BL10" s="372">
        <f t="shared" si="42"/>
        <v>6</v>
      </c>
      <c r="BM10" s="372">
        <f t="shared" si="11"/>
        <v>2</v>
      </c>
      <c r="BN10" s="564">
        <f t="shared" si="12"/>
        <v>0</v>
      </c>
      <c r="BO10" s="565">
        <f t="shared" si="13"/>
        <v>0</v>
      </c>
      <c r="BP10" s="570">
        <f t="shared" si="14"/>
        <v>0</v>
      </c>
      <c r="BQ10" s="564">
        <f t="shared" si="15"/>
        <v>0</v>
      </c>
      <c r="BR10" s="565">
        <f t="shared" si="16"/>
        <v>0</v>
      </c>
      <c r="BS10" s="570">
        <f t="shared" si="17"/>
        <v>0</v>
      </c>
      <c r="BT10" s="568">
        <f t="shared" si="43"/>
        <v>0</v>
      </c>
      <c r="BU10" s="564">
        <f t="shared" si="44"/>
        <v>0</v>
      </c>
      <c r="BV10" s="582">
        <f t="shared" si="45"/>
        <v>0</v>
      </c>
      <c r="BW10" s="576">
        <f t="shared" si="46"/>
        <v>0</v>
      </c>
      <c r="BX10" s="577">
        <f t="shared" si="47"/>
        <v>0</v>
      </c>
      <c r="BY10" s="578">
        <f t="shared" si="18"/>
        <v>0</v>
      </c>
      <c r="BZ10" s="576">
        <f t="shared" si="48"/>
        <v>0</v>
      </c>
      <c r="CA10" s="577">
        <f t="shared" si="49"/>
        <v>0</v>
      </c>
      <c r="CB10" s="578">
        <f t="shared" si="19"/>
        <v>0</v>
      </c>
      <c r="CC10" s="579">
        <f t="shared" si="50"/>
        <v>0</v>
      </c>
      <c r="CD10" s="576">
        <f t="shared" si="51"/>
        <v>0</v>
      </c>
      <c r="CE10" s="560">
        <f t="shared" si="52"/>
        <v>-6</v>
      </c>
      <c r="CF10" s="560">
        <f t="shared" si="53"/>
        <v>-6</v>
      </c>
      <c r="CG10" s="560">
        <f t="shared" si="54"/>
        <v>0</v>
      </c>
      <c r="CH10" s="588">
        <f t="shared" si="55"/>
        <v>0</v>
      </c>
      <c r="CI10" s="11"/>
      <c r="CJ10" s="11"/>
      <c r="CK10" s="204"/>
      <c r="CL10" s="755" t="str">
        <f t="shared" si="56"/>
        <v/>
      </c>
      <c r="CM10" s="11"/>
      <c r="CN10" s="11"/>
      <c r="CO10" s="11"/>
      <c r="CP10" s="204"/>
      <c r="CQ10" s="11"/>
      <c r="CR10" s="204"/>
      <c r="CS10" s="11"/>
    </row>
    <row r="11" spans="1:97" ht="12.75" x14ac:dyDescent="0.2">
      <c r="A11" s="242">
        <f t="shared" si="20"/>
        <v>6</v>
      </c>
      <c r="B11" s="243">
        <f t="shared" si="57"/>
        <v>46031</v>
      </c>
      <c r="C11" s="600">
        <f t="shared" si="21"/>
        <v>2</v>
      </c>
      <c r="D11" s="307"/>
      <c r="E11" s="307"/>
      <c r="F11" s="308"/>
      <c r="G11" s="308"/>
      <c r="H11" s="547">
        <f>IF(AK11=6,Einstellungen!$E$11,IF(AK11=7,Einstellungen!$E$12,IF(AK11=1,Einstellungen!$E$13,IF(AK11=2,Einstellungen!$E$7,IF(AK11=3,Einstellungen!$E$8,IF(AK11=4,Einstellungen!$E$9,IF(AK11=5,Einstellungen!$E$10)))))))</f>
        <v>0</v>
      </c>
      <c r="I11" s="228">
        <f t="shared" si="0"/>
        <v>0</v>
      </c>
      <c r="J11" s="229">
        <f t="shared" si="1"/>
        <v>1</v>
      </c>
      <c r="K11" s="313"/>
      <c r="L11" s="328"/>
      <c r="M11" s="202"/>
      <c r="N11" s="381"/>
      <c r="O11" s="382"/>
      <c r="P11" s="382"/>
      <c r="Q11" s="382"/>
      <c r="R11" s="246" t="str">
        <f>IF(I$36=0,"",IF(Einstellungen!I$39=1,R10+AV11,CL11))</f>
        <v/>
      </c>
      <c r="S11" s="230">
        <f>SUM(AP$3:AP11)</f>
        <v>56</v>
      </c>
      <c r="T11" s="228">
        <f>SUM(I$3:I11)</f>
        <v>0</v>
      </c>
      <c r="U11" s="373" t="str">
        <f t="shared" si="22"/>
        <v/>
      </c>
      <c r="V11" s="689"/>
      <c r="W11" s="609"/>
      <c r="X11" s="609"/>
      <c r="Y11" s="15">
        <f t="shared" si="2"/>
        <v>46031</v>
      </c>
      <c r="Z11" s="2">
        <f t="shared" si="3"/>
        <v>0</v>
      </c>
      <c r="AA11" s="2">
        <f>IF(M11=Einstellungen!A$43,I11,IF(M11=Einstellungen!A$45,I11,0))</f>
        <v>0</v>
      </c>
      <c r="AB11" s="2">
        <f>IF(M11=Einstellungen!A$44,I11,IF(M11=Einstellungen!A$45,I11,0))</f>
        <v>0</v>
      </c>
      <c r="AC11" s="661">
        <f t="shared" si="4"/>
        <v>0</v>
      </c>
      <c r="AD11" s="2">
        <f t="shared" si="5"/>
        <v>0</v>
      </c>
      <c r="AE11" s="2">
        <f t="shared" si="23"/>
        <v>0</v>
      </c>
      <c r="AF11" s="2">
        <f t="shared" si="23"/>
        <v>0</v>
      </c>
      <c r="AG11" s="325">
        <f t="shared" si="6"/>
        <v>0</v>
      </c>
      <c r="AH11" s="325">
        <f t="shared" si="7"/>
        <v>0</v>
      </c>
      <c r="AI11" s="325">
        <f t="shared" si="24"/>
        <v>0</v>
      </c>
      <c r="AJ11" s="325">
        <f t="shared" si="25"/>
        <v>0</v>
      </c>
      <c r="AK11" s="2">
        <f t="shared" si="26"/>
        <v>6</v>
      </c>
      <c r="AL11" s="14">
        <f t="shared" si="27"/>
        <v>0</v>
      </c>
      <c r="AM11" s="11">
        <f t="shared" si="28"/>
        <v>0</v>
      </c>
      <c r="AN11" s="11">
        <f t="shared" si="29"/>
        <v>0</v>
      </c>
      <c r="AO11" s="11">
        <f t="shared" si="30"/>
        <v>8</v>
      </c>
      <c r="AP11" s="11">
        <f t="shared" si="31"/>
        <v>8</v>
      </c>
      <c r="AQ11" s="204">
        <f t="shared" si="32"/>
        <v>8</v>
      </c>
      <c r="AR11" s="2">
        <f t="shared" si="33"/>
        <v>1</v>
      </c>
      <c r="AS11" s="2">
        <f t="shared" si="34"/>
        <v>1</v>
      </c>
      <c r="AT11" s="11" t="str">
        <f t="shared" ref="AT11:AT33" si="58">IF(L11="j",1,IF(L11="J/2",0.5,""))</f>
        <v/>
      </c>
      <c r="AU11" s="11" t="str">
        <f t="shared" si="36"/>
        <v/>
      </c>
      <c r="AV11" s="11">
        <f t="shared" si="37"/>
        <v>-8</v>
      </c>
      <c r="AW11" s="11">
        <f>SUM($AV$3:AV11)</f>
        <v>-56</v>
      </c>
      <c r="AX11" s="390">
        <f t="shared" si="38"/>
        <v>0</v>
      </c>
      <c r="AY11" s="390">
        <f t="shared" si="8"/>
        <v>0</v>
      </c>
      <c r="AZ11" s="390">
        <f t="shared" si="8"/>
        <v>0</v>
      </c>
      <c r="BA11" s="390">
        <f t="shared" si="8"/>
        <v>0</v>
      </c>
      <c r="BB11" s="390">
        <f t="shared" si="8"/>
        <v>0</v>
      </c>
      <c r="BD11" s="368">
        <f t="shared" si="39"/>
        <v>0</v>
      </c>
      <c r="BE11" s="368">
        <f t="shared" si="39"/>
        <v>0</v>
      </c>
      <c r="BF11" s="368">
        <f t="shared" si="39"/>
        <v>0</v>
      </c>
      <c r="BG11" s="368">
        <f t="shared" si="39"/>
        <v>0</v>
      </c>
      <c r="BH11" s="372">
        <f t="shared" si="40"/>
        <v>18</v>
      </c>
      <c r="BI11" s="372">
        <f t="shared" si="9"/>
        <v>1.5</v>
      </c>
      <c r="BJ11" s="372">
        <f t="shared" si="41"/>
        <v>22</v>
      </c>
      <c r="BK11" s="372">
        <f t="shared" si="10"/>
        <v>2</v>
      </c>
      <c r="BL11" s="372">
        <f t="shared" si="42"/>
        <v>6</v>
      </c>
      <c r="BM11" s="372">
        <f t="shared" si="11"/>
        <v>2</v>
      </c>
      <c r="BN11" s="564">
        <f t="shared" si="12"/>
        <v>0</v>
      </c>
      <c r="BO11" s="565">
        <f t="shared" si="13"/>
        <v>0</v>
      </c>
      <c r="BP11" s="570">
        <f t="shared" si="14"/>
        <v>0</v>
      </c>
      <c r="BQ11" s="564">
        <f t="shared" si="15"/>
        <v>0</v>
      </c>
      <c r="BR11" s="565">
        <f t="shared" si="16"/>
        <v>0</v>
      </c>
      <c r="BS11" s="570">
        <f t="shared" si="17"/>
        <v>0</v>
      </c>
      <c r="BT11" s="568">
        <f t="shared" si="43"/>
        <v>0</v>
      </c>
      <c r="BU11" s="564">
        <f t="shared" si="44"/>
        <v>0</v>
      </c>
      <c r="BV11" s="582">
        <f t="shared" si="45"/>
        <v>0</v>
      </c>
      <c r="BW11" s="576">
        <f t="shared" si="46"/>
        <v>0</v>
      </c>
      <c r="BX11" s="577">
        <f t="shared" si="47"/>
        <v>0</v>
      </c>
      <c r="BY11" s="578">
        <f t="shared" si="18"/>
        <v>0</v>
      </c>
      <c r="BZ11" s="576">
        <f t="shared" si="48"/>
        <v>0</v>
      </c>
      <c r="CA11" s="577">
        <f t="shared" si="49"/>
        <v>0</v>
      </c>
      <c r="CB11" s="578">
        <f t="shared" si="19"/>
        <v>0</v>
      </c>
      <c r="CC11" s="579">
        <f t="shared" si="50"/>
        <v>0</v>
      </c>
      <c r="CD11" s="576">
        <f t="shared" si="51"/>
        <v>0</v>
      </c>
      <c r="CE11" s="560">
        <f t="shared" si="52"/>
        <v>-6</v>
      </c>
      <c r="CF11" s="560">
        <f t="shared" si="53"/>
        <v>-6</v>
      </c>
      <c r="CG11" s="560">
        <f t="shared" si="54"/>
        <v>0</v>
      </c>
      <c r="CH11" s="588">
        <f t="shared" si="55"/>
        <v>0</v>
      </c>
      <c r="CI11" s="11"/>
      <c r="CJ11" s="11"/>
      <c r="CK11" s="204"/>
      <c r="CL11" s="755" t="str">
        <f t="shared" si="56"/>
        <v/>
      </c>
      <c r="CM11" s="11"/>
      <c r="CN11" s="11"/>
      <c r="CO11" s="11"/>
      <c r="CP11" s="204"/>
      <c r="CQ11" s="11"/>
      <c r="CR11" s="204"/>
      <c r="CS11" s="11"/>
    </row>
    <row r="12" spans="1:97" ht="12.75" x14ac:dyDescent="0.2">
      <c r="A12" s="242">
        <f t="shared" si="20"/>
        <v>7</v>
      </c>
      <c r="B12" s="243">
        <f t="shared" si="57"/>
        <v>46032</v>
      </c>
      <c r="C12" s="600">
        <f t="shared" si="21"/>
        <v>2</v>
      </c>
      <c r="D12" s="307"/>
      <c r="E12" s="307"/>
      <c r="F12" s="308"/>
      <c r="G12" s="308"/>
      <c r="H12" s="547">
        <f>IF(AK12=6,Einstellungen!$E$11,IF(AK12=7,Einstellungen!$E$12,IF(AK12=1,Einstellungen!$E$13,IF(AK12=2,Einstellungen!$E$7,IF(AK12=3,Einstellungen!$E$8,IF(AK12=4,Einstellungen!$E$9,IF(AK12=5,Einstellungen!$E$10)))))))</f>
        <v>0</v>
      </c>
      <c r="I12" s="228">
        <f t="shared" si="0"/>
        <v>0</v>
      </c>
      <c r="J12" s="229" t="str">
        <f t="shared" si="1"/>
        <v/>
      </c>
      <c r="K12" s="313"/>
      <c r="L12" s="328"/>
      <c r="M12" s="202"/>
      <c r="N12" s="381"/>
      <c r="O12" s="382"/>
      <c r="P12" s="382"/>
      <c r="Q12" s="382"/>
      <c r="R12" s="246" t="str">
        <f>IF(I$36=0,"",IF(Einstellungen!I$39=1,R11+AV12,CL12))</f>
        <v/>
      </c>
      <c r="S12" s="230">
        <f>SUM(AP$3:AP12)</f>
        <v>56</v>
      </c>
      <c r="T12" s="228">
        <f>SUM(I$3:I12)</f>
        <v>0</v>
      </c>
      <c r="U12" s="373" t="str">
        <f t="shared" si="22"/>
        <v/>
      </c>
      <c r="V12" s="689"/>
      <c r="W12" s="609"/>
      <c r="X12" s="609"/>
      <c r="Y12" s="15">
        <f t="shared" si="2"/>
        <v>46032</v>
      </c>
      <c r="Z12" s="2" t="b">
        <f t="shared" si="3"/>
        <v>0</v>
      </c>
      <c r="AA12" s="2">
        <f>IF(M12=Einstellungen!A$43,I12,IF(M12=Einstellungen!A$45,I12,0))</f>
        <v>0</v>
      </c>
      <c r="AB12" s="2">
        <f>IF(M12=Einstellungen!A$44,I12,IF(M12=Einstellungen!A$45,I12,0))</f>
        <v>0</v>
      </c>
      <c r="AC12" s="661">
        <f t="shared" si="4"/>
        <v>0</v>
      </c>
      <c r="AD12" s="2" t="b">
        <f t="shared" si="5"/>
        <v>0</v>
      </c>
      <c r="AE12" s="2">
        <f t="shared" si="23"/>
        <v>0</v>
      </c>
      <c r="AF12" s="2">
        <f t="shared" si="23"/>
        <v>0</v>
      </c>
      <c r="AG12" s="325" t="b">
        <f t="shared" si="6"/>
        <v>0</v>
      </c>
      <c r="AH12" s="325" t="b">
        <f t="shared" si="7"/>
        <v>0</v>
      </c>
      <c r="AI12" s="325" t="b">
        <f t="shared" si="24"/>
        <v>0</v>
      </c>
      <c r="AJ12" s="325" t="b">
        <f t="shared" si="25"/>
        <v>0</v>
      </c>
      <c r="AK12" s="2">
        <f t="shared" si="26"/>
        <v>7</v>
      </c>
      <c r="AL12" s="14">
        <f t="shared" si="27"/>
        <v>0</v>
      </c>
      <c r="AM12" s="11">
        <f t="shared" si="28"/>
        <v>0</v>
      </c>
      <c r="AN12" s="11">
        <f t="shared" si="29"/>
        <v>0</v>
      </c>
      <c r="AO12" s="11">
        <f t="shared" si="30"/>
        <v>0</v>
      </c>
      <c r="AP12" s="11">
        <f t="shared" si="31"/>
        <v>0</v>
      </c>
      <c r="AQ12" s="204">
        <f t="shared" si="32"/>
        <v>0</v>
      </c>
      <c r="AR12" s="2" t="str">
        <f t="shared" si="33"/>
        <v/>
      </c>
      <c r="AS12" s="2" t="str">
        <f t="shared" si="34"/>
        <v/>
      </c>
      <c r="AT12" s="11" t="str">
        <f t="shared" si="58"/>
        <v/>
      </c>
      <c r="AU12" s="11" t="str">
        <f t="shared" si="36"/>
        <v/>
      </c>
      <c r="AV12" s="11">
        <f t="shared" si="37"/>
        <v>0</v>
      </c>
      <c r="AW12" s="11">
        <f>SUM($AV$3:AV12)</f>
        <v>-56</v>
      </c>
      <c r="AX12" s="390">
        <f t="shared" si="38"/>
        <v>0</v>
      </c>
      <c r="AY12" s="390">
        <f t="shared" si="8"/>
        <v>0</v>
      </c>
      <c r="AZ12" s="390">
        <f t="shared" si="8"/>
        <v>0</v>
      </c>
      <c r="BA12" s="390">
        <f t="shared" si="8"/>
        <v>0</v>
      </c>
      <c r="BB12" s="390">
        <f t="shared" si="8"/>
        <v>0</v>
      </c>
      <c r="BD12" s="368">
        <f t="shared" si="39"/>
        <v>0</v>
      </c>
      <c r="BE12" s="368">
        <f t="shared" si="39"/>
        <v>0</v>
      </c>
      <c r="BF12" s="368">
        <f t="shared" si="39"/>
        <v>0</v>
      </c>
      <c r="BG12" s="368">
        <f t="shared" si="39"/>
        <v>0</v>
      </c>
      <c r="BH12" s="372">
        <f t="shared" si="40"/>
        <v>18</v>
      </c>
      <c r="BI12" s="372">
        <f t="shared" si="9"/>
        <v>1.5</v>
      </c>
      <c r="BJ12" s="372">
        <f t="shared" si="41"/>
        <v>22</v>
      </c>
      <c r="BK12" s="372">
        <f t="shared" si="10"/>
        <v>2</v>
      </c>
      <c r="BL12" s="372">
        <f t="shared" si="42"/>
        <v>6</v>
      </c>
      <c r="BM12" s="372">
        <f t="shared" si="11"/>
        <v>2</v>
      </c>
      <c r="BN12" s="564">
        <f t="shared" si="12"/>
        <v>0</v>
      </c>
      <c r="BO12" s="565">
        <f t="shared" si="13"/>
        <v>0</v>
      </c>
      <c r="BP12" s="570">
        <f t="shared" si="14"/>
        <v>0</v>
      </c>
      <c r="BQ12" s="564">
        <f t="shared" si="15"/>
        <v>0</v>
      </c>
      <c r="BR12" s="565">
        <f t="shared" si="16"/>
        <v>0</v>
      </c>
      <c r="BS12" s="570">
        <f t="shared" si="17"/>
        <v>0</v>
      </c>
      <c r="BT12" s="568">
        <f t="shared" si="43"/>
        <v>0</v>
      </c>
      <c r="BU12" s="564">
        <f t="shared" si="44"/>
        <v>0</v>
      </c>
      <c r="BV12" s="582">
        <f t="shared" si="45"/>
        <v>0</v>
      </c>
      <c r="BW12" s="576">
        <f t="shared" si="46"/>
        <v>0</v>
      </c>
      <c r="BX12" s="577">
        <f t="shared" si="47"/>
        <v>0</v>
      </c>
      <c r="BY12" s="578">
        <f t="shared" si="18"/>
        <v>0</v>
      </c>
      <c r="BZ12" s="576">
        <f t="shared" si="48"/>
        <v>0</v>
      </c>
      <c r="CA12" s="577">
        <f t="shared" si="49"/>
        <v>0</v>
      </c>
      <c r="CB12" s="578">
        <f t="shared" si="19"/>
        <v>0</v>
      </c>
      <c r="CC12" s="579">
        <f t="shared" si="50"/>
        <v>0</v>
      </c>
      <c r="CD12" s="576">
        <f t="shared" si="51"/>
        <v>0</v>
      </c>
      <c r="CE12" s="560">
        <f t="shared" si="52"/>
        <v>-6</v>
      </c>
      <c r="CF12" s="560">
        <f t="shared" si="53"/>
        <v>-6</v>
      </c>
      <c r="CG12" s="560">
        <f t="shared" si="54"/>
        <v>0</v>
      </c>
      <c r="CH12" s="588">
        <f t="shared" si="55"/>
        <v>0</v>
      </c>
      <c r="CI12" s="11"/>
      <c r="CJ12" s="11"/>
      <c r="CK12" s="204"/>
      <c r="CL12" s="755" t="str">
        <f t="shared" si="56"/>
        <v/>
      </c>
      <c r="CM12" s="11"/>
      <c r="CN12" s="11"/>
      <c r="CO12" s="11"/>
      <c r="CP12" s="204"/>
      <c r="CQ12" s="11"/>
      <c r="CR12" s="204"/>
      <c r="CS12" s="11"/>
    </row>
    <row r="13" spans="1:97" ht="12.75" x14ac:dyDescent="0.2">
      <c r="A13" s="242">
        <f t="shared" si="20"/>
        <v>1</v>
      </c>
      <c r="B13" s="243">
        <f t="shared" si="57"/>
        <v>46033</v>
      </c>
      <c r="C13" s="600">
        <f t="shared" si="21"/>
        <v>2</v>
      </c>
      <c r="D13" s="307"/>
      <c r="E13" s="307"/>
      <c r="F13" s="308"/>
      <c r="G13" s="308"/>
      <c r="H13" s="547">
        <f>IF(AK13=6,Einstellungen!$E$11,IF(AK13=7,Einstellungen!$E$12,IF(AK13=1,Einstellungen!$E$13,IF(AK13=2,Einstellungen!$E$7,IF(AK13=3,Einstellungen!$E$8,IF(AK13=4,Einstellungen!$E$9,IF(AK13=5,Einstellungen!$E$10)))))))</f>
        <v>0</v>
      </c>
      <c r="I13" s="228">
        <f t="shared" si="0"/>
        <v>0</v>
      </c>
      <c r="J13" s="229" t="str">
        <f t="shared" si="1"/>
        <v/>
      </c>
      <c r="K13" s="313"/>
      <c r="L13" s="328"/>
      <c r="M13" s="202"/>
      <c r="N13" s="381"/>
      <c r="O13" s="382"/>
      <c r="P13" s="382"/>
      <c r="Q13" s="382"/>
      <c r="R13" s="246" t="str">
        <f>IF(I$36=0,"",IF(Einstellungen!I$39=1,R12+AV13,CL13))</f>
        <v/>
      </c>
      <c r="S13" s="230">
        <f>SUM(AP$3:AP13)</f>
        <v>56</v>
      </c>
      <c r="T13" s="228">
        <f>SUM(I$3:I13)</f>
        <v>0</v>
      </c>
      <c r="U13" s="373" t="str">
        <f t="shared" si="22"/>
        <v/>
      </c>
      <c r="V13" s="689"/>
      <c r="W13" s="609"/>
      <c r="X13" s="609"/>
      <c r="Y13" s="15">
        <f t="shared" si="2"/>
        <v>46033</v>
      </c>
      <c r="Z13" s="2" t="b">
        <f t="shared" si="3"/>
        <v>0</v>
      </c>
      <c r="AA13" s="2">
        <f>IF(M13=Einstellungen!A$43,I13,IF(M13=Einstellungen!A$45,I13,0))</f>
        <v>0</v>
      </c>
      <c r="AB13" s="2">
        <f>IF(M13=Einstellungen!A$44,I13,IF(M13=Einstellungen!A$45,I13,0))</f>
        <v>0</v>
      </c>
      <c r="AC13" s="661">
        <f t="shared" si="4"/>
        <v>0</v>
      </c>
      <c r="AD13" s="2" t="b">
        <f t="shared" si="5"/>
        <v>0</v>
      </c>
      <c r="AE13" s="2">
        <f t="shared" si="23"/>
        <v>0</v>
      </c>
      <c r="AF13" s="2">
        <f t="shared" si="23"/>
        <v>0</v>
      </c>
      <c r="AG13" s="325" t="b">
        <f t="shared" si="6"/>
        <v>0</v>
      </c>
      <c r="AH13" s="325" t="b">
        <f t="shared" si="7"/>
        <v>0</v>
      </c>
      <c r="AI13" s="325" t="b">
        <f t="shared" si="24"/>
        <v>0</v>
      </c>
      <c r="AJ13" s="325" t="b">
        <f t="shared" si="25"/>
        <v>0</v>
      </c>
      <c r="AK13" s="2">
        <f t="shared" si="26"/>
        <v>1</v>
      </c>
      <c r="AL13" s="14">
        <f t="shared" si="27"/>
        <v>0</v>
      </c>
      <c r="AM13" s="11">
        <f t="shared" si="28"/>
        <v>0</v>
      </c>
      <c r="AN13" s="11">
        <f t="shared" si="29"/>
        <v>0</v>
      </c>
      <c r="AO13" s="11">
        <f t="shared" si="30"/>
        <v>0</v>
      </c>
      <c r="AP13" s="11">
        <f t="shared" si="31"/>
        <v>0</v>
      </c>
      <c r="AQ13" s="204">
        <f t="shared" si="32"/>
        <v>0</v>
      </c>
      <c r="AR13" s="2" t="str">
        <f t="shared" si="33"/>
        <v/>
      </c>
      <c r="AS13" s="2" t="str">
        <f t="shared" si="34"/>
        <v/>
      </c>
      <c r="AT13" s="11" t="str">
        <f t="shared" si="58"/>
        <v/>
      </c>
      <c r="AU13" s="11" t="str">
        <f t="shared" si="36"/>
        <v/>
      </c>
      <c r="AV13" s="11">
        <f t="shared" si="37"/>
        <v>0</v>
      </c>
      <c r="AW13" s="11">
        <f>SUM($AV$3:AV13)</f>
        <v>-56</v>
      </c>
      <c r="AX13" s="390">
        <f t="shared" si="38"/>
        <v>0</v>
      </c>
      <c r="AY13" s="390">
        <f t="shared" si="8"/>
        <v>0</v>
      </c>
      <c r="AZ13" s="390">
        <f t="shared" si="8"/>
        <v>0</v>
      </c>
      <c r="BA13" s="390">
        <f t="shared" si="8"/>
        <v>0</v>
      </c>
      <c r="BB13" s="390">
        <f t="shared" si="8"/>
        <v>0</v>
      </c>
      <c r="BD13" s="368">
        <f t="shared" si="39"/>
        <v>0</v>
      </c>
      <c r="BE13" s="368">
        <f t="shared" si="39"/>
        <v>0</v>
      </c>
      <c r="BF13" s="368">
        <f t="shared" si="39"/>
        <v>0</v>
      </c>
      <c r="BG13" s="368">
        <f t="shared" si="39"/>
        <v>0</v>
      </c>
      <c r="BH13" s="372">
        <f t="shared" si="40"/>
        <v>8</v>
      </c>
      <c r="BI13" s="372">
        <f t="shared" si="9"/>
        <v>2</v>
      </c>
      <c r="BJ13" s="372">
        <f t="shared" si="41"/>
        <v>22</v>
      </c>
      <c r="BK13" s="372">
        <f t="shared" si="10"/>
        <v>3</v>
      </c>
      <c r="BL13" s="372">
        <f t="shared" si="42"/>
        <v>6</v>
      </c>
      <c r="BM13" s="372">
        <f t="shared" si="11"/>
        <v>3</v>
      </c>
      <c r="BN13" s="564">
        <f t="shared" si="12"/>
        <v>0</v>
      </c>
      <c r="BO13" s="565">
        <f t="shared" si="13"/>
        <v>0</v>
      </c>
      <c r="BP13" s="570">
        <f t="shared" si="14"/>
        <v>0</v>
      </c>
      <c r="BQ13" s="564">
        <f t="shared" si="15"/>
        <v>0</v>
      </c>
      <c r="BR13" s="565">
        <f t="shared" si="16"/>
        <v>0</v>
      </c>
      <c r="BS13" s="570">
        <f t="shared" si="17"/>
        <v>0</v>
      </c>
      <c r="BT13" s="568">
        <f t="shared" si="43"/>
        <v>0</v>
      </c>
      <c r="BU13" s="564">
        <f t="shared" si="44"/>
        <v>0</v>
      </c>
      <c r="BV13" s="582">
        <f t="shared" si="45"/>
        <v>0</v>
      </c>
      <c r="BW13" s="576">
        <f t="shared" si="46"/>
        <v>0</v>
      </c>
      <c r="BX13" s="577">
        <f t="shared" si="47"/>
        <v>0</v>
      </c>
      <c r="BY13" s="578">
        <f t="shared" si="18"/>
        <v>0</v>
      </c>
      <c r="BZ13" s="576">
        <f t="shared" si="48"/>
        <v>0</v>
      </c>
      <c r="CA13" s="577">
        <f t="shared" si="49"/>
        <v>0</v>
      </c>
      <c r="CB13" s="578">
        <f t="shared" si="19"/>
        <v>0</v>
      </c>
      <c r="CC13" s="579">
        <f t="shared" si="50"/>
        <v>0</v>
      </c>
      <c r="CD13" s="576">
        <f t="shared" si="51"/>
        <v>0</v>
      </c>
      <c r="CE13" s="560">
        <f t="shared" si="52"/>
        <v>-6</v>
      </c>
      <c r="CF13" s="560">
        <f t="shared" si="53"/>
        <v>-6</v>
      </c>
      <c r="CG13" s="560">
        <f t="shared" si="54"/>
        <v>0</v>
      </c>
      <c r="CH13" s="588">
        <f t="shared" si="55"/>
        <v>0</v>
      </c>
      <c r="CI13" s="11"/>
      <c r="CJ13" s="11"/>
      <c r="CK13" s="204"/>
      <c r="CL13" s="755" t="str">
        <f t="shared" si="56"/>
        <v/>
      </c>
      <c r="CM13" s="11"/>
      <c r="CN13" s="11"/>
      <c r="CO13" s="11"/>
      <c r="CP13" s="204"/>
      <c r="CQ13" s="11"/>
      <c r="CR13" s="204"/>
      <c r="CS13" s="11"/>
    </row>
    <row r="14" spans="1:97" ht="12.75" x14ac:dyDescent="0.2">
      <c r="A14" s="242">
        <f t="shared" si="20"/>
        <v>2</v>
      </c>
      <c r="B14" s="243">
        <f t="shared" si="57"/>
        <v>46034</v>
      </c>
      <c r="C14" s="600">
        <f t="shared" si="21"/>
        <v>3</v>
      </c>
      <c r="D14" s="307"/>
      <c r="E14" s="307"/>
      <c r="F14" s="308"/>
      <c r="G14" s="308"/>
      <c r="H14" s="547">
        <f>IF(AK14=6,Einstellungen!$E$11,IF(AK14=7,Einstellungen!$E$12,IF(AK14=1,Einstellungen!$E$13,IF(AK14=2,Einstellungen!$E$7,IF(AK14=3,Einstellungen!$E$8,IF(AK14=4,Einstellungen!$E$9,IF(AK14=5,Einstellungen!$E$10)))))))</f>
        <v>0</v>
      </c>
      <c r="I14" s="228">
        <f t="shared" si="0"/>
        <v>0</v>
      </c>
      <c r="J14" s="229">
        <f t="shared" si="1"/>
        <v>1</v>
      </c>
      <c r="K14" s="313"/>
      <c r="L14" s="328"/>
      <c r="M14" s="202"/>
      <c r="N14" s="381"/>
      <c r="O14" s="382"/>
      <c r="P14" s="382"/>
      <c r="Q14" s="382"/>
      <c r="R14" s="246" t="str">
        <f>IF(I$36=0,"",IF(Einstellungen!I$39=1,R13+AV14,CL14))</f>
        <v/>
      </c>
      <c r="S14" s="230">
        <f>SUM(AP$3:AP14)</f>
        <v>64</v>
      </c>
      <c r="T14" s="228">
        <f>SUM(I$3:I14)</f>
        <v>0</v>
      </c>
      <c r="U14" s="373" t="str">
        <f t="shared" si="22"/>
        <v/>
      </c>
      <c r="V14" s="689"/>
      <c r="W14" s="609"/>
      <c r="X14" s="609"/>
      <c r="Y14" s="15">
        <f t="shared" si="2"/>
        <v>46034</v>
      </c>
      <c r="Z14" s="2">
        <f t="shared" si="3"/>
        <v>0</v>
      </c>
      <c r="AA14" s="2">
        <f>IF(M14=Einstellungen!A$43,I14,IF(M14=Einstellungen!A$45,I14,0))</f>
        <v>0</v>
      </c>
      <c r="AB14" s="2">
        <f>IF(M14=Einstellungen!A$44,I14,IF(M14=Einstellungen!A$45,I14,0))</f>
        <v>0</v>
      </c>
      <c r="AC14" s="661">
        <f t="shared" si="4"/>
        <v>0</v>
      </c>
      <c r="AD14" s="2">
        <f t="shared" si="5"/>
        <v>0</v>
      </c>
      <c r="AE14" s="2">
        <f t="shared" si="23"/>
        <v>0</v>
      </c>
      <c r="AF14" s="2">
        <f t="shared" si="23"/>
        <v>0</v>
      </c>
      <c r="AG14" s="325">
        <f t="shared" si="6"/>
        <v>0</v>
      </c>
      <c r="AH14" s="325">
        <f t="shared" si="7"/>
        <v>0</v>
      </c>
      <c r="AI14" s="325">
        <f t="shared" si="24"/>
        <v>0</v>
      </c>
      <c r="AJ14" s="325">
        <f t="shared" si="25"/>
        <v>0</v>
      </c>
      <c r="AK14" s="2">
        <f t="shared" si="26"/>
        <v>2</v>
      </c>
      <c r="AL14" s="14">
        <f t="shared" si="27"/>
        <v>0</v>
      </c>
      <c r="AM14" s="11">
        <f t="shared" si="28"/>
        <v>0</v>
      </c>
      <c r="AN14" s="11">
        <f t="shared" si="29"/>
        <v>0</v>
      </c>
      <c r="AO14" s="11">
        <f t="shared" si="30"/>
        <v>8</v>
      </c>
      <c r="AP14" s="11">
        <f t="shared" si="31"/>
        <v>8</v>
      </c>
      <c r="AQ14" s="204">
        <f t="shared" si="32"/>
        <v>8</v>
      </c>
      <c r="AR14" s="2">
        <f t="shared" si="33"/>
        <v>1</v>
      </c>
      <c r="AS14" s="2">
        <f t="shared" si="34"/>
        <v>1</v>
      </c>
      <c r="AT14" s="11" t="str">
        <f t="shared" si="58"/>
        <v/>
      </c>
      <c r="AU14" s="11" t="str">
        <f t="shared" si="36"/>
        <v/>
      </c>
      <c r="AV14" s="11">
        <f t="shared" si="37"/>
        <v>-8</v>
      </c>
      <c r="AW14" s="11">
        <f>SUM($AV$3:AV14)</f>
        <v>-64</v>
      </c>
      <c r="AX14" s="390">
        <f t="shared" si="38"/>
        <v>0</v>
      </c>
      <c r="AY14" s="390">
        <f t="shared" si="8"/>
        <v>0</v>
      </c>
      <c r="AZ14" s="390">
        <f t="shared" si="8"/>
        <v>0</v>
      </c>
      <c r="BA14" s="390">
        <f t="shared" si="8"/>
        <v>0</v>
      </c>
      <c r="BB14" s="390">
        <f t="shared" si="8"/>
        <v>0</v>
      </c>
      <c r="BD14" s="368">
        <f t="shared" si="39"/>
        <v>0</v>
      </c>
      <c r="BE14" s="368">
        <f t="shared" si="39"/>
        <v>0</v>
      </c>
      <c r="BF14" s="368">
        <f t="shared" si="39"/>
        <v>0</v>
      </c>
      <c r="BG14" s="368">
        <f t="shared" si="39"/>
        <v>0</v>
      </c>
      <c r="BH14" s="372">
        <f t="shared" si="40"/>
        <v>18</v>
      </c>
      <c r="BI14" s="372">
        <f t="shared" si="9"/>
        <v>1.5</v>
      </c>
      <c r="BJ14" s="372">
        <f t="shared" si="41"/>
        <v>22</v>
      </c>
      <c r="BK14" s="372">
        <f t="shared" si="10"/>
        <v>2</v>
      </c>
      <c r="BL14" s="372">
        <f t="shared" si="42"/>
        <v>6</v>
      </c>
      <c r="BM14" s="372">
        <f t="shared" si="11"/>
        <v>2</v>
      </c>
      <c r="BN14" s="564">
        <f t="shared" si="12"/>
        <v>0</v>
      </c>
      <c r="BO14" s="565">
        <f t="shared" si="13"/>
        <v>0</v>
      </c>
      <c r="BP14" s="570">
        <f t="shared" si="14"/>
        <v>0</v>
      </c>
      <c r="BQ14" s="564">
        <f t="shared" si="15"/>
        <v>0</v>
      </c>
      <c r="BR14" s="565">
        <f t="shared" si="16"/>
        <v>0</v>
      </c>
      <c r="BS14" s="570">
        <f t="shared" si="17"/>
        <v>0</v>
      </c>
      <c r="BT14" s="568">
        <f t="shared" si="43"/>
        <v>0</v>
      </c>
      <c r="BU14" s="564">
        <f t="shared" si="44"/>
        <v>0</v>
      </c>
      <c r="BV14" s="582">
        <f t="shared" si="45"/>
        <v>0</v>
      </c>
      <c r="BW14" s="576">
        <f t="shared" si="46"/>
        <v>0</v>
      </c>
      <c r="BX14" s="577">
        <f t="shared" si="47"/>
        <v>0</v>
      </c>
      <c r="BY14" s="578">
        <f t="shared" si="18"/>
        <v>0</v>
      </c>
      <c r="BZ14" s="576">
        <f t="shared" si="48"/>
        <v>0</v>
      </c>
      <c r="CA14" s="577">
        <f t="shared" si="49"/>
        <v>0</v>
      </c>
      <c r="CB14" s="578">
        <f t="shared" si="19"/>
        <v>0</v>
      </c>
      <c r="CC14" s="579">
        <f t="shared" si="50"/>
        <v>0</v>
      </c>
      <c r="CD14" s="576">
        <f t="shared" si="51"/>
        <v>0</v>
      </c>
      <c r="CE14" s="560">
        <f t="shared" si="52"/>
        <v>-6</v>
      </c>
      <c r="CF14" s="560">
        <f t="shared" si="53"/>
        <v>-6</v>
      </c>
      <c r="CG14" s="560">
        <f t="shared" si="54"/>
        <v>0</v>
      </c>
      <c r="CH14" s="588">
        <f t="shared" si="55"/>
        <v>0</v>
      </c>
      <c r="CI14" s="11"/>
      <c r="CJ14" s="11"/>
      <c r="CK14" s="204"/>
      <c r="CL14" s="755" t="str">
        <f t="shared" si="56"/>
        <v/>
      </c>
      <c r="CM14" s="11"/>
      <c r="CN14" s="11"/>
      <c r="CO14" s="11"/>
      <c r="CP14" s="204"/>
      <c r="CQ14" s="11"/>
      <c r="CR14" s="204"/>
      <c r="CS14" s="11"/>
    </row>
    <row r="15" spans="1:97" ht="12.75" x14ac:dyDescent="0.2">
      <c r="A15" s="242">
        <f t="shared" si="20"/>
        <v>3</v>
      </c>
      <c r="B15" s="243">
        <f t="shared" si="57"/>
        <v>46035</v>
      </c>
      <c r="C15" s="600">
        <f t="shared" si="21"/>
        <v>3</v>
      </c>
      <c r="D15" s="307"/>
      <c r="E15" s="307"/>
      <c r="F15" s="308"/>
      <c r="G15" s="308"/>
      <c r="H15" s="547">
        <f>IF(AK15=6,Einstellungen!$E$11,IF(AK15=7,Einstellungen!$E$12,IF(AK15=1,Einstellungen!$E$13,IF(AK15=2,Einstellungen!$E$7,IF(AK15=3,Einstellungen!$E$8,IF(AK15=4,Einstellungen!$E$9,IF(AK15=5,Einstellungen!$E$10)))))))</f>
        <v>0</v>
      </c>
      <c r="I15" s="228">
        <f t="shared" si="0"/>
        <v>0</v>
      </c>
      <c r="J15" s="229">
        <f t="shared" si="1"/>
        <v>1</v>
      </c>
      <c r="K15" s="313"/>
      <c r="L15" s="328"/>
      <c r="M15" s="202"/>
      <c r="N15" s="381"/>
      <c r="O15" s="382"/>
      <c r="P15" s="382"/>
      <c r="Q15" s="382"/>
      <c r="R15" s="246" t="str">
        <f>IF(I$36=0,"",IF(Einstellungen!I$39=1,R14+AV15,CL15))</f>
        <v/>
      </c>
      <c r="S15" s="230">
        <f>SUM(AP$3:AP15)</f>
        <v>72</v>
      </c>
      <c r="T15" s="228">
        <f>SUM(I$3:I15)</f>
        <v>0</v>
      </c>
      <c r="U15" s="373" t="str">
        <f t="shared" si="22"/>
        <v/>
      </c>
      <c r="V15" s="689"/>
      <c r="W15" s="609"/>
      <c r="X15" s="609"/>
      <c r="Y15" s="15">
        <f t="shared" si="2"/>
        <v>46035</v>
      </c>
      <c r="Z15" s="2">
        <f t="shared" si="3"/>
        <v>0</v>
      </c>
      <c r="AA15" s="2">
        <f>IF(M15=Einstellungen!A$43,I15,IF(M15=Einstellungen!A$45,I15,0))</f>
        <v>0</v>
      </c>
      <c r="AB15" s="2">
        <f>IF(M15=Einstellungen!A$44,I15,IF(M15=Einstellungen!A$45,I15,0))</f>
        <v>0</v>
      </c>
      <c r="AC15" s="661">
        <f t="shared" si="4"/>
        <v>0</v>
      </c>
      <c r="AD15" s="2">
        <f t="shared" si="5"/>
        <v>0</v>
      </c>
      <c r="AE15" s="2">
        <f t="shared" si="23"/>
        <v>0</v>
      </c>
      <c r="AF15" s="2">
        <f t="shared" si="23"/>
        <v>0</v>
      </c>
      <c r="AG15" s="325">
        <f t="shared" si="6"/>
        <v>0</v>
      </c>
      <c r="AH15" s="325">
        <f t="shared" si="7"/>
        <v>0</v>
      </c>
      <c r="AI15" s="325">
        <f t="shared" si="24"/>
        <v>0</v>
      </c>
      <c r="AJ15" s="325">
        <f t="shared" si="25"/>
        <v>0</v>
      </c>
      <c r="AK15" s="2">
        <f t="shared" si="26"/>
        <v>3</v>
      </c>
      <c r="AL15" s="14">
        <f t="shared" si="27"/>
        <v>0</v>
      </c>
      <c r="AM15" s="11">
        <f t="shared" si="28"/>
        <v>0</v>
      </c>
      <c r="AN15" s="11">
        <f t="shared" si="29"/>
        <v>0</v>
      </c>
      <c r="AO15" s="11">
        <f t="shared" si="30"/>
        <v>8</v>
      </c>
      <c r="AP15" s="11">
        <f t="shared" si="31"/>
        <v>8</v>
      </c>
      <c r="AQ15" s="204">
        <f t="shared" si="32"/>
        <v>8</v>
      </c>
      <c r="AR15" s="2">
        <f t="shared" si="33"/>
        <v>1</v>
      </c>
      <c r="AS15" s="2">
        <f t="shared" si="34"/>
        <v>1</v>
      </c>
      <c r="AT15" s="11" t="str">
        <f t="shared" si="58"/>
        <v/>
      </c>
      <c r="AU15" s="11" t="str">
        <f t="shared" si="36"/>
        <v/>
      </c>
      <c r="AV15" s="11">
        <f t="shared" si="37"/>
        <v>-8</v>
      </c>
      <c r="AW15" s="11">
        <f>SUM($AV$3:AV15)</f>
        <v>-72</v>
      </c>
      <c r="AX15" s="390">
        <f t="shared" si="38"/>
        <v>0</v>
      </c>
      <c r="AY15" s="390">
        <f t="shared" si="8"/>
        <v>0</v>
      </c>
      <c r="AZ15" s="390">
        <f t="shared" si="8"/>
        <v>0</v>
      </c>
      <c r="BA15" s="390">
        <f t="shared" si="8"/>
        <v>0</v>
      </c>
      <c r="BB15" s="390">
        <f t="shared" si="8"/>
        <v>0</v>
      </c>
      <c r="BD15" s="368">
        <f t="shared" si="39"/>
        <v>0</v>
      </c>
      <c r="BE15" s="368">
        <f t="shared" si="39"/>
        <v>0</v>
      </c>
      <c r="BF15" s="368">
        <f t="shared" si="39"/>
        <v>0</v>
      </c>
      <c r="BG15" s="368">
        <f t="shared" si="39"/>
        <v>0</v>
      </c>
      <c r="BH15" s="372">
        <f t="shared" si="40"/>
        <v>18</v>
      </c>
      <c r="BI15" s="372">
        <f t="shared" si="9"/>
        <v>1.5</v>
      </c>
      <c r="BJ15" s="372">
        <f t="shared" si="41"/>
        <v>22</v>
      </c>
      <c r="BK15" s="372">
        <f t="shared" si="10"/>
        <v>2</v>
      </c>
      <c r="BL15" s="372">
        <f t="shared" si="42"/>
        <v>6</v>
      </c>
      <c r="BM15" s="372">
        <f t="shared" si="11"/>
        <v>2</v>
      </c>
      <c r="BN15" s="564">
        <f t="shared" si="12"/>
        <v>0</v>
      </c>
      <c r="BO15" s="565">
        <f t="shared" si="13"/>
        <v>0</v>
      </c>
      <c r="BP15" s="570">
        <f t="shared" si="14"/>
        <v>0</v>
      </c>
      <c r="BQ15" s="564">
        <f t="shared" si="15"/>
        <v>0</v>
      </c>
      <c r="BR15" s="565">
        <f t="shared" si="16"/>
        <v>0</v>
      </c>
      <c r="BS15" s="570">
        <f t="shared" si="17"/>
        <v>0</v>
      </c>
      <c r="BT15" s="568">
        <f t="shared" si="43"/>
        <v>0</v>
      </c>
      <c r="BU15" s="564">
        <f t="shared" si="44"/>
        <v>0</v>
      </c>
      <c r="BV15" s="582">
        <f t="shared" si="45"/>
        <v>0</v>
      </c>
      <c r="BW15" s="576">
        <f t="shared" si="46"/>
        <v>0</v>
      </c>
      <c r="BX15" s="577">
        <f t="shared" si="47"/>
        <v>0</v>
      </c>
      <c r="BY15" s="578">
        <f t="shared" si="18"/>
        <v>0</v>
      </c>
      <c r="BZ15" s="576">
        <f t="shared" si="48"/>
        <v>0</v>
      </c>
      <c r="CA15" s="577">
        <f t="shared" si="49"/>
        <v>0</v>
      </c>
      <c r="CB15" s="578">
        <f t="shared" si="19"/>
        <v>0</v>
      </c>
      <c r="CC15" s="579">
        <f t="shared" si="50"/>
        <v>0</v>
      </c>
      <c r="CD15" s="576">
        <f t="shared" si="51"/>
        <v>0</v>
      </c>
      <c r="CE15" s="560">
        <f t="shared" si="52"/>
        <v>-6</v>
      </c>
      <c r="CF15" s="560">
        <f t="shared" si="53"/>
        <v>-6</v>
      </c>
      <c r="CG15" s="560">
        <f t="shared" si="54"/>
        <v>0</v>
      </c>
      <c r="CH15" s="588">
        <f t="shared" si="55"/>
        <v>0</v>
      </c>
      <c r="CI15" s="11"/>
      <c r="CJ15" s="11"/>
      <c r="CK15" s="204"/>
      <c r="CL15" s="755" t="str">
        <f t="shared" si="56"/>
        <v/>
      </c>
      <c r="CM15" s="11"/>
      <c r="CN15" s="11"/>
      <c r="CO15" s="11"/>
      <c r="CP15" s="204"/>
      <c r="CQ15" s="11"/>
      <c r="CR15" s="204"/>
      <c r="CS15" s="11"/>
    </row>
    <row r="16" spans="1:97" ht="12.75" x14ac:dyDescent="0.2">
      <c r="A16" s="242">
        <f t="shared" si="20"/>
        <v>4</v>
      </c>
      <c r="B16" s="243">
        <f t="shared" si="57"/>
        <v>46036</v>
      </c>
      <c r="C16" s="600">
        <f t="shared" si="21"/>
        <v>3</v>
      </c>
      <c r="D16" s="307"/>
      <c r="E16" s="307"/>
      <c r="F16" s="308"/>
      <c r="G16" s="308"/>
      <c r="H16" s="547">
        <f>IF(AK16=6,Einstellungen!$E$11,IF(AK16=7,Einstellungen!$E$12,IF(AK16=1,Einstellungen!$E$13,IF(AK16=2,Einstellungen!$E$7,IF(AK16=3,Einstellungen!$E$8,IF(AK16=4,Einstellungen!$E$9,IF(AK16=5,Einstellungen!$E$10)))))))</f>
        <v>0</v>
      </c>
      <c r="I16" s="228">
        <f t="shared" si="0"/>
        <v>0</v>
      </c>
      <c r="J16" s="229">
        <f t="shared" si="1"/>
        <v>1</v>
      </c>
      <c r="K16" s="313"/>
      <c r="L16" s="328"/>
      <c r="M16" s="202"/>
      <c r="N16" s="381"/>
      <c r="O16" s="382"/>
      <c r="P16" s="382"/>
      <c r="Q16" s="382"/>
      <c r="R16" s="246" t="str">
        <f>IF(I$36=0,"",IF(Einstellungen!I$39=1,R15+AV16,CL16))</f>
        <v/>
      </c>
      <c r="S16" s="230">
        <f>SUM(AP$3:AP16)</f>
        <v>80</v>
      </c>
      <c r="T16" s="228">
        <f>SUM(I$3:I16)</f>
        <v>0</v>
      </c>
      <c r="U16" s="373" t="str">
        <f t="shared" si="22"/>
        <v/>
      </c>
      <c r="V16" s="689"/>
      <c r="W16" s="609"/>
      <c r="X16" s="609"/>
      <c r="Y16" s="15">
        <f t="shared" si="2"/>
        <v>46036</v>
      </c>
      <c r="Z16" s="2">
        <f t="shared" si="3"/>
        <v>0</v>
      </c>
      <c r="AA16" s="2">
        <f>IF(M16=Einstellungen!A$43,I16,IF(M16=Einstellungen!A$45,I16,0))</f>
        <v>0</v>
      </c>
      <c r="AB16" s="2">
        <f>IF(M16=Einstellungen!A$44,I16,IF(M16=Einstellungen!A$45,I16,0))</f>
        <v>0</v>
      </c>
      <c r="AC16" s="661">
        <f t="shared" si="4"/>
        <v>0</v>
      </c>
      <c r="AD16" s="2">
        <f t="shared" si="5"/>
        <v>0</v>
      </c>
      <c r="AE16" s="2">
        <f t="shared" si="23"/>
        <v>0</v>
      </c>
      <c r="AF16" s="2">
        <f t="shared" si="23"/>
        <v>0</v>
      </c>
      <c r="AG16" s="325">
        <f t="shared" si="6"/>
        <v>0</v>
      </c>
      <c r="AH16" s="325">
        <f t="shared" si="7"/>
        <v>0</v>
      </c>
      <c r="AI16" s="325">
        <f t="shared" si="24"/>
        <v>0</v>
      </c>
      <c r="AJ16" s="325">
        <f t="shared" si="25"/>
        <v>0</v>
      </c>
      <c r="AK16" s="2">
        <f t="shared" si="26"/>
        <v>4</v>
      </c>
      <c r="AL16" s="14">
        <f t="shared" si="27"/>
        <v>0</v>
      </c>
      <c r="AM16" s="11">
        <f t="shared" si="28"/>
        <v>0</v>
      </c>
      <c r="AN16" s="11">
        <f t="shared" si="29"/>
        <v>0</v>
      </c>
      <c r="AO16" s="11">
        <f t="shared" si="30"/>
        <v>8</v>
      </c>
      <c r="AP16" s="11">
        <f t="shared" si="31"/>
        <v>8</v>
      </c>
      <c r="AQ16" s="204">
        <f t="shared" si="32"/>
        <v>8</v>
      </c>
      <c r="AR16" s="2">
        <f t="shared" si="33"/>
        <v>1</v>
      </c>
      <c r="AS16" s="2">
        <f t="shared" si="34"/>
        <v>1</v>
      </c>
      <c r="AT16" s="11" t="str">
        <f t="shared" si="58"/>
        <v/>
      </c>
      <c r="AU16" s="11" t="str">
        <f t="shared" si="36"/>
        <v/>
      </c>
      <c r="AV16" s="11">
        <f t="shared" si="37"/>
        <v>-8</v>
      </c>
      <c r="AW16" s="11">
        <f>SUM($AV$3:AV16)</f>
        <v>-80</v>
      </c>
      <c r="AX16" s="390">
        <f t="shared" si="38"/>
        <v>0</v>
      </c>
      <c r="AY16" s="390">
        <f t="shared" si="8"/>
        <v>0</v>
      </c>
      <c r="AZ16" s="390">
        <f t="shared" si="8"/>
        <v>0</v>
      </c>
      <c r="BA16" s="390">
        <f t="shared" si="8"/>
        <v>0</v>
      </c>
      <c r="BB16" s="390">
        <f t="shared" si="8"/>
        <v>0</v>
      </c>
      <c r="BD16" s="368">
        <f t="shared" si="39"/>
        <v>0</v>
      </c>
      <c r="BE16" s="368">
        <f t="shared" si="39"/>
        <v>0</v>
      </c>
      <c r="BF16" s="368">
        <f t="shared" si="39"/>
        <v>0</v>
      </c>
      <c r="BG16" s="368">
        <f t="shared" si="39"/>
        <v>0</v>
      </c>
      <c r="BH16" s="372">
        <f t="shared" si="40"/>
        <v>18</v>
      </c>
      <c r="BI16" s="372">
        <f t="shared" si="9"/>
        <v>1.5</v>
      </c>
      <c r="BJ16" s="372">
        <f t="shared" si="41"/>
        <v>22</v>
      </c>
      <c r="BK16" s="372">
        <f t="shared" si="10"/>
        <v>2</v>
      </c>
      <c r="BL16" s="372">
        <f t="shared" si="42"/>
        <v>6</v>
      </c>
      <c r="BM16" s="372">
        <f t="shared" si="11"/>
        <v>2</v>
      </c>
      <c r="BN16" s="564">
        <f t="shared" si="12"/>
        <v>0</v>
      </c>
      <c r="BO16" s="565">
        <f t="shared" si="13"/>
        <v>0</v>
      </c>
      <c r="BP16" s="570">
        <f t="shared" si="14"/>
        <v>0</v>
      </c>
      <c r="BQ16" s="564">
        <f t="shared" si="15"/>
        <v>0</v>
      </c>
      <c r="BR16" s="565">
        <f t="shared" si="16"/>
        <v>0</v>
      </c>
      <c r="BS16" s="570">
        <f t="shared" si="17"/>
        <v>0</v>
      </c>
      <c r="BT16" s="568">
        <f t="shared" si="43"/>
        <v>0</v>
      </c>
      <c r="BU16" s="564">
        <f t="shared" si="44"/>
        <v>0</v>
      </c>
      <c r="BV16" s="582">
        <f t="shared" si="45"/>
        <v>0</v>
      </c>
      <c r="BW16" s="576">
        <f t="shared" si="46"/>
        <v>0</v>
      </c>
      <c r="BX16" s="577">
        <f t="shared" si="47"/>
        <v>0</v>
      </c>
      <c r="BY16" s="578">
        <f t="shared" si="18"/>
        <v>0</v>
      </c>
      <c r="BZ16" s="576">
        <f t="shared" si="48"/>
        <v>0</v>
      </c>
      <c r="CA16" s="577">
        <f t="shared" si="49"/>
        <v>0</v>
      </c>
      <c r="CB16" s="578">
        <f t="shared" si="19"/>
        <v>0</v>
      </c>
      <c r="CC16" s="579">
        <f t="shared" si="50"/>
        <v>0</v>
      </c>
      <c r="CD16" s="576">
        <f t="shared" si="51"/>
        <v>0</v>
      </c>
      <c r="CE16" s="560">
        <f t="shared" si="52"/>
        <v>-6</v>
      </c>
      <c r="CF16" s="560">
        <f t="shared" si="53"/>
        <v>-6</v>
      </c>
      <c r="CG16" s="560">
        <f t="shared" si="54"/>
        <v>0</v>
      </c>
      <c r="CH16" s="588">
        <f t="shared" si="55"/>
        <v>0</v>
      </c>
      <c r="CI16" s="11"/>
      <c r="CJ16" s="11"/>
      <c r="CK16" s="204"/>
      <c r="CL16" s="755" t="str">
        <f t="shared" si="56"/>
        <v/>
      </c>
      <c r="CM16" s="11"/>
      <c r="CN16" s="11"/>
      <c r="CO16" s="11"/>
      <c r="CP16" s="204"/>
      <c r="CQ16" s="11"/>
      <c r="CR16" s="204"/>
      <c r="CS16" s="11"/>
    </row>
    <row r="17" spans="1:97" ht="12.75" x14ac:dyDescent="0.2">
      <c r="A17" s="242">
        <f t="shared" si="20"/>
        <v>5</v>
      </c>
      <c r="B17" s="243">
        <f t="shared" si="57"/>
        <v>46037</v>
      </c>
      <c r="C17" s="600">
        <f t="shared" si="21"/>
        <v>3</v>
      </c>
      <c r="D17" s="307"/>
      <c r="E17" s="307"/>
      <c r="F17" s="308"/>
      <c r="G17" s="308"/>
      <c r="H17" s="547">
        <f>IF(AK17=6,Einstellungen!$E$11,IF(AK17=7,Einstellungen!$E$12,IF(AK17=1,Einstellungen!$E$13,IF(AK17=2,Einstellungen!$E$7,IF(AK17=3,Einstellungen!$E$8,IF(AK17=4,Einstellungen!$E$9,IF(AK17=5,Einstellungen!$E$10)))))))</f>
        <v>0</v>
      </c>
      <c r="I17" s="228">
        <f t="shared" si="0"/>
        <v>0</v>
      </c>
      <c r="J17" s="229">
        <f t="shared" si="1"/>
        <v>1</v>
      </c>
      <c r="K17" s="313"/>
      <c r="L17" s="328"/>
      <c r="M17" s="202"/>
      <c r="N17" s="381"/>
      <c r="O17" s="382"/>
      <c r="P17" s="382"/>
      <c r="Q17" s="382"/>
      <c r="R17" s="246" t="str">
        <f>IF(I$36=0,"",IF(Einstellungen!I$39=1,R16+AV17,CL17))</f>
        <v/>
      </c>
      <c r="S17" s="230">
        <f>SUM(AP$3:AP17)</f>
        <v>88</v>
      </c>
      <c r="T17" s="228">
        <f>SUM(I$3:I17)</f>
        <v>0</v>
      </c>
      <c r="U17" s="373" t="str">
        <f t="shared" si="22"/>
        <v/>
      </c>
      <c r="V17" s="689"/>
      <c r="W17" s="609"/>
      <c r="X17" s="609"/>
      <c r="Y17" s="15">
        <f t="shared" si="2"/>
        <v>46037</v>
      </c>
      <c r="Z17" s="2">
        <f t="shared" si="3"/>
        <v>0</v>
      </c>
      <c r="AA17" s="2">
        <f>IF(M17=Einstellungen!A$43,I17,IF(M17=Einstellungen!A$45,I17,0))</f>
        <v>0</v>
      </c>
      <c r="AB17" s="2">
        <f>IF(M17=Einstellungen!A$44,I17,IF(M17=Einstellungen!A$45,I17,0))</f>
        <v>0</v>
      </c>
      <c r="AC17" s="661">
        <f t="shared" si="4"/>
        <v>0</v>
      </c>
      <c r="AD17" s="2">
        <f t="shared" si="5"/>
        <v>0</v>
      </c>
      <c r="AE17" s="2">
        <f t="shared" si="23"/>
        <v>0</v>
      </c>
      <c r="AF17" s="2">
        <f t="shared" si="23"/>
        <v>0</v>
      </c>
      <c r="AG17" s="325">
        <f t="shared" si="6"/>
        <v>0</v>
      </c>
      <c r="AH17" s="325">
        <f t="shared" si="7"/>
        <v>0</v>
      </c>
      <c r="AI17" s="325">
        <f t="shared" si="24"/>
        <v>0</v>
      </c>
      <c r="AJ17" s="325">
        <f t="shared" si="25"/>
        <v>0</v>
      </c>
      <c r="AK17" s="2">
        <f t="shared" si="26"/>
        <v>5</v>
      </c>
      <c r="AL17" s="14">
        <f t="shared" si="27"/>
        <v>0</v>
      </c>
      <c r="AM17" s="11">
        <f t="shared" si="28"/>
        <v>0</v>
      </c>
      <c r="AN17" s="11">
        <f t="shared" si="29"/>
        <v>0</v>
      </c>
      <c r="AO17" s="11">
        <f t="shared" si="30"/>
        <v>8</v>
      </c>
      <c r="AP17" s="11">
        <f t="shared" si="31"/>
        <v>8</v>
      </c>
      <c r="AQ17" s="204">
        <f t="shared" si="32"/>
        <v>8</v>
      </c>
      <c r="AR17" s="2">
        <f t="shared" si="33"/>
        <v>1</v>
      </c>
      <c r="AS17" s="2">
        <f t="shared" si="34"/>
        <v>1</v>
      </c>
      <c r="AT17" s="11" t="str">
        <f t="shared" si="58"/>
        <v/>
      </c>
      <c r="AU17" s="11" t="str">
        <f t="shared" si="36"/>
        <v/>
      </c>
      <c r="AV17" s="11">
        <f t="shared" si="37"/>
        <v>-8</v>
      </c>
      <c r="AW17" s="11">
        <f>SUM($AV$3:AV17)</f>
        <v>-88</v>
      </c>
      <c r="AX17" s="390">
        <f t="shared" si="38"/>
        <v>0</v>
      </c>
      <c r="AY17" s="390">
        <f t="shared" si="8"/>
        <v>0</v>
      </c>
      <c r="AZ17" s="390">
        <f t="shared" si="8"/>
        <v>0</v>
      </c>
      <c r="BA17" s="390">
        <f t="shared" si="8"/>
        <v>0</v>
      </c>
      <c r="BB17" s="390">
        <f t="shared" si="8"/>
        <v>0</v>
      </c>
      <c r="BD17" s="368">
        <f t="shared" si="39"/>
        <v>0</v>
      </c>
      <c r="BE17" s="368">
        <f t="shared" si="39"/>
        <v>0</v>
      </c>
      <c r="BF17" s="368">
        <f t="shared" si="39"/>
        <v>0</v>
      </c>
      <c r="BG17" s="368">
        <f t="shared" si="39"/>
        <v>0</v>
      </c>
      <c r="BH17" s="372">
        <f t="shared" si="40"/>
        <v>18</v>
      </c>
      <c r="BI17" s="372">
        <f t="shared" si="9"/>
        <v>1.5</v>
      </c>
      <c r="BJ17" s="372">
        <f t="shared" si="41"/>
        <v>22</v>
      </c>
      <c r="BK17" s="372">
        <f t="shared" si="10"/>
        <v>2</v>
      </c>
      <c r="BL17" s="372">
        <f t="shared" si="42"/>
        <v>6</v>
      </c>
      <c r="BM17" s="372">
        <f t="shared" si="11"/>
        <v>2</v>
      </c>
      <c r="BN17" s="564">
        <f t="shared" si="12"/>
        <v>0</v>
      </c>
      <c r="BO17" s="565">
        <f t="shared" si="13"/>
        <v>0</v>
      </c>
      <c r="BP17" s="570">
        <f t="shared" si="14"/>
        <v>0</v>
      </c>
      <c r="BQ17" s="564">
        <f t="shared" si="15"/>
        <v>0</v>
      </c>
      <c r="BR17" s="565">
        <f t="shared" si="16"/>
        <v>0</v>
      </c>
      <c r="BS17" s="570">
        <f t="shared" si="17"/>
        <v>0</v>
      </c>
      <c r="BT17" s="568">
        <f t="shared" si="43"/>
        <v>0</v>
      </c>
      <c r="BU17" s="564">
        <f t="shared" si="44"/>
        <v>0</v>
      </c>
      <c r="BV17" s="582">
        <f t="shared" si="45"/>
        <v>0</v>
      </c>
      <c r="BW17" s="576">
        <f t="shared" si="46"/>
        <v>0</v>
      </c>
      <c r="BX17" s="577">
        <f t="shared" si="47"/>
        <v>0</v>
      </c>
      <c r="BY17" s="578">
        <f t="shared" si="18"/>
        <v>0</v>
      </c>
      <c r="BZ17" s="576">
        <f t="shared" si="48"/>
        <v>0</v>
      </c>
      <c r="CA17" s="577">
        <f t="shared" si="49"/>
        <v>0</v>
      </c>
      <c r="CB17" s="578">
        <f t="shared" si="19"/>
        <v>0</v>
      </c>
      <c r="CC17" s="579">
        <f t="shared" si="50"/>
        <v>0</v>
      </c>
      <c r="CD17" s="576">
        <f t="shared" si="51"/>
        <v>0</v>
      </c>
      <c r="CE17" s="560">
        <f t="shared" si="52"/>
        <v>-6</v>
      </c>
      <c r="CF17" s="560">
        <f t="shared" si="53"/>
        <v>-6</v>
      </c>
      <c r="CG17" s="560">
        <f t="shared" si="54"/>
        <v>0</v>
      </c>
      <c r="CH17" s="588">
        <f t="shared" si="55"/>
        <v>0</v>
      </c>
      <c r="CI17" s="11"/>
      <c r="CJ17" s="11"/>
      <c r="CK17" s="204"/>
      <c r="CL17" s="755" t="str">
        <f t="shared" si="56"/>
        <v/>
      </c>
      <c r="CM17" s="11"/>
      <c r="CN17" s="11"/>
      <c r="CO17" s="11"/>
      <c r="CP17" s="204"/>
      <c r="CQ17" s="11"/>
      <c r="CR17" s="204"/>
      <c r="CS17" s="11"/>
    </row>
    <row r="18" spans="1:97" ht="12.75" x14ac:dyDescent="0.2">
      <c r="A18" s="242">
        <f t="shared" si="20"/>
        <v>6</v>
      </c>
      <c r="B18" s="243">
        <f t="shared" si="57"/>
        <v>46038</v>
      </c>
      <c r="C18" s="600">
        <f t="shared" si="21"/>
        <v>3</v>
      </c>
      <c r="D18" s="307"/>
      <c r="E18" s="307"/>
      <c r="F18" s="308"/>
      <c r="G18" s="308"/>
      <c r="H18" s="547">
        <f>IF(AK18=6,Einstellungen!$E$11,IF(AK18=7,Einstellungen!$E$12,IF(AK18=1,Einstellungen!$E$13,IF(AK18=2,Einstellungen!$E$7,IF(AK18=3,Einstellungen!$E$8,IF(AK18=4,Einstellungen!$E$9,IF(AK18=5,Einstellungen!$E$10)))))))</f>
        <v>0</v>
      </c>
      <c r="I18" s="228">
        <f t="shared" si="0"/>
        <v>0</v>
      </c>
      <c r="J18" s="229">
        <f t="shared" si="1"/>
        <v>1</v>
      </c>
      <c r="K18" s="313"/>
      <c r="L18" s="328"/>
      <c r="M18" s="202"/>
      <c r="N18" s="381"/>
      <c r="O18" s="382"/>
      <c r="P18" s="382"/>
      <c r="Q18" s="382"/>
      <c r="R18" s="246" t="str">
        <f>IF(I$36=0,"",IF(Einstellungen!I$39=1,R17+AV18,CL18))</f>
        <v/>
      </c>
      <c r="S18" s="230">
        <f>SUM(AP$3:AP18)</f>
        <v>96</v>
      </c>
      <c r="T18" s="228">
        <f>SUM(I$3:I18)</f>
        <v>0</v>
      </c>
      <c r="U18" s="373" t="str">
        <f t="shared" si="22"/>
        <v/>
      </c>
      <c r="V18" s="689"/>
      <c r="W18" s="609"/>
      <c r="X18" s="609"/>
      <c r="Y18" s="15">
        <f t="shared" si="2"/>
        <v>46038</v>
      </c>
      <c r="Z18" s="2">
        <f t="shared" si="3"/>
        <v>0</v>
      </c>
      <c r="AA18" s="2">
        <f>IF(M18=Einstellungen!A$43,I18,IF(M18=Einstellungen!A$45,I18,0))</f>
        <v>0</v>
      </c>
      <c r="AB18" s="2">
        <f>IF(M18=Einstellungen!A$44,I18,IF(M18=Einstellungen!A$45,I18,0))</f>
        <v>0</v>
      </c>
      <c r="AC18" s="661">
        <f t="shared" si="4"/>
        <v>0</v>
      </c>
      <c r="AD18" s="2">
        <f t="shared" si="5"/>
        <v>0</v>
      </c>
      <c r="AE18" s="2">
        <f t="shared" si="23"/>
        <v>0</v>
      </c>
      <c r="AF18" s="2">
        <f t="shared" si="23"/>
        <v>0</v>
      </c>
      <c r="AG18" s="325">
        <f t="shared" si="6"/>
        <v>0</v>
      </c>
      <c r="AH18" s="325">
        <f t="shared" si="7"/>
        <v>0</v>
      </c>
      <c r="AI18" s="325">
        <f t="shared" si="24"/>
        <v>0</v>
      </c>
      <c r="AJ18" s="325">
        <f t="shared" si="25"/>
        <v>0</v>
      </c>
      <c r="AK18" s="2">
        <f t="shared" si="26"/>
        <v>6</v>
      </c>
      <c r="AL18" s="14">
        <f t="shared" si="27"/>
        <v>0</v>
      </c>
      <c r="AM18" s="11">
        <f t="shared" si="28"/>
        <v>0</v>
      </c>
      <c r="AN18" s="11">
        <f t="shared" si="29"/>
        <v>0</v>
      </c>
      <c r="AO18" s="11">
        <f t="shared" si="30"/>
        <v>8</v>
      </c>
      <c r="AP18" s="11">
        <f t="shared" si="31"/>
        <v>8</v>
      </c>
      <c r="AQ18" s="204">
        <f t="shared" si="32"/>
        <v>8</v>
      </c>
      <c r="AR18" s="2">
        <f t="shared" si="33"/>
        <v>1</v>
      </c>
      <c r="AS18" s="2">
        <f t="shared" si="34"/>
        <v>1</v>
      </c>
      <c r="AT18" s="11" t="str">
        <f t="shared" si="58"/>
        <v/>
      </c>
      <c r="AU18" s="11" t="str">
        <f t="shared" si="36"/>
        <v/>
      </c>
      <c r="AV18" s="11">
        <f t="shared" si="37"/>
        <v>-8</v>
      </c>
      <c r="AW18" s="11">
        <f>SUM($AV$3:AV18)</f>
        <v>-96</v>
      </c>
      <c r="AX18" s="390">
        <f t="shared" si="38"/>
        <v>0</v>
      </c>
      <c r="AY18" s="390">
        <f t="shared" si="8"/>
        <v>0</v>
      </c>
      <c r="AZ18" s="390">
        <f t="shared" si="8"/>
        <v>0</v>
      </c>
      <c r="BA18" s="390">
        <f t="shared" si="8"/>
        <v>0</v>
      </c>
      <c r="BB18" s="390">
        <f t="shared" si="8"/>
        <v>0</v>
      </c>
      <c r="BD18" s="368">
        <f t="shared" si="39"/>
        <v>0</v>
      </c>
      <c r="BE18" s="368">
        <f t="shared" si="39"/>
        <v>0</v>
      </c>
      <c r="BF18" s="368">
        <f t="shared" si="39"/>
        <v>0</v>
      </c>
      <c r="BG18" s="368">
        <f t="shared" si="39"/>
        <v>0</v>
      </c>
      <c r="BH18" s="372">
        <f t="shared" si="40"/>
        <v>18</v>
      </c>
      <c r="BI18" s="372">
        <f t="shared" si="9"/>
        <v>1.5</v>
      </c>
      <c r="BJ18" s="372">
        <f t="shared" si="41"/>
        <v>22</v>
      </c>
      <c r="BK18" s="372">
        <f t="shared" si="10"/>
        <v>2</v>
      </c>
      <c r="BL18" s="372">
        <f t="shared" si="42"/>
        <v>6</v>
      </c>
      <c r="BM18" s="372">
        <f t="shared" si="11"/>
        <v>2</v>
      </c>
      <c r="BN18" s="564">
        <f t="shared" si="12"/>
        <v>0</v>
      </c>
      <c r="BO18" s="565">
        <f t="shared" si="13"/>
        <v>0</v>
      </c>
      <c r="BP18" s="570">
        <f t="shared" si="14"/>
        <v>0</v>
      </c>
      <c r="BQ18" s="564">
        <f t="shared" si="15"/>
        <v>0</v>
      </c>
      <c r="BR18" s="565">
        <f t="shared" si="16"/>
        <v>0</v>
      </c>
      <c r="BS18" s="570">
        <f t="shared" si="17"/>
        <v>0</v>
      </c>
      <c r="BT18" s="568">
        <f t="shared" si="43"/>
        <v>0</v>
      </c>
      <c r="BU18" s="564">
        <f t="shared" si="44"/>
        <v>0</v>
      </c>
      <c r="BV18" s="582">
        <f t="shared" si="45"/>
        <v>0</v>
      </c>
      <c r="BW18" s="576">
        <f t="shared" si="46"/>
        <v>0</v>
      </c>
      <c r="BX18" s="577">
        <f t="shared" si="47"/>
        <v>0</v>
      </c>
      <c r="BY18" s="578">
        <f t="shared" si="18"/>
        <v>0</v>
      </c>
      <c r="BZ18" s="576">
        <f t="shared" si="48"/>
        <v>0</v>
      </c>
      <c r="CA18" s="577">
        <f t="shared" si="49"/>
        <v>0</v>
      </c>
      <c r="CB18" s="578">
        <f t="shared" si="19"/>
        <v>0</v>
      </c>
      <c r="CC18" s="579">
        <f t="shared" si="50"/>
        <v>0</v>
      </c>
      <c r="CD18" s="576">
        <f t="shared" si="51"/>
        <v>0</v>
      </c>
      <c r="CE18" s="560">
        <f t="shared" si="52"/>
        <v>-6</v>
      </c>
      <c r="CF18" s="560">
        <f t="shared" si="53"/>
        <v>-6</v>
      </c>
      <c r="CG18" s="560">
        <f t="shared" si="54"/>
        <v>0</v>
      </c>
      <c r="CH18" s="588">
        <f t="shared" si="55"/>
        <v>0</v>
      </c>
      <c r="CI18" s="11"/>
      <c r="CJ18" s="11"/>
      <c r="CK18" s="204"/>
      <c r="CL18" s="755" t="str">
        <f t="shared" si="56"/>
        <v/>
      </c>
      <c r="CM18" s="11"/>
      <c r="CN18" s="11"/>
      <c r="CO18" s="11"/>
      <c r="CP18" s="204"/>
      <c r="CQ18" s="11"/>
      <c r="CR18" s="204"/>
      <c r="CS18" s="11"/>
    </row>
    <row r="19" spans="1:97" ht="12.75" x14ac:dyDescent="0.2">
      <c r="A19" s="242">
        <f t="shared" si="20"/>
        <v>7</v>
      </c>
      <c r="B19" s="243">
        <f t="shared" si="57"/>
        <v>46039</v>
      </c>
      <c r="C19" s="600">
        <f t="shared" si="21"/>
        <v>3</v>
      </c>
      <c r="D19" s="307"/>
      <c r="E19" s="307"/>
      <c r="F19" s="308"/>
      <c r="G19" s="308"/>
      <c r="H19" s="547">
        <f>IF(AK19=6,Einstellungen!$E$11,IF(AK19=7,Einstellungen!$E$12,IF(AK19=1,Einstellungen!$E$13,IF(AK19=2,Einstellungen!$E$7,IF(AK19=3,Einstellungen!$E$8,IF(AK19=4,Einstellungen!$E$9,IF(AK19=5,Einstellungen!$E$10)))))))</f>
        <v>0</v>
      </c>
      <c r="I19" s="228">
        <f t="shared" si="0"/>
        <v>0</v>
      </c>
      <c r="J19" s="229" t="str">
        <f t="shared" si="1"/>
        <v/>
      </c>
      <c r="K19" s="313"/>
      <c r="L19" s="328"/>
      <c r="M19" s="202"/>
      <c r="N19" s="381"/>
      <c r="O19" s="382"/>
      <c r="P19" s="382"/>
      <c r="Q19" s="382"/>
      <c r="R19" s="246" t="str">
        <f>IF(I$36=0,"",IF(Einstellungen!I$39=1,R18+AV19,CL19))</f>
        <v/>
      </c>
      <c r="S19" s="230">
        <f>SUM(AP$3:AP19)</f>
        <v>96</v>
      </c>
      <c r="T19" s="228">
        <f>SUM(I$3:I19)</f>
        <v>0</v>
      </c>
      <c r="U19" s="373" t="str">
        <f t="shared" si="22"/>
        <v/>
      </c>
      <c r="V19" s="689"/>
      <c r="W19" s="609"/>
      <c r="X19" s="609"/>
      <c r="Y19" s="15">
        <f t="shared" si="2"/>
        <v>46039</v>
      </c>
      <c r="Z19" s="2" t="b">
        <f t="shared" si="3"/>
        <v>0</v>
      </c>
      <c r="AA19" s="2">
        <f>IF(M19=Einstellungen!A$43,I19,IF(M19=Einstellungen!A$45,I19,0))</f>
        <v>0</v>
      </c>
      <c r="AB19" s="2">
        <f>IF(M19=Einstellungen!A$44,I19,IF(M19=Einstellungen!A$45,I19,0))</f>
        <v>0</v>
      </c>
      <c r="AC19" s="661">
        <f t="shared" si="4"/>
        <v>0</v>
      </c>
      <c r="AD19" s="2" t="b">
        <f t="shared" si="5"/>
        <v>0</v>
      </c>
      <c r="AE19" s="2">
        <f t="shared" si="23"/>
        <v>0</v>
      </c>
      <c r="AF19" s="2">
        <f t="shared" si="23"/>
        <v>0</v>
      </c>
      <c r="AG19" s="325" t="b">
        <f t="shared" si="6"/>
        <v>0</v>
      </c>
      <c r="AH19" s="325" t="b">
        <f t="shared" si="7"/>
        <v>0</v>
      </c>
      <c r="AI19" s="325" t="b">
        <f t="shared" si="24"/>
        <v>0</v>
      </c>
      <c r="AJ19" s="325" t="b">
        <f t="shared" si="25"/>
        <v>0</v>
      </c>
      <c r="AK19" s="2">
        <f t="shared" si="26"/>
        <v>7</v>
      </c>
      <c r="AL19" s="14">
        <f t="shared" si="27"/>
        <v>0</v>
      </c>
      <c r="AM19" s="11">
        <f t="shared" si="28"/>
        <v>0</v>
      </c>
      <c r="AN19" s="11">
        <f t="shared" si="29"/>
        <v>0</v>
      </c>
      <c r="AO19" s="11">
        <f t="shared" si="30"/>
        <v>0</v>
      </c>
      <c r="AP19" s="11">
        <f t="shared" si="31"/>
        <v>0</v>
      </c>
      <c r="AQ19" s="204">
        <f t="shared" si="32"/>
        <v>0</v>
      </c>
      <c r="AR19" s="2" t="str">
        <f t="shared" si="33"/>
        <v/>
      </c>
      <c r="AS19" s="2" t="str">
        <f t="shared" si="34"/>
        <v/>
      </c>
      <c r="AT19" s="11" t="str">
        <f t="shared" si="58"/>
        <v/>
      </c>
      <c r="AU19" s="11" t="str">
        <f t="shared" si="36"/>
        <v/>
      </c>
      <c r="AV19" s="11">
        <f t="shared" si="37"/>
        <v>0</v>
      </c>
      <c r="AW19" s="11">
        <f>SUM($AV$3:AV19)</f>
        <v>-96</v>
      </c>
      <c r="AX19" s="390">
        <f t="shared" si="38"/>
        <v>0</v>
      </c>
      <c r="AY19" s="390">
        <f t="shared" si="38"/>
        <v>0</v>
      </c>
      <c r="AZ19" s="390">
        <f t="shared" si="38"/>
        <v>0</v>
      </c>
      <c r="BA19" s="390">
        <f t="shared" si="38"/>
        <v>0</v>
      </c>
      <c r="BB19" s="390">
        <f t="shared" si="38"/>
        <v>0</v>
      </c>
      <c r="BD19" s="368">
        <f t="shared" si="39"/>
        <v>0</v>
      </c>
      <c r="BE19" s="368">
        <f t="shared" si="39"/>
        <v>0</v>
      </c>
      <c r="BF19" s="368">
        <f t="shared" si="39"/>
        <v>0</v>
      </c>
      <c r="BG19" s="368">
        <f t="shared" si="39"/>
        <v>0</v>
      </c>
      <c r="BH19" s="372">
        <f t="shared" si="40"/>
        <v>18</v>
      </c>
      <c r="BI19" s="372">
        <f t="shared" si="9"/>
        <v>1.5</v>
      </c>
      <c r="BJ19" s="372">
        <f t="shared" si="41"/>
        <v>22</v>
      </c>
      <c r="BK19" s="372">
        <f t="shared" si="10"/>
        <v>2</v>
      </c>
      <c r="BL19" s="372">
        <f t="shared" si="42"/>
        <v>6</v>
      </c>
      <c r="BM19" s="372">
        <f t="shared" si="11"/>
        <v>2</v>
      </c>
      <c r="BN19" s="564">
        <f t="shared" si="12"/>
        <v>0</v>
      </c>
      <c r="BO19" s="565">
        <f t="shared" si="13"/>
        <v>0</v>
      </c>
      <c r="BP19" s="570">
        <f t="shared" si="14"/>
        <v>0</v>
      </c>
      <c r="BQ19" s="564">
        <f t="shared" si="15"/>
        <v>0</v>
      </c>
      <c r="BR19" s="565">
        <f t="shared" si="16"/>
        <v>0</v>
      </c>
      <c r="BS19" s="570">
        <f t="shared" si="17"/>
        <v>0</v>
      </c>
      <c r="BT19" s="568">
        <f t="shared" si="43"/>
        <v>0</v>
      </c>
      <c r="BU19" s="564">
        <f t="shared" si="44"/>
        <v>0</v>
      </c>
      <c r="BV19" s="582">
        <f t="shared" si="45"/>
        <v>0</v>
      </c>
      <c r="BW19" s="576">
        <f t="shared" si="46"/>
        <v>0</v>
      </c>
      <c r="BX19" s="577">
        <f t="shared" si="47"/>
        <v>0</v>
      </c>
      <c r="BY19" s="578">
        <f t="shared" si="18"/>
        <v>0</v>
      </c>
      <c r="BZ19" s="576">
        <f t="shared" si="48"/>
        <v>0</v>
      </c>
      <c r="CA19" s="577">
        <f t="shared" si="49"/>
        <v>0</v>
      </c>
      <c r="CB19" s="578">
        <f t="shared" si="19"/>
        <v>0</v>
      </c>
      <c r="CC19" s="579">
        <f t="shared" si="50"/>
        <v>0</v>
      </c>
      <c r="CD19" s="576">
        <f t="shared" si="51"/>
        <v>0</v>
      </c>
      <c r="CE19" s="560">
        <f t="shared" si="52"/>
        <v>-6</v>
      </c>
      <c r="CF19" s="560">
        <f t="shared" si="53"/>
        <v>-6</v>
      </c>
      <c r="CG19" s="560">
        <f t="shared" si="54"/>
        <v>0</v>
      </c>
      <c r="CH19" s="588">
        <f t="shared" si="55"/>
        <v>0</v>
      </c>
      <c r="CI19" s="11"/>
      <c r="CJ19" s="11"/>
      <c r="CK19" s="204"/>
      <c r="CL19" s="755" t="str">
        <f t="shared" si="56"/>
        <v/>
      </c>
      <c r="CM19" s="11"/>
      <c r="CN19" s="11"/>
      <c r="CO19" s="11"/>
      <c r="CP19" s="204"/>
      <c r="CQ19" s="11"/>
      <c r="CR19" s="204"/>
      <c r="CS19" s="11"/>
    </row>
    <row r="20" spans="1:97" ht="12.75" x14ac:dyDescent="0.2">
      <c r="A20" s="242">
        <f t="shared" si="20"/>
        <v>1</v>
      </c>
      <c r="B20" s="243">
        <f t="shared" si="57"/>
        <v>46040</v>
      </c>
      <c r="C20" s="600">
        <f t="shared" si="21"/>
        <v>3</v>
      </c>
      <c r="D20" s="307"/>
      <c r="E20" s="307"/>
      <c r="F20" s="308"/>
      <c r="G20" s="308"/>
      <c r="H20" s="547">
        <f>IF(AK20=6,Einstellungen!$E$11,IF(AK20=7,Einstellungen!$E$12,IF(AK20=1,Einstellungen!$E$13,IF(AK20=2,Einstellungen!$E$7,IF(AK20=3,Einstellungen!$E$8,IF(AK20=4,Einstellungen!$E$9,IF(AK20=5,Einstellungen!$E$10)))))))</f>
        <v>0</v>
      </c>
      <c r="I20" s="228">
        <f t="shared" si="0"/>
        <v>0</v>
      </c>
      <c r="J20" s="229" t="str">
        <f t="shared" si="1"/>
        <v/>
      </c>
      <c r="K20" s="313"/>
      <c r="L20" s="328"/>
      <c r="M20" s="202"/>
      <c r="N20" s="381"/>
      <c r="O20" s="382"/>
      <c r="P20" s="382"/>
      <c r="Q20" s="382"/>
      <c r="R20" s="246" t="str">
        <f>IF(I$36=0,"",IF(Einstellungen!I$39=1,R19+AV20,CL20))</f>
        <v/>
      </c>
      <c r="S20" s="230">
        <f>SUM(AP$3:AP20)</f>
        <v>96</v>
      </c>
      <c r="T20" s="228">
        <f>SUM(I$3:I20)</f>
        <v>0</v>
      </c>
      <c r="U20" s="373" t="str">
        <f t="shared" si="22"/>
        <v/>
      </c>
      <c r="V20" s="689"/>
      <c r="W20" s="609"/>
      <c r="X20" s="609"/>
      <c r="Y20" s="15">
        <f t="shared" si="2"/>
        <v>46040</v>
      </c>
      <c r="Z20" s="2" t="b">
        <f t="shared" si="3"/>
        <v>0</v>
      </c>
      <c r="AA20" s="2">
        <f>IF(M20=Einstellungen!A$43,I20,IF(M20=Einstellungen!A$45,I20,0))</f>
        <v>0</v>
      </c>
      <c r="AB20" s="2">
        <f>IF(M20=Einstellungen!A$44,I20,IF(M20=Einstellungen!A$45,I20,0))</f>
        <v>0</v>
      </c>
      <c r="AC20" s="661">
        <f t="shared" si="4"/>
        <v>0</v>
      </c>
      <c r="AD20" s="2" t="b">
        <f t="shared" si="5"/>
        <v>0</v>
      </c>
      <c r="AE20" s="2">
        <f t="shared" si="23"/>
        <v>0</v>
      </c>
      <c r="AF20" s="2">
        <f t="shared" si="23"/>
        <v>0</v>
      </c>
      <c r="AG20" s="325" t="b">
        <f t="shared" si="6"/>
        <v>0</v>
      </c>
      <c r="AH20" s="325" t="b">
        <f t="shared" si="7"/>
        <v>0</v>
      </c>
      <c r="AI20" s="325" t="b">
        <f t="shared" si="24"/>
        <v>0</v>
      </c>
      <c r="AJ20" s="325" t="b">
        <f t="shared" si="25"/>
        <v>0</v>
      </c>
      <c r="AK20" s="2">
        <f t="shared" si="26"/>
        <v>1</v>
      </c>
      <c r="AL20" s="14">
        <f t="shared" si="27"/>
        <v>0</v>
      </c>
      <c r="AM20" s="11">
        <f t="shared" si="28"/>
        <v>0</v>
      </c>
      <c r="AN20" s="11">
        <f t="shared" si="29"/>
        <v>0</v>
      </c>
      <c r="AO20" s="11">
        <f t="shared" si="30"/>
        <v>0</v>
      </c>
      <c r="AP20" s="11">
        <f t="shared" si="31"/>
        <v>0</v>
      </c>
      <c r="AQ20" s="204">
        <f t="shared" si="32"/>
        <v>0</v>
      </c>
      <c r="AR20" s="2" t="str">
        <f t="shared" si="33"/>
        <v/>
      </c>
      <c r="AS20" s="2" t="str">
        <f t="shared" si="34"/>
        <v/>
      </c>
      <c r="AT20" s="11" t="str">
        <f t="shared" si="58"/>
        <v/>
      </c>
      <c r="AU20" s="11" t="b">
        <f t="shared" ref="AU20:AU33" si="59">IF(AR20=1,IF(AT20=0.5,0.5,""))</f>
        <v>0</v>
      </c>
      <c r="AV20" s="11">
        <f t="shared" si="37"/>
        <v>0</v>
      </c>
      <c r="AW20" s="11">
        <f>SUM($AV$3:AV20)</f>
        <v>-96</v>
      </c>
      <c r="AX20" s="390">
        <f t="shared" si="38"/>
        <v>0</v>
      </c>
      <c r="AY20" s="390">
        <f t="shared" si="38"/>
        <v>0</v>
      </c>
      <c r="AZ20" s="390">
        <f t="shared" si="38"/>
        <v>0</v>
      </c>
      <c r="BA20" s="390">
        <f t="shared" si="38"/>
        <v>0</v>
      </c>
      <c r="BB20" s="390">
        <f t="shared" si="38"/>
        <v>0</v>
      </c>
      <c r="BD20" s="368">
        <f t="shared" si="39"/>
        <v>0</v>
      </c>
      <c r="BE20" s="368">
        <f t="shared" si="39"/>
        <v>0</v>
      </c>
      <c r="BF20" s="368">
        <f t="shared" si="39"/>
        <v>0</v>
      </c>
      <c r="BG20" s="368">
        <f t="shared" si="39"/>
        <v>0</v>
      </c>
      <c r="BH20" s="372">
        <f t="shared" si="40"/>
        <v>8</v>
      </c>
      <c r="BI20" s="372">
        <f t="shared" si="9"/>
        <v>2</v>
      </c>
      <c r="BJ20" s="372">
        <f t="shared" si="41"/>
        <v>22</v>
      </c>
      <c r="BK20" s="372">
        <f t="shared" si="10"/>
        <v>3</v>
      </c>
      <c r="BL20" s="372">
        <f t="shared" si="42"/>
        <v>6</v>
      </c>
      <c r="BM20" s="372">
        <f t="shared" si="11"/>
        <v>3</v>
      </c>
      <c r="BN20" s="564">
        <f t="shared" si="12"/>
        <v>0</v>
      </c>
      <c r="BO20" s="565">
        <f t="shared" si="13"/>
        <v>0</v>
      </c>
      <c r="BP20" s="570">
        <f t="shared" si="14"/>
        <v>0</v>
      </c>
      <c r="BQ20" s="564">
        <f t="shared" si="15"/>
        <v>0</v>
      </c>
      <c r="BR20" s="565">
        <f t="shared" si="16"/>
        <v>0</v>
      </c>
      <c r="BS20" s="570">
        <f t="shared" si="17"/>
        <v>0</v>
      </c>
      <c r="BT20" s="568">
        <f t="shared" si="43"/>
        <v>0</v>
      </c>
      <c r="BU20" s="564">
        <f t="shared" si="44"/>
        <v>0</v>
      </c>
      <c r="BV20" s="582">
        <f t="shared" si="45"/>
        <v>0</v>
      </c>
      <c r="BW20" s="576">
        <f t="shared" si="46"/>
        <v>0</v>
      </c>
      <c r="BX20" s="577">
        <f t="shared" si="47"/>
        <v>0</v>
      </c>
      <c r="BY20" s="578">
        <f t="shared" si="18"/>
        <v>0</v>
      </c>
      <c r="BZ20" s="576">
        <f t="shared" si="48"/>
        <v>0</v>
      </c>
      <c r="CA20" s="577">
        <f t="shared" si="49"/>
        <v>0</v>
      </c>
      <c r="CB20" s="578">
        <f t="shared" si="19"/>
        <v>0</v>
      </c>
      <c r="CC20" s="579">
        <f t="shared" si="50"/>
        <v>0</v>
      </c>
      <c r="CD20" s="576">
        <f t="shared" si="51"/>
        <v>0</v>
      </c>
      <c r="CE20" s="560">
        <f t="shared" si="52"/>
        <v>-6</v>
      </c>
      <c r="CF20" s="560">
        <f t="shared" si="53"/>
        <v>-6</v>
      </c>
      <c r="CG20" s="560">
        <f t="shared" si="54"/>
        <v>0</v>
      </c>
      <c r="CH20" s="588">
        <f t="shared" si="55"/>
        <v>0</v>
      </c>
      <c r="CI20" s="11"/>
      <c r="CJ20" s="11"/>
      <c r="CK20" s="204"/>
      <c r="CL20" s="755" t="str">
        <f t="shared" si="56"/>
        <v/>
      </c>
      <c r="CM20" s="11"/>
      <c r="CN20" s="11"/>
      <c r="CO20" s="11"/>
      <c r="CP20" s="204"/>
      <c r="CQ20" s="11"/>
      <c r="CR20" s="204"/>
      <c r="CS20" s="11"/>
    </row>
    <row r="21" spans="1:97" ht="12.75" x14ac:dyDescent="0.2">
      <c r="A21" s="242">
        <f t="shared" si="20"/>
        <v>2</v>
      </c>
      <c r="B21" s="243">
        <f t="shared" si="57"/>
        <v>46041</v>
      </c>
      <c r="C21" s="600">
        <f t="shared" si="21"/>
        <v>4</v>
      </c>
      <c r="D21" s="307"/>
      <c r="E21" s="307"/>
      <c r="F21" s="308"/>
      <c r="G21" s="308"/>
      <c r="H21" s="547">
        <f>IF(AK21=6,Einstellungen!$E$11,IF(AK21=7,Einstellungen!$E$12,IF(AK21=1,Einstellungen!$E$13,IF(AK21=2,Einstellungen!$E$7,IF(AK21=3,Einstellungen!$E$8,IF(AK21=4,Einstellungen!$E$9,IF(AK21=5,Einstellungen!$E$10)))))))</f>
        <v>0</v>
      </c>
      <c r="I21" s="228">
        <f t="shared" si="0"/>
        <v>0</v>
      </c>
      <c r="J21" s="229">
        <f t="shared" si="1"/>
        <v>1</v>
      </c>
      <c r="K21" s="313"/>
      <c r="L21" s="328"/>
      <c r="M21" s="202"/>
      <c r="N21" s="381"/>
      <c r="O21" s="382"/>
      <c r="P21" s="382"/>
      <c r="Q21" s="382"/>
      <c r="R21" s="246" t="str">
        <f>IF(I$36=0,"",IF(Einstellungen!I$39=1,R20+AV21,CL21))</f>
        <v/>
      </c>
      <c r="S21" s="230">
        <f>SUM(AP$3:AP21)</f>
        <v>104</v>
      </c>
      <c r="T21" s="228">
        <f>SUM(I$3:I21)</f>
        <v>0</v>
      </c>
      <c r="U21" s="373" t="str">
        <f t="shared" si="22"/>
        <v/>
      </c>
      <c r="V21" s="689"/>
      <c r="W21" s="609"/>
      <c r="X21" s="609"/>
      <c r="Y21" s="15">
        <f t="shared" si="2"/>
        <v>46041</v>
      </c>
      <c r="Z21" s="2">
        <f t="shared" si="3"/>
        <v>0</v>
      </c>
      <c r="AA21" s="2">
        <f>IF(M21=Einstellungen!A$43,I21,IF(M21=Einstellungen!A$45,I21,0))</f>
        <v>0</v>
      </c>
      <c r="AB21" s="2">
        <f>IF(M21=Einstellungen!A$44,I21,IF(M21=Einstellungen!A$45,I21,0))</f>
        <v>0</v>
      </c>
      <c r="AC21" s="661">
        <f t="shared" si="4"/>
        <v>0</v>
      </c>
      <c r="AD21" s="2">
        <f t="shared" si="5"/>
        <v>0</v>
      </c>
      <c r="AE21" s="2">
        <f t="shared" si="23"/>
        <v>0</v>
      </c>
      <c r="AF21" s="2">
        <f t="shared" si="23"/>
        <v>0</v>
      </c>
      <c r="AG21" s="325">
        <f t="shared" si="6"/>
        <v>0</v>
      </c>
      <c r="AH21" s="325">
        <f t="shared" si="7"/>
        <v>0</v>
      </c>
      <c r="AI21" s="325">
        <f t="shared" si="24"/>
        <v>0</v>
      </c>
      <c r="AJ21" s="325">
        <f t="shared" si="25"/>
        <v>0</v>
      </c>
      <c r="AK21" s="2">
        <f t="shared" si="26"/>
        <v>2</v>
      </c>
      <c r="AL21" s="14">
        <f t="shared" si="27"/>
        <v>0</v>
      </c>
      <c r="AM21" s="11">
        <f t="shared" si="28"/>
        <v>0</v>
      </c>
      <c r="AN21" s="11">
        <f t="shared" si="29"/>
        <v>0</v>
      </c>
      <c r="AO21" s="11">
        <f t="shared" si="30"/>
        <v>8</v>
      </c>
      <c r="AP21" s="11">
        <f t="shared" si="31"/>
        <v>8</v>
      </c>
      <c r="AQ21" s="204">
        <f t="shared" si="32"/>
        <v>8</v>
      </c>
      <c r="AR21" s="2">
        <f t="shared" si="33"/>
        <v>1</v>
      </c>
      <c r="AS21" s="2">
        <f t="shared" si="34"/>
        <v>1</v>
      </c>
      <c r="AT21" s="11" t="str">
        <f t="shared" si="58"/>
        <v/>
      </c>
      <c r="AU21" s="11" t="str">
        <f t="shared" si="59"/>
        <v/>
      </c>
      <c r="AV21" s="11">
        <f t="shared" si="37"/>
        <v>-8</v>
      </c>
      <c r="AW21" s="11">
        <f>SUM($AV$3:AV21)</f>
        <v>-104</v>
      </c>
      <c r="AX21" s="390">
        <f t="shared" si="38"/>
        <v>0</v>
      </c>
      <c r="AY21" s="390">
        <f t="shared" si="38"/>
        <v>0</v>
      </c>
      <c r="AZ21" s="390">
        <f t="shared" si="38"/>
        <v>0</v>
      </c>
      <c r="BA21" s="390">
        <f t="shared" si="38"/>
        <v>0</v>
      </c>
      <c r="BB21" s="390">
        <f t="shared" si="38"/>
        <v>0</v>
      </c>
      <c r="BD21" s="368">
        <f t="shared" si="39"/>
        <v>0</v>
      </c>
      <c r="BE21" s="368">
        <f t="shared" si="39"/>
        <v>0</v>
      </c>
      <c r="BF21" s="368">
        <f t="shared" si="39"/>
        <v>0</v>
      </c>
      <c r="BG21" s="368">
        <f t="shared" si="39"/>
        <v>0</v>
      </c>
      <c r="BH21" s="372">
        <f t="shared" si="40"/>
        <v>18</v>
      </c>
      <c r="BI21" s="372">
        <f t="shared" si="9"/>
        <v>1.5</v>
      </c>
      <c r="BJ21" s="372">
        <f t="shared" si="41"/>
        <v>22</v>
      </c>
      <c r="BK21" s="372">
        <f t="shared" si="10"/>
        <v>2</v>
      </c>
      <c r="BL21" s="372">
        <f t="shared" si="42"/>
        <v>6</v>
      </c>
      <c r="BM21" s="372">
        <f t="shared" si="11"/>
        <v>2</v>
      </c>
      <c r="BN21" s="564">
        <f t="shared" si="12"/>
        <v>0</v>
      </c>
      <c r="BO21" s="565">
        <f t="shared" si="13"/>
        <v>0</v>
      </c>
      <c r="BP21" s="570">
        <f t="shared" si="14"/>
        <v>0</v>
      </c>
      <c r="BQ21" s="564">
        <f t="shared" si="15"/>
        <v>0</v>
      </c>
      <c r="BR21" s="565">
        <f t="shared" si="16"/>
        <v>0</v>
      </c>
      <c r="BS21" s="570">
        <f t="shared" si="17"/>
        <v>0</v>
      </c>
      <c r="BT21" s="568">
        <f t="shared" si="43"/>
        <v>0</v>
      </c>
      <c r="BU21" s="564">
        <f t="shared" si="44"/>
        <v>0</v>
      </c>
      <c r="BV21" s="582">
        <f t="shared" si="45"/>
        <v>0</v>
      </c>
      <c r="BW21" s="576">
        <f t="shared" si="46"/>
        <v>0</v>
      </c>
      <c r="BX21" s="577">
        <f t="shared" si="47"/>
        <v>0</v>
      </c>
      <c r="BY21" s="578">
        <f t="shared" si="18"/>
        <v>0</v>
      </c>
      <c r="BZ21" s="576">
        <f t="shared" si="48"/>
        <v>0</v>
      </c>
      <c r="CA21" s="577">
        <f t="shared" si="49"/>
        <v>0</v>
      </c>
      <c r="CB21" s="578">
        <f t="shared" si="19"/>
        <v>0</v>
      </c>
      <c r="CC21" s="579">
        <f t="shared" si="50"/>
        <v>0</v>
      </c>
      <c r="CD21" s="576">
        <f t="shared" si="51"/>
        <v>0</v>
      </c>
      <c r="CE21" s="560">
        <f t="shared" si="52"/>
        <v>-6</v>
      </c>
      <c r="CF21" s="560">
        <f t="shared" si="53"/>
        <v>-6</v>
      </c>
      <c r="CG21" s="560">
        <f t="shared" si="54"/>
        <v>0</v>
      </c>
      <c r="CH21" s="588">
        <f t="shared" si="55"/>
        <v>0</v>
      </c>
      <c r="CI21" s="11"/>
      <c r="CJ21" s="11"/>
      <c r="CK21" s="204"/>
      <c r="CL21" s="755" t="str">
        <f t="shared" si="56"/>
        <v/>
      </c>
      <c r="CM21" s="11"/>
      <c r="CN21" s="11"/>
      <c r="CO21" s="11"/>
      <c r="CP21" s="204"/>
      <c r="CQ21" s="11"/>
      <c r="CR21" s="204"/>
      <c r="CS21" s="11"/>
    </row>
    <row r="22" spans="1:97" ht="12.75" x14ac:dyDescent="0.2">
      <c r="A22" s="242">
        <f t="shared" si="20"/>
        <v>3</v>
      </c>
      <c r="B22" s="243">
        <f t="shared" si="57"/>
        <v>46042</v>
      </c>
      <c r="C22" s="600">
        <f t="shared" si="21"/>
        <v>4</v>
      </c>
      <c r="D22" s="307"/>
      <c r="E22" s="307"/>
      <c r="F22" s="308"/>
      <c r="G22" s="308"/>
      <c r="H22" s="547">
        <f>IF(AK22=6,Einstellungen!$E$11,IF(AK22=7,Einstellungen!$E$12,IF(AK22=1,Einstellungen!$E$13,IF(AK22=2,Einstellungen!$E$7,IF(AK22=3,Einstellungen!$E$8,IF(AK22=4,Einstellungen!$E$9,IF(AK22=5,Einstellungen!$E$10)))))))</f>
        <v>0</v>
      </c>
      <c r="I22" s="228">
        <f t="shared" si="0"/>
        <v>0</v>
      </c>
      <c r="J22" s="229">
        <f t="shared" si="1"/>
        <v>1</v>
      </c>
      <c r="K22" s="313"/>
      <c r="L22" s="328"/>
      <c r="M22" s="202"/>
      <c r="N22" s="381"/>
      <c r="O22" s="382"/>
      <c r="P22" s="382"/>
      <c r="Q22" s="382"/>
      <c r="R22" s="246" t="str">
        <f>IF(I$36=0,"",IF(Einstellungen!I$39=1,R21+AV22,CL22))</f>
        <v/>
      </c>
      <c r="S22" s="230">
        <f>SUM(AP$3:AP22)</f>
        <v>112</v>
      </c>
      <c r="T22" s="228">
        <f>SUM(I$3:I22)</f>
        <v>0</v>
      </c>
      <c r="U22" s="373" t="str">
        <f t="shared" si="22"/>
        <v/>
      </c>
      <c r="V22" s="689"/>
      <c r="W22" s="609"/>
      <c r="X22" s="609"/>
      <c r="Y22" s="15">
        <f t="shared" si="2"/>
        <v>46042</v>
      </c>
      <c r="Z22" s="2">
        <f t="shared" si="3"/>
        <v>0</v>
      </c>
      <c r="AA22" s="2">
        <f>IF(M22=Einstellungen!A$43,I22,IF(M22=Einstellungen!A$45,I22,0))</f>
        <v>0</v>
      </c>
      <c r="AB22" s="2">
        <f>IF(M22=Einstellungen!A$44,I22,IF(M22=Einstellungen!A$45,I22,0))</f>
        <v>0</v>
      </c>
      <c r="AC22" s="661">
        <f t="shared" ref="AC22:AC33" si="60">IF(K22="gz",AO22,IF(K22="G/F",AOO22/2,0))</f>
        <v>0</v>
      </c>
      <c r="AD22" s="2">
        <f t="shared" si="5"/>
        <v>0</v>
      </c>
      <c r="AE22" s="2">
        <f t="shared" si="23"/>
        <v>0</v>
      </c>
      <c r="AF22" s="2">
        <f t="shared" si="23"/>
        <v>0</v>
      </c>
      <c r="AG22" s="325">
        <f t="shared" si="6"/>
        <v>0</v>
      </c>
      <c r="AH22" s="325">
        <f t="shared" si="7"/>
        <v>0</v>
      </c>
      <c r="AI22" s="325">
        <f t="shared" si="24"/>
        <v>0</v>
      </c>
      <c r="AJ22" s="325">
        <f t="shared" si="25"/>
        <v>0</v>
      </c>
      <c r="AK22" s="2">
        <f t="shared" si="26"/>
        <v>3</v>
      </c>
      <c r="AL22" s="14">
        <f t="shared" si="27"/>
        <v>0</v>
      </c>
      <c r="AM22" s="11">
        <f t="shared" si="28"/>
        <v>0</v>
      </c>
      <c r="AN22" s="11">
        <f t="shared" si="29"/>
        <v>0</v>
      </c>
      <c r="AO22" s="11">
        <f t="shared" si="30"/>
        <v>8</v>
      </c>
      <c r="AP22" s="11">
        <f t="shared" si="31"/>
        <v>8</v>
      </c>
      <c r="AQ22" s="204">
        <f t="shared" si="32"/>
        <v>8</v>
      </c>
      <c r="AR22" s="2">
        <f t="shared" si="33"/>
        <v>1</v>
      </c>
      <c r="AS22" s="2">
        <f t="shared" si="34"/>
        <v>1</v>
      </c>
      <c r="AT22" s="11" t="str">
        <f t="shared" si="58"/>
        <v/>
      </c>
      <c r="AU22" s="11" t="str">
        <f t="shared" si="59"/>
        <v/>
      </c>
      <c r="AV22" s="11">
        <f t="shared" si="37"/>
        <v>-8</v>
      </c>
      <c r="AW22" s="11">
        <f>SUM($AV$3:AV22)</f>
        <v>-112</v>
      </c>
      <c r="AX22" s="390">
        <f t="shared" si="38"/>
        <v>0</v>
      </c>
      <c r="AY22" s="390">
        <f t="shared" si="38"/>
        <v>0</v>
      </c>
      <c r="AZ22" s="390">
        <f t="shared" si="38"/>
        <v>0</v>
      </c>
      <c r="BA22" s="390">
        <f t="shared" si="38"/>
        <v>0</v>
      </c>
      <c r="BB22" s="390">
        <f t="shared" si="38"/>
        <v>0</v>
      </c>
      <c r="BD22" s="368">
        <f t="shared" si="39"/>
        <v>0</v>
      </c>
      <c r="BE22" s="368">
        <f t="shared" si="39"/>
        <v>0</v>
      </c>
      <c r="BF22" s="368">
        <f t="shared" si="39"/>
        <v>0</v>
      </c>
      <c r="BG22" s="368">
        <f t="shared" si="39"/>
        <v>0</v>
      </c>
      <c r="BH22" s="372">
        <f t="shared" si="40"/>
        <v>18</v>
      </c>
      <c r="BI22" s="372">
        <f t="shared" si="9"/>
        <v>1.5</v>
      </c>
      <c r="BJ22" s="372">
        <f t="shared" si="41"/>
        <v>22</v>
      </c>
      <c r="BK22" s="372">
        <f t="shared" si="10"/>
        <v>2</v>
      </c>
      <c r="BL22" s="372">
        <f t="shared" si="42"/>
        <v>6</v>
      </c>
      <c r="BM22" s="372">
        <f t="shared" si="11"/>
        <v>2</v>
      </c>
      <c r="BN22" s="564">
        <f t="shared" si="12"/>
        <v>0</v>
      </c>
      <c r="BO22" s="565">
        <f t="shared" si="13"/>
        <v>0</v>
      </c>
      <c r="BP22" s="570">
        <f t="shared" si="14"/>
        <v>0</v>
      </c>
      <c r="BQ22" s="564">
        <f t="shared" si="15"/>
        <v>0</v>
      </c>
      <c r="BR22" s="565">
        <f t="shared" si="16"/>
        <v>0</v>
      </c>
      <c r="BS22" s="570">
        <f t="shared" si="17"/>
        <v>0</v>
      </c>
      <c r="BT22" s="568">
        <f t="shared" si="43"/>
        <v>0</v>
      </c>
      <c r="BU22" s="564">
        <f t="shared" si="44"/>
        <v>0</v>
      </c>
      <c r="BV22" s="582">
        <f t="shared" si="45"/>
        <v>0</v>
      </c>
      <c r="BW22" s="576">
        <f t="shared" si="46"/>
        <v>0</v>
      </c>
      <c r="BX22" s="577">
        <f t="shared" si="47"/>
        <v>0</v>
      </c>
      <c r="BY22" s="578">
        <f t="shared" si="18"/>
        <v>0</v>
      </c>
      <c r="BZ22" s="576">
        <f t="shared" si="48"/>
        <v>0</v>
      </c>
      <c r="CA22" s="577">
        <f t="shared" si="49"/>
        <v>0</v>
      </c>
      <c r="CB22" s="578">
        <f t="shared" si="19"/>
        <v>0</v>
      </c>
      <c r="CC22" s="579">
        <f t="shared" si="50"/>
        <v>0</v>
      </c>
      <c r="CD22" s="576">
        <f t="shared" si="51"/>
        <v>0</v>
      </c>
      <c r="CE22" s="560">
        <f t="shared" si="52"/>
        <v>-6</v>
      </c>
      <c r="CF22" s="560">
        <f t="shared" si="53"/>
        <v>-6</v>
      </c>
      <c r="CG22" s="560">
        <f t="shared" si="54"/>
        <v>0</v>
      </c>
      <c r="CH22" s="588">
        <f t="shared" si="55"/>
        <v>0</v>
      </c>
      <c r="CI22" s="11"/>
      <c r="CJ22" s="11"/>
      <c r="CK22" s="204"/>
      <c r="CL22" s="755" t="str">
        <f t="shared" si="56"/>
        <v/>
      </c>
      <c r="CM22" s="11"/>
      <c r="CN22" s="11"/>
      <c r="CO22" s="11"/>
      <c r="CP22" s="204"/>
      <c r="CQ22" s="11"/>
      <c r="CR22" s="204"/>
      <c r="CS22" s="11"/>
    </row>
    <row r="23" spans="1:97" ht="12.75" x14ac:dyDescent="0.2">
      <c r="A23" s="242">
        <f t="shared" si="20"/>
        <v>4</v>
      </c>
      <c r="B23" s="243">
        <f t="shared" si="57"/>
        <v>46043</v>
      </c>
      <c r="C23" s="600">
        <f t="shared" si="21"/>
        <v>4</v>
      </c>
      <c r="D23" s="307"/>
      <c r="E23" s="307"/>
      <c r="F23" s="308"/>
      <c r="G23" s="308"/>
      <c r="H23" s="547">
        <f>IF(AK23=6,Einstellungen!$E$11,IF(AK23=7,Einstellungen!$E$12,IF(AK23=1,Einstellungen!$E$13,IF(AK23=2,Einstellungen!$E$7,IF(AK23=3,Einstellungen!$E$8,IF(AK23=4,Einstellungen!$E$9,IF(AK23=5,Einstellungen!$E$10)))))))</f>
        <v>0</v>
      </c>
      <c r="I23" s="228">
        <f t="shared" si="0"/>
        <v>0</v>
      </c>
      <c r="J23" s="229">
        <f t="shared" si="1"/>
        <v>1</v>
      </c>
      <c r="K23" s="313"/>
      <c r="L23" s="328"/>
      <c r="M23" s="202"/>
      <c r="N23" s="381"/>
      <c r="O23" s="382"/>
      <c r="P23" s="382"/>
      <c r="Q23" s="382"/>
      <c r="R23" s="246" t="str">
        <f>IF(I$36=0,"",IF(Einstellungen!I$39=1,R22+AV23,CL23))</f>
        <v/>
      </c>
      <c r="S23" s="230">
        <f>SUM(AP$3:AP23)</f>
        <v>120</v>
      </c>
      <c r="T23" s="228">
        <f>SUM(I$3:I23)</f>
        <v>0</v>
      </c>
      <c r="U23" s="373" t="str">
        <f t="shared" si="22"/>
        <v/>
      </c>
      <c r="V23" s="689" t="s">
        <v>292</v>
      </c>
      <c r="W23" s="609"/>
      <c r="X23" s="609"/>
      <c r="Y23" s="15">
        <f t="shared" si="2"/>
        <v>46043</v>
      </c>
      <c r="Z23" s="2">
        <f t="shared" si="3"/>
        <v>0</v>
      </c>
      <c r="AA23" s="2">
        <f>IF(M23=Einstellungen!A$43,I23,IF(M23=Einstellungen!A$45,I23,0))</f>
        <v>0</v>
      </c>
      <c r="AB23" s="2">
        <f>IF(M23=Einstellungen!A$44,I23,IF(M23=Einstellungen!A$45,I23,0))</f>
        <v>0</v>
      </c>
      <c r="AC23" s="661">
        <f t="shared" si="60"/>
        <v>0</v>
      </c>
      <c r="AD23" s="2">
        <f t="shared" si="5"/>
        <v>0</v>
      </c>
      <c r="AE23" s="2">
        <f t="shared" si="23"/>
        <v>0</v>
      </c>
      <c r="AF23" s="2">
        <f t="shared" si="23"/>
        <v>0</v>
      </c>
      <c r="AG23" s="325">
        <f t="shared" si="6"/>
        <v>0</v>
      </c>
      <c r="AH23" s="325">
        <f t="shared" si="7"/>
        <v>0</v>
      </c>
      <c r="AI23" s="325">
        <f t="shared" si="24"/>
        <v>0</v>
      </c>
      <c r="AJ23" s="325">
        <f t="shared" si="25"/>
        <v>0</v>
      </c>
      <c r="AK23" s="2">
        <f t="shared" si="26"/>
        <v>4</v>
      </c>
      <c r="AL23" s="14">
        <f t="shared" si="27"/>
        <v>0</v>
      </c>
      <c r="AM23" s="11">
        <f t="shared" si="28"/>
        <v>0</v>
      </c>
      <c r="AN23" s="11">
        <f t="shared" si="29"/>
        <v>0</v>
      </c>
      <c r="AO23" s="11">
        <f t="shared" si="30"/>
        <v>8</v>
      </c>
      <c r="AP23" s="11">
        <f t="shared" si="31"/>
        <v>8</v>
      </c>
      <c r="AQ23" s="204">
        <f t="shared" si="32"/>
        <v>8</v>
      </c>
      <c r="AR23" s="2">
        <f t="shared" si="33"/>
        <v>1</v>
      </c>
      <c r="AS23" s="2">
        <f t="shared" si="34"/>
        <v>1</v>
      </c>
      <c r="AT23" s="11" t="str">
        <f t="shared" si="58"/>
        <v/>
      </c>
      <c r="AU23" s="11" t="str">
        <f t="shared" si="59"/>
        <v/>
      </c>
      <c r="AV23" s="11">
        <f t="shared" si="37"/>
        <v>-8</v>
      </c>
      <c r="AW23" s="11">
        <f>SUM($AV$3:AV23)</f>
        <v>-120</v>
      </c>
      <c r="AX23" s="390">
        <f t="shared" si="38"/>
        <v>0</v>
      </c>
      <c r="AY23" s="390">
        <f t="shared" si="38"/>
        <v>0</v>
      </c>
      <c r="AZ23" s="390">
        <f t="shared" si="38"/>
        <v>0</v>
      </c>
      <c r="BA23" s="390">
        <f t="shared" si="38"/>
        <v>0</v>
      </c>
      <c r="BB23" s="390">
        <f t="shared" si="38"/>
        <v>0</v>
      </c>
      <c r="BD23" s="368">
        <f t="shared" si="39"/>
        <v>0</v>
      </c>
      <c r="BE23" s="368">
        <f t="shared" si="39"/>
        <v>0</v>
      </c>
      <c r="BF23" s="368">
        <f t="shared" si="39"/>
        <v>0</v>
      </c>
      <c r="BG23" s="368">
        <f t="shared" si="39"/>
        <v>0</v>
      </c>
      <c r="BH23" s="372">
        <f t="shared" si="40"/>
        <v>18</v>
      </c>
      <c r="BI23" s="372">
        <f t="shared" si="9"/>
        <v>1.5</v>
      </c>
      <c r="BJ23" s="372">
        <f t="shared" si="41"/>
        <v>22</v>
      </c>
      <c r="BK23" s="372">
        <f t="shared" si="10"/>
        <v>2</v>
      </c>
      <c r="BL23" s="372">
        <f t="shared" si="42"/>
        <v>6</v>
      </c>
      <c r="BM23" s="372">
        <f t="shared" si="11"/>
        <v>2</v>
      </c>
      <c r="BN23" s="564">
        <f t="shared" si="12"/>
        <v>0</v>
      </c>
      <c r="BO23" s="565">
        <f t="shared" si="13"/>
        <v>0</v>
      </c>
      <c r="BP23" s="570">
        <f t="shared" si="14"/>
        <v>0</v>
      </c>
      <c r="BQ23" s="564">
        <f t="shared" si="15"/>
        <v>0</v>
      </c>
      <c r="BR23" s="565">
        <f t="shared" si="16"/>
        <v>0</v>
      </c>
      <c r="BS23" s="570">
        <f t="shared" si="17"/>
        <v>0</v>
      </c>
      <c r="BT23" s="568">
        <f t="shared" si="43"/>
        <v>0</v>
      </c>
      <c r="BU23" s="564">
        <f t="shared" si="44"/>
        <v>0</v>
      </c>
      <c r="BV23" s="582">
        <f t="shared" si="45"/>
        <v>0</v>
      </c>
      <c r="BW23" s="576">
        <f t="shared" si="46"/>
        <v>0</v>
      </c>
      <c r="BX23" s="577">
        <f t="shared" si="47"/>
        <v>0</v>
      </c>
      <c r="BY23" s="578">
        <f t="shared" si="18"/>
        <v>0</v>
      </c>
      <c r="BZ23" s="576">
        <f t="shared" si="48"/>
        <v>0</v>
      </c>
      <c r="CA23" s="577">
        <f t="shared" si="49"/>
        <v>0</v>
      </c>
      <c r="CB23" s="578">
        <f t="shared" si="19"/>
        <v>0</v>
      </c>
      <c r="CC23" s="579">
        <f t="shared" si="50"/>
        <v>0</v>
      </c>
      <c r="CD23" s="576">
        <f t="shared" si="51"/>
        <v>0</v>
      </c>
      <c r="CE23" s="560">
        <f t="shared" si="52"/>
        <v>-6</v>
      </c>
      <c r="CF23" s="560">
        <f t="shared" si="53"/>
        <v>-6</v>
      </c>
      <c r="CG23" s="560">
        <f t="shared" si="54"/>
        <v>0</v>
      </c>
      <c r="CH23" s="588">
        <f t="shared" si="55"/>
        <v>0</v>
      </c>
      <c r="CI23" s="11"/>
      <c r="CJ23" s="11"/>
      <c r="CK23" s="204"/>
      <c r="CL23" s="755" t="str">
        <f t="shared" si="56"/>
        <v/>
      </c>
      <c r="CM23" s="11"/>
      <c r="CN23" s="11"/>
      <c r="CO23" s="11"/>
      <c r="CP23" s="204"/>
      <c r="CQ23" s="11"/>
      <c r="CR23" s="204"/>
      <c r="CS23" s="11"/>
    </row>
    <row r="24" spans="1:97" ht="12.75" x14ac:dyDescent="0.2">
      <c r="A24" s="242">
        <f t="shared" si="20"/>
        <v>5</v>
      </c>
      <c r="B24" s="243">
        <f t="shared" si="57"/>
        <v>46044</v>
      </c>
      <c r="C24" s="600">
        <f t="shared" si="21"/>
        <v>4</v>
      </c>
      <c r="D24" s="307"/>
      <c r="E24" s="307"/>
      <c r="F24" s="308"/>
      <c r="G24" s="308"/>
      <c r="H24" s="547">
        <f>IF(AK24=6,Einstellungen!$E$11,IF(AK24=7,Einstellungen!$E$12,IF(AK24=1,Einstellungen!$E$13,IF(AK24=2,Einstellungen!$E$7,IF(AK24=3,Einstellungen!$E$8,IF(AK24=4,Einstellungen!$E$9,IF(AK24=5,Einstellungen!$E$10)))))))</f>
        <v>0</v>
      </c>
      <c r="I24" s="228">
        <f t="shared" si="0"/>
        <v>0</v>
      </c>
      <c r="J24" s="229">
        <f t="shared" si="1"/>
        <v>1</v>
      </c>
      <c r="K24" s="313"/>
      <c r="L24" s="328"/>
      <c r="M24" s="202"/>
      <c r="N24" s="381"/>
      <c r="O24" s="382"/>
      <c r="P24" s="382"/>
      <c r="Q24" s="382"/>
      <c r="R24" s="246" t="str">
        <f>IF(I$36=0,"",IF(Einstellungen!I$39=1,R23+AV24,CL24))</f>
        <v/>
      </c>
      <c r="S24" s="230">
        <f>SUM(AP$3:AP24)</f>
        <v>128</v>
      </c>
      <c r="T24" s="228">
        <f>SUM(I$3:I24)</f>
        <v>0</v>
      </c>
      <c r="U24" s="373" t="str">
        <f t="shared" si="22"/>
        <v/>
      </c>
      <c r="V24" s="689"/>
      <c r="W24" s="609"/>
      <c r="X24" s="609"/>
      <c r="Y24" s="15">
        <f t="shared" si="2"/>
        <v>46044</v>
      </c>
      <c r="Z24" s="2">
        <f t="shared" si="3"/>
        <v>0</v>
      </c>
      <c r="AA24" s="2">
        <f>IF(M24=Einstellungen!A$43,I24,IF(M24=Einstellungen!A$45,I24,0))</f>
        <v>0</v>
      </c>
      <c r="AB24" s="2">
        <f>IF(M24=Einstellungen!A$44,I24,IF(M24=Einstellungen!A$45,I24,0))</f>
        <v>0</v>
      </c>
      <c r="AC24" s="661">
        <f t="shared" si="60"/>
        <v>0</v>
      </c>
      <c r="AD24" s="2">
        <f t="shared" si="5"/>
        <v>0</v>
      </c>
      <c r="AE24" s="2">
        <f t="shared" si="23"/>
        <v>0</v>
      </c>
      <c r="AF24" s="2">
        <f t="shared" si="23"/>
        <v>0</v>
      </c>
      <c r="AG24" s="325">
        <f t="shared" si="6"/>
        <v>0</v>
      </c>
      <c r="AH24" s="325">
        <f t="shared" si="7"/>
        <v>0</v>
      </c>
      <c r="AI24" s="325">
        <f t="shared" si="24"/>
        <v>0</v>
      </c>
      <c r="AJ24" s="325">
        <f t="shared" si="25"/>
        <v>0</v>
      </c>
      <c r="AK24" s="2">
        <f t="shared" si="26"/>
        <v>5</v>
      </c>
      <c r="AL24" s="14">
        <f t="shared" si="27"/>
        <v>0</v>
      </c>
      <c r="AM24" s="11">
        <f t="shared" si="28"/>
        <v>0</v>
      </c>
      <c r="AN24" s="11">
        <f t="shared" si="29"/>
        <v>0</v>
      </c>
      <c r="AO24" s="11">
        <f t="shared" si="30"/>
        <v>8</v>
      </c>
      <c r="AP24" s="11">
        <f t="shared" si="31"/>
        <v>8</v>
      </c>
      <c r="AQ24" s="204">
        <f t="shared" si="32"/>
        <v>8</v>
      </c>
      <c r="AR24" s="2">
        <f t="shared" si="33"/>
        <v>1</v>
      </c>
      <c r="AS24" s="2">
        <f t="shared" si="34"/>
        <v>1</v>
      </c>
      <c r="AT24" s="11" t="str">
        <f t="shared" si="58"/>
        <v/>
      </c>
      <c r="AU24" s="11" t="str">
        <f t="shared" si="59"/>
        <v/>
      </c>
      <c r="AV24" s="11">
        <f t="shared" si="37"/>
        <v>-8</v>
      </c>
      <c r="AW24" s="11">
        <f>SUM($AV$3:AV24)</f>
        <v>-128</v>
      </c>
      <c r="AX24" s="390">
        <f t="shared" si="38"/>
        <v>0</v>
      </c>
      <c r="AY24" s="390">
        <f t="shared" si="38"/>
        <v>0</v>
      </c>
      <c r="AZ24" s="390">
        <f t="shared" si="38"/>
        <v>0</v>
      </c>
      <c r="BA24" s="390">
        <f t="shared" si="38"/>
        <v>0</v>
      </c>
      <c r="BB24" s="390">
        <f t="shared" si="38"/>
        <v>0</v>
      </c>
      <c r="BD24" s="368">
        <f t="shared" si="39"/>
        <v>0</v>
      </c>
      <c r="BE24" s="368">
        <f t="shared" si="39"/>
        <v>0</v>
      </c>
      <c r="BF24" s="368">
        <f t="shared" si="39"/>
        <v>0</v>
      </c>
      <c r="BG24" s="368">
        <f t="shared" si="39"/>
        <v>0</v>
      </c>
      <c r="BH24" s="372">
        <f t="shared" si="40"/>
        <v>18</v>
      </c>
      <c r="BI24" s="372">
        <f t="shared" si="9"/>
        <v>1.5</v>
      </c>
      <c r="BJ24" s="372">
        <f t="shared" si="41"/>
        <v>22</v>
      </c>
      <c r="BK24" s="372">
        <f t="shared" si="10"/>
        <v>2</v>
      </c>
      <c r="BL24" s="372">
        <f t="shared" si="42"/>
        <v>6</v>
      </c>
      <c r="BM24" s="372">
        <f t="shared" si="11"/>
        <v>2</v>
      </c>
      <c r="BN24" s="564">
        <f t="shared" si="12"/>
        <v>0</v>
      </c>
      <c r="BO24" s="565">
        <f t="shared" si="13"/>
        <v>0</v>
      </c>
      <c r="BP24" s="570">
        <f t="shared" si="14"/>
        <v>0</v>
      </c>
      <c r="BQ24" s="564">
        <f t="shared" si="15"/>
        <v>0</v>
      </c>
      <c r="BR24" s="565">
        <f t="shared" si="16"/>
        <v>0</v>
      </c>
      <c r="BS24" s="570">
        <f t="shared" si="17"/>
        <v>0</v>
      </c>
      <c r="BT24" s="568">
        <f t="shared" si="43"/>
        <v>0</v>
      </c>
      <c r="BU24" s="564">
        <f t="shared" si="44"/>
        <v>0</v>
      </c>
      <c r="BV24" s="582">
        <f t="shared" si="45"/>
        <v>0</v>
      </c>
      <c r="BW24" s="576">
        <f t="shared" si="46"/>
        <v>0</v>
      </c>
      <c r="BX24" s="577">
        <f t="shared" si="47"/>
        <v>0</v>
      </c>
      <c r="BY24" s="578">
        <f t="shared" si="18"/>
        <v>0</v>
      </c>
      <c r="BZ24" s="576">
        <f t="shared" si="48"/>
        <v>0</v>
      </c>
      <c r="CA24" s="577">
        <f t="shared" si="49"/>
        <v>0</v>
      </c>
      <c r="CB24" s="578">
        <f t="shared" si="19"/>
        <v>0</v>
      </c>
      <c r="CC24" s="579">
        <f t="shared" si="50"/>
        <v>0</v>
      </c>
      <c r="CD24" s="576">
        <f t="shared" si="51"/>
        <v>0</v>
      </c>
      <c r="CE24" s="560">
        <f t="shared" si="52"/>
        <v>-6</v>
      </c>
      <c r="CF24" s="560">
        <f t="shared" si="53"/>
        <v>-6</v>
      </c>
      <c r="CG24" s="560">
        <f t="shared" si="54"/>
        <v>0</v>
      </c>
      <c r="CH24" s="588">
        <f t="shared" si="55"/>
        <v>0</v>
      </c>
      <c r="CI24" s="11"/>
      <c r="CJ24" s="11"/>
      <c r="CK24" s="204"/>
      <c r="CL24" s="755" t="str">
        <f t="shared" si="56"/>
        <v/>
      </c>
      <c r="CM24" s="11"/>
      <c r="CN24" s="11"/>
      <c r="CO24" s="11"/>
      <c r="CP24" s="204"/>
      <c r="CQ24" s="11"/>
      <c r="CR24" s="204"/>
      <c r="CS24" s="11"/>
    </row>
    <row r="25" spans="1:97" ht="12.75" x14ac:dyDescent="0.2">
      <c r="A25" s="242">
        <f t="shared" si="20"/>
        <v>6</v>
      </c>
      <c r="B25" s="243">
        <f t="shared" si="57"/>
        <v>46045</v>
      </c>
      <c r="C25" s="600">
        <f t="shared" si="21"/>
        <v>4</v>
      </c>
      <c r="D25" s="307"/>
      <c r="E25" s="307"/>
      <c r="F25" s="308"/>
      <c r="G25" s="308"/>
      <c r="H25" s="547">
        <f>IF(AK25=6,Einstellungen!$E$11,IF(AK25=7,Einstellungen!$E$12,IF(AK25=1,Einstellungen!$E$13,IF(AK25=2,Einstellungen!$E$7,IF(AK25=3,Einstellungen!$E$8,IF(AK25=4,Einstellungen!$E$9,IF(AK25=5,Einstellungen!$E$10)))))))</f>
        <v>0</v>
      </c>
      <c r="I25" s="228">
        <f t="shared" si="0"/>
        <v>0</v>
      </c>
      <c r="J25" s="229">
        <f t="shared" si="1"/>
        <v>1</v>
      </c>
      <c r="K25" s="209"/>
      <c r="L25" s="328"/>
      <c r="M25" s="202"/>
      <c r="N25" s="381"/>
      <c r="O25" s="382"/>
      <c r="P25" s="382"/>
      <c r="Q25" s="382"/>
      <c r="R25" s="246" t="str">
        <f>IF(I$36=0,"",IF(Einstellungen!I$39=1,R24+AV25,CL25))</f>
        <v/>
      </c>
      <c r="S25" s="230">
        <f>SUM(AP$3:AP25)</f>
        <v>136</v>
      </c>
      <c r="T25" s="228">
        <f>SUM(I$3:I25)</f>
        <v>0</v>
      </c>
      <c r="U25" s="373" t="str">
        <f t="shared" si="22"/>
        <v/>
      </c>
      <c r="V25" s="689"/>
      <c r="W25" s="609"/>
      <c r="X25" s="609"/>
      <c r="Y25" s="15">
        <f t="shared" si="2"/>
        <v>46045</v>
      </c>
      <c r="Z25" s="2">
        <f t="shared" si="3"/>
        <v>0</v>
      </c>
      <c r="AA25" s="2">
        <f>IF(M25=Einstellungen!A$43,I25,IF(M25=Einstellungen!A$45,I25,0))</f>
        <v>0</v>
      </c>
      <c r="AB25" s="2">
        <f>IF(M25=Einstellungen!A$44,I25,IF(M25=Einstellungen!A$45,I25,0))</f>
        <v>0</v>
      </c>
      <c r="AC25" s="661">
        <f t="shared" si="60"/>
        <v>0</v>
      </c>
      <c r="AD25" s="2">
        <f t="shared" si="5"/>
        <v>0</v>
      </c>
      <c r="AE25" s="2">
        <f t="shared" si="23"/>
        <v>0</v>
      </c>
      <c r="AF25" s="2">
        <f t="shared" si="23"/>
        <v>0</v>
      </c>
      <c r="AG25" s="325">
        <f t="shared" si="6"/>
        <v>0</v>
      </c>
      <c r="AH25" s="325">
        <f t="shared" si="7"/>
        <v>0</v>
      </c>
      <c r="AI25" s="325">
        <f t="shared" si="24"/>
        <v>0</v>
      </c>
      <c r="AJ25" s="325">
        <f t="shared" si="25"/>
        <v>0</v>
      </c>
      <c r="AK25" s="2">
        <f t="shared" si="26"/>
        <v>6</v>
      </c>
      <c r="AL25" s="14">
        <f t="shared" si="27"/>
        <v>0</v>
      </c>
      <c r="AM25" s="11">
        <f t="shared" si="28"/>
        <v>0</v>
      </c>
      <c r="AN25" s="11">
        <f t="shared" si="29"/>
        <v>0</v>
      </c>
      <c r="AO25" s="11">
        <f t="shared" si="30"/>
        <v>8</v>
      </c>
      <c r="AP25" s="11">
        <f t="shared" si="31"/>
        <v>8</v>
      </c>
      <c r="AQ25" s="204">
        <f t="shared" si="32"/>
        <v>8</v>
      </c>
      <c r="AR25" s="2">
        <f t="shared" si="33"/>
        <v>1</v>
      </c>
      <c r="AS25" s="2">
        <f t="shared" si="34"/>
        <v>1</v>
      </c>
      <c r="AT25" s="11" t="str">
        <f t="shared" si="58"/>
        <v/>
      </c>
      <c r="AU25" s="11" t="str">
        <f t="shared" si="59"/>
        <v/>
      </c>
      <c r="AV25" s="11">
        <f t="shared" si="37"/>
        <v>-8</v>
      </c>
      <c r="AW25" s="11">
        <f>SUM($AV$3:AV25)</f>
        <v>-136</v>
      </c>
      <c r="AX25" s="390">
        <f t="shared" si="38"/>
        <v>0</v>
      </c>
      <c r="AY25" s="390">
        <f t="shared" si="38"/>
        <v>0</v>
      </c>
      <c r="AZ25" s="390">
        <f t="shared" si="38"/>
        <v>0</v>
      </c>
      <c r="BA25" s="390">
        <f t="shared" si="38"/>
        <v>0</v>
      </c>
      <c r="BB25" s="390">
        <f t="shared" si="38"/>
        <v>0</v>
      </c>
      <c r="BD25" s="368">
        <f t="shared" si="39"/>
        <v>0</v>
      </c>
      <c r="BE25" s="368">
        <f t="shared" si="39"/>
        <v>0</v>
      </c>
      <c r="BF25" s="368">
        <f t="shared" si="39"/>
        <v>0</v>
      </c>
      <c r="BG25" s="368">
        <f t="shared" si="39"/>
        <v>0</v>
      </c>
      <c r="BH25" s="372">
        <f t="shared" si="40"/>
        <v>18</v>
      </c>
      <c r="BI25" s="372">
        <f t="shared" si="9"/>
        <v>1.5</v>
      </c>
      <c r="BJ25" s="372">
        <f t="shared" si="41"/>
        <v>22</v>
      </c>
      <c r="BK25" s="372">
        <f t="shared" si="10"/>
        <v>2</v>
      </c>
      <c r="BL25" s="372">
        <f t="shared" si="42"/>
        <v>6</v>
      </c>
      <c r="BM25" s="372">
        <f t="shared" si="11"/>
        <v>2</v>
      </c>
      <c r="BN25" s="564">
        <f t="shared" si="12"/>
        <v>0</v>
      </c>
      <c r="BO25" s="565">
        <f t="shared" si="13"/>
        <v>0</v>
      </c>
      <c r="BP25" s="570">
        <f t="shared" si="14"/>
        <v>0</v>
      </c>
      <c r="BQ25" s="564">
        <f t="shared" si="15"/>
        <v>0</v>
      </c>
      <c r="BR25" s="565">
        <f t="shared" si="16"/>
        <v>0</v>
      </c>
      <c r="BS25" s="570">
        <f t="shared" si="17"/>
        <v>0</v>
      </c>
      <c r="BT25" s="568">
        <f t="shared" si="43"/>
        <v>0</v>
      </c>
      <c r="BU25" s="564">
        <f t="shared" si="44"/>
        <v>0</v>
      </c>
      <c r="BV25" s="582">
        <f t="shared" si="45"/>
        <v>0</v>
      </c>
      <c r="BW25" s="576">
        <f t="shared" si="46"/>
        <v>0</v>
      </c>
      <c r="BX25" s="577">
        <f t="shared" si="47"/>
        <v>0</v>
      </c>
      <c r="BY25" s="578">
        <f t="shared" si="18"/>
        <v>0</v>
      </c>
      <c r="BZ25" s="576">
        <f t="shared" si="48"/>
        <v>0</v>
      </c>
      <c r="CA25" s="577">
        <f t="shared" si="49"/>
        <v>0</v>
      </c>
      <c r="CB25" s="578">
        <f t="shared" si="19"/>
        <v>0</v>
      </c>
      <c r="CC25" s="579">
        <f t="shared" si="50"/>
        <v>0</v>
      </c>
      <c r="CD25" s="576">
        <f t="shared" si="51"/>
        <v>0</v>
      </c>
      <c r="CE25" s="560">
        <f t="shared" si="52"/>
        <v>-6</v>
      </c>
      <c r="CF25" s="560">
        <f t="shared" si="53"/>
        <v>-6</v>
      </c>
      <c r="CG25" s="560">
        <f t="shared" si="54"/>
        <v>0</v>
      </c>
      <c r="CH25" s="588">
        <f t="shared" si="55"/>
        <v>0</v>
      </c>
      <c r="CI25" s="11"/>
      <c r="CJ25" s="11"/>
      <c r="CK25" s="204"/>
      <c r="CL25" s="755" t="str">
        <f t="shared" si="56"/>
        <v/>
      </c>
      <c r="CM25" s="11"/>
      <c r="CN25" s="11"/>
      <c r="CO25" s="11"/>
      <c r="CP25" s="204"/>
      <c r="CQ25" s="11"/>
      <c r="CR25" s="204"/>
      <c r="CS25" s="11"/>
    </row>
    <row r="26" spans="1:97" ht="12.75" x14ac:dyDescent="0.2">
      <c r="A26" s="242">
        <f t="shared" si="20"/>
        <v>7</v>
      </c>
      <c r="B26" s="243">
        <f t="shared" si="57"/>
        <v>46046</v>
      </c>
      <c r="C26" s="600">
        <f t="shared" si="21"/>
        <v>4</v>
      </c>
      <c r="D26" s="307"/>
      <c r="E26" s="307"/>
      <c r="F26" s="308"/>
      <c r="G26" s="308"/>
      <c r="H26" s="547">
        <f>IF(AK26=6,Einstellungen!$E$11,IF(AK26=7,Einstellungen!$E$12,IF(AK26=1,Einstellungen!$E$13,IF(AK26=2,Einstellungen!$E$7,IF(AK26=3,Einstellungen!$E$8,IF(AK26=4,Einstellungen!$E$9,IF(AK26=5,Einstellungen!$E$10)))))))</f>
        <v>0</v>
      </c>
      <c r="I26" s="228">
        <f t="shared" si="0"/>
        <v>0</v>
      </c>
      <c r="J26" s="229" t="str">
        <f t="shared" si="1"/>
        <v/>
      </c>
      <c r="K26" s="209"/>
      <c r="L26" s="328"/>
      <c r="M26" s="202"/>
      <c r="N26" s="381"/>
      <c r="O26" s="382"/>
      <c r="P26" s="382"/>
      <c r="Q26" s="382"/>
      <c r="R26" s="246" t="str">
        <f>IF(I$36=0,"",IF(Einstellungen!I$39=1,R25+AV26,CL26))</f>
        <v/>
      </c>
      <c r="S26" s="230">
        <f>SUM(AP$3:AP26)</f>
        <v>136</v>
      </c>
      <c r="T26" s="228">
        <f>SUM(I$3:I26)</f>
        <v>0</v>
      </c>
      <c r="U26" s="373" t="str">
        <f t="shared" si="22"/>
        <v/>
      </c>
      <c r="V26" s="689"/>
      <c r="W26" s="609"/>
      <c r="X26" s="609"/>
      <c r="Y26" s="15">
        <f t="shared" si="2"/>
        <v>46046</v>
      </c>
      <c r="Z26" s="2" t="b">
        <f t="shared" si="3"/>
        <v>0</v>
      </c>
      <c r="AA26" s="2">
        <f>IF(M26=Einstellungen!A$43,I26,IF(M26=Einstellungen!A$45,I26,0))</f>
        <v>0</v>
      </c>
      <c r="AB26" s="2">
        <f>IF(M26=Einstellungen!A$44,I26,IF(M26=Einstellungen!A$45,I26,0))</f>
        <v>0</v>
      </c>
      <c r="AC26" s="661">
        <f t="shared" si="60"/>
        <v>0</v>
      </c>
      <c r="AD26" s="2" t="b">
        <f t="shared" si="5"/>
        <v>0</v>
      </c>
      <c r="AE26" s="2">
        <f t="shared" si="23"/>
        <v>0</v>
      </c>
      <c r="AF26" s="2">
        <f t="shared" si="23"/>
        <v>0</v>
      </c>
      <c r="AG26" s="325" t="b">
        <f t="shared" si="6"/>
        <v>0</v>
      </c>
      <c r="AH26" s="325" t="b">
        <f t="shared" si="7"/>
        <v>0</v>
      </c>
      <c r="AI26" s="325" t="b">
        <f t="shared" si="24"/>
        <v>0</v>
      </c>
      <c r="AJ26" s="325" t="b">
        <f t="shared" si="25"/>
        <v>0</v>
      </c>
      <c r="AK26" s="2">
        <f t="shared" si="26"/>
        <v>7</v>
      </c>
      <c r="AL26" s="14">
        <f t="shared" si="27"/>
        <v>0</v>
      </c>
      <c r="AM26" s="11">
        <f t="shared" si="28"/>
        <v>0</v>
      </c>
      <c r="AN26" s="11">
        <f t="shared" si="29"/>
        <v>0</v>
      </c>
      <c r="AO26" s="11">
        <f t="shared" si="30"/>
        <v>0</v>
      </c>
      <c r="AP26" s="11">
        <f t="shared" si="31"/>
        <v>0</v>
      </c>
      <c r="AQ26" s="204">
        <f t="shared" si="32"/>
        <v>0</v>
      </c>
      <c r="AR26" s="2" t="str">
        <f t="shared" si="33"/>
        <v/>
      </c>
      <c r="AS26" s="2" t="str">
        <f t="shared" si="34"/>
        <v/>
      </c>
      <c r="AT26" s="11" t="str">
        <f t="shared" si="58"/>
        <v/>
      </c>
      <c r="AU26" s="11" t="b">
        <f t="shared" si="59"/>
        <v>0</v>
      </c>
      <c r="AV26" s="11">
        <f t="shared" si="37"/>
        <v>0</v>
      </c>
      <c r="AW26" s="11">
        <f>SUM($AV$3:AV26)</f>
        <v>-136</v>
      </c>
      <c r="AX26" s="390">
        <f t="shared" si="38"/>
        <v>0</v>
      </c>
      <c r="AY26" s="390">
        <f t="shared" si="38"/>
        <v>0</v>
      </c>
      <c r="AZ26" s="390">
        <f t="shared" si="38"/>
        <v>0</v>
      </c>
      <c r="BA26" s="390">
        <f t="shared" si="38"/>
        <v>0</v>
      </c>
      <c r="BB26" s="390">
        <f t="shared" si="38"/>
        <v>0</v>
      </c>
      <c r="BD26" s="368">
        <f t="shared" si="39"/>
        <v>0</v>
      </c>
      <c r="BE26" s="368">
        <f t="shared" si="39"/>
        <v>0</v>
      </c>
      <c r="BF26" s="368">
        <f t="shared" si="39"/>
        <v>0</v>
      </c>
      <c r="BG26" s="368">
        <f t="shared" si="39"/>
        <v>0</v>
      </c>
      <c r="BH26" s="372">
        <f t="shared" si="40"/>
        <v>18</v>
      </c>
      <c r="BI26" s="372">
        <f t="shared" si="9"/>
        <v>1.5</v>
      </c>
      <c r="BJ26" s="372">
        <f t="shared" si="41"/>
        <v>22</v>
      </c>
      <c r="BK26" s="372">
        <f t="shared" si="10"/>
        <v>2</v>
      </c>
      <c r="BL26" s="372">
        <f t="shared" si="42"/>
        <v>6</v>
      </c>
      <c r="BM26" s="372">
        <f t="shared" si="11"/>
        <v>2</v>
      </c>
      <c r="BN26" s="564">
        <f t="shared" si="12"/>
        <v>0</v>
      </c>
      <c r="BO26" s="565">
        <f t="shared" si="13"/>
        <v>0</v>
      </c>
      <c r="BP26" s="570">
        <f t="shared" si="14"/>
        <v>0</v>
      </c>
      <c r="BQ26" s="564">
        <f t="shared" si="15"/>
        <v>0</v>
      </c>
      <c r="BR26" s="565">
        <f t="shared" si="16"/>
        <v>0</v>
      </c>
      <c r="BS26" s="570">
        <f t="shared" si="17"/>
        <v>0</v>
      </c>
      <c r="BT26" s="568">
        <f t="shared" si="43"/>
        <v>0</v>
      </c>
      <c r="BU26" s="564">
        <f t="shared" si="44"/>
        <v>0</v>
      </c>
      <c r="BV26" s="582">
        <f t="shared" si="45"/>
        <v>0</v>
      </c>
      <c r="BW26" s="576">
        <f t="shared" si="46"/>
        <v>0</v>
      </c>
      <c r="BX26" s="577">
        <f t="shared" si="47"/>
        <v>0</v>
      </c>
      <c r="BY26" s="578">
        <f t="shared" si="18"/>
        <v>0</v>
      </c>
      <c r="BZ26" s="576">
        <f t="shared" si="48"/>
        <v>0</v>
      </c>
      <c r="CA26" s="577">
        <f t="shared" si="49"/>
        <v>0</v>
      </c>
      <c r="CB26" s="578">
        <f t="shared" si="19"/>
        <v>0</v>
      </c>
      <c r="CC26" s="579">
        <f t="shared" si="50"/>
        <v>0</v>
      </c>
      <c r="CD26" s="576">
        <f t="shared" si="51"/>
        <v>0</v>
      </c>
      <c r="CE26" s="560">
        <f t="shared" si="52"/>
        <v>-6</v>
      </c>
      <c r="CF26" s="560">
        <f t="shared" si="53"/>
        <v>-6</v>
      </c>
      <c r="CG26" s="560">
        <f t="shared" si="54"/>
        <v>0</v>
      </c>
      <c r="CH26" s="588">
        <f t="shared" si="55"/>
        <v>0</v>
      </c>
      <c r="CI26" s="11"/>
      <c r="CJ26" s="11"/>
      <c r="CK26" s="204"/>
      <c r="CL26" s="755" t="str">
        <f t="shared" si="56"/>
        <v/>
      </c>
      <c r="CM26" s="11"/>
      <c r="CN26" s="11"/>
      <c r="CO26" s="11"/>
      <c r="CP26" s="204"/>
      <c r="CQ26" s="11"/>
      <c r="CR26" s="204"/>
      <c r="CS26" s="11"/>
    </row>
    <row r="27" spans="1:97" ht="12.75" x14ac:dyDescent="0.2">
      <c r="A27" s="242">
        <f t="shared" si="20"/>
        <v>1</v>
      </c>
      <c r="B27" s="243">
        <f t="shared" si="57"/>
        <v>46047</v>
      </c>
      <c r="C27" s="600">
        <f t="shared" si="21"/>
        <v>4</v>
      </c>
      <c r="D27" s="307"/>
      <c r="E27" s="307"/>
      <c r="F27" s="308"/>
      <c r="G27" s="308"/>
      <c r="H27" s="547">
        <f>IF(AK27=6,Einstellungen!$E$11,IF(AK27=7,Einstellungen!$E$12,IF(AK27=1,Einstellungen!$E$13,IF(AK27=2,Einstellungen!$E$7,IF(AK27=3,Einstellungen!$E$8,IF(AK27=4,Einstellungen!$E$9,IF(AK27=5,Einstellungen!$E$10)))))))</f>
        <v>0</v>
      </c>
      <c r="I27" s="228">
        <f t="shared" si="0"/>
        <v>0</v>
      </c>
      <c r="J27" s="229" t="str">
        <f t="shared" si="1"/>
        <v/>
      </c>
      <c r="K27" s="209"/>
      <c r="L27" s="328"/>
      <c r="M27" s="202"/>
      <c r="N27" s="381"/>
      <c r="O27" s="382"/>
      <c r="P27" s="382"/>
      <c r="Q27" s="382"/>
      <c r="R27" s="246" t="str">
        <f>IF(I$36=0,"",IF(Einstellungen!I$39=1,R26+AV27,CL27))</f>
        <v/>
      </c>
      <c r="S27" s="230">
        <f>SUM(AP$3:AP27)</f>
        <v>136</v>
      </c>
      <c r="T27" s="228">
        <f>SUM(I$3:I27)</f>
        <v>0</v>
      </c>
      <c r="U27" s="373" t="str">
        <f t="shared" si="22"/>
        <v/>
      </c>
      <c r="V27" s="689"/>
      <c r="W27" s="609"/>
      <c r="X27" s="609"/>
      <c r="Y27" s="15">
        <f t="shared" si="2"/>
        <v>46047</v>
      </c>
      <c r="Z27" s="2" t="b">
        <f t="shared" si="3"/>
        <v>0</v>
      </c>
      <c r="AA27" s="2">
        <f>IF(M27=Einstellungen!A$43,I27,IF(M27=Einstellungen!A$45,I27,0))</f>
        <v>0</v>
      </c>
      <c r="AB27" s="2">
        <f>IF(M27=Einstellungen!A$44,I27,IF(M27=Einstellungen!A$45,I27,0))</f>
        <v>0</v>
      </c>
      <c r="AC27" s="661">
        <f t="shared" si="60"/>
        <v>0</v>
      </c>
      <c r="AD27" s="2" t="b">
        <f t="shared" si="5"/>
        <v>0</v>
      </c>
      <c r="AE27" s="2">
        <f t="shared" si="23"/>
        <v>0</v>
      </c>
      <c r="AF27" s="2">
        <f t="shared" si="23"/>
        <v>0</v>
      </c>
      <c r="AG27" s="325" t="b">
        <f t="shared" si="6"/>
        <v>0</v>
      </c>
      <c r="AH27" s="325" t="b">
        <f t="shared" si="7"/>
        <v>0</v>
      </c>
      <c r="AI27" s="325" t="b">
        <f t="shared" si="24"/>
        <v>0</v>
      </c>
      <c r="AJ27" s="325" t="b">
        <f t="shared" si="25"/>
        <v>0</v>
      </c>
      <c r="AK27" s="2">
        <f t="shared" si="26"/>
        <v>1</v>
      </c>
      <c r="AL27" s="14">
        <f t="shared" si="27"/>
        <v>0</v>
      </c>
      <c r="AM27" s="11">
        <f t="shared" si="28"/>
        <v>0</v>
      </c>
      <c r="AN27" s="11">
        <f t="shared" si="29"/>
        <v>0</v>
      </c>
      <c r="AO27" s="11">
        <f t="shared" si="30"/>
        <v>0</v>
      </c>
      <c r="AP27" s="11">
        <f t="shared" si="31"/>
        <v>0</v>
      </c>
      <c r="AQ27" s="204">
        <f t="shared" si="32"/>
        <v>0</v>
      </c>
      <c r="AR27" s="2" t="str">
        <f t="shared" si="33"/>
        <v/>
      </c>
      <c r="AS27" s="2" t="str">
        <f t="shared" si="34"/>
        <v/>
      </c>
      <c r="AT27" s="11" t="str">
        <f t="shared" si="58"/>
        <v/>
      </c>
      <c r="AU27" s="11" t="b">
        <f t="shared" si="59"/>
        <v>0</v>
      </c>
      <c r="AV27" s="11">
        <f t="shared" si="37"/>
        <v>0</v>
      </c>
      <c r="AW27" s="11">
        <f>SUM($AV$3:AV27)</f>
        <v>-136</v>
      </c>
      <c r="AX27" s="390">
        <f t="shared" si="38"/>
        <v>0</v>
      </c>
      <c r="AY27" s="390">
        <f t="shared" si="38"/>
        <v>0</v>
      </c>
      <c r="AZ27" s="390">
        <f t="shared" si="38"/>
        <v>0</v>
      </c>
      <c r="BA27" s="390">
        <f t="shared" si="38"/>
        <v>0</v>
      </c>
      <c r="BB27" s="390">
        <f t="shared" si="38"/>
        <v>0</v>
      </c>
      <c r="BD27" s="368">
        <f t="shared" si="39"/>
        <v>0</v>
      </c>
      <c r="BE27" s="368">
        <f t="shared" si="39"/>
        <v>0</v>
      </c>
      <c r="BF27" s="368">
        <f t="shared" si="39"/>
        <v>0</v>
      </c>
      <c r="BG27" s="368">
        <f t="shared" si="39"/>
        <v>0</v>
      </c>
      <c r="BH27" s="372">
        <f t="shared" si="40"/>
        <v>8</v>
      </c>
      <c r="BI27" s="372">
        <f t="shared" si="9"/>
        <v>2</v>
      </c>
      <c r="BJ27" s="372">
        <f t="shared" si="41"/>
        <v>22</v>
      </c>
      <c r="BK27" s="372">
        <f t="shared" si="10"/>
        <v>3</v>
      </c>
      <c r="BL27" s="372">
        <f t="shared" si="42"/>
        <v>6</v>
      </c>
      <c r="BM27" s="372">
        <f t="shared" si="11"/>
        <v>3</v>
      </c>
      <c r="BN27" s="564">
        <f t="shared" si="12"/>
        <v>0</v>
      </c>
      <c r="BO27" s="565">
        <f t="shared" si="13"/>
        <v>0</v>
      </c>
      <c r="BP27" s="570">
        <f t="shared" si="14"/>
        <v>0</v>
      </c>
      <c r="BQ27" s="564">
        <f t="shared" si="15"/>
        <v>0</v>
      </c>
      <c r="BR27" s="565">
        <f t="shared" si="16"/>
        <v>0</v>
      </c>
      <c r="BS27" s="570">
        <f t="shared" si="17"/>
        <v>0</v>
      </c>
      <c r="BT27" s="568">
        <f t="shared" si="43"/>
        <v>0</v>
      </c>
      <c r="BU27" s="564">
        <f t="shared" si="44"/>
        <v>0</v>
      </c>
      <c r="BV27" s="582">
        <f t="shared" si="45"/>
        <v>0</v>
      </c>
      <c r="BW27" s="576">
        <f t="shared" si="46"/>
        <v>0</v>
      </c>
      <c r="BX27" s="577">
        <f t="shared" si="47"/>
        <v>0</v>
      </c>
      <c r="BY27" s="578">
        <f t="shared" si="18"/>
        <v>0</v>
      </c>
      <c r="BZ27" s="576">
        <f t="shared" ref="BZ27:BZ34" si="61">IF(BO27&lt;BQ27,0,BO27-BQ27)</f>
        <v>0</v>
      </c>
      <c r="CA27" s="577">
        <f t="shared" ref="CA27:CA34" si="62">IF(BP27&lt;BQ27,0,BP27-BQ27)</f>
        <v>0</v>
      </c>
      <c r="CB27" s="578">
        <f t="shared" si="19"/>
        <v>0</v>
      </c>
      <c r="CC27" s="579">
        <f t="shared" si="50"/>
        <v>0</v>
      </c>
      <c r="CD27" s="576">
        <f t="shared" si="51"/>
        <v>0</v>
      </c>
      <c r="CE27" s="560">
        <f t="shared" si="52"/>
        <v>-6</v>
      </c>
      <c r="CF27" s="560">
        <f t="shared" si="53"/>
        <v>-6</v>
      </c>
      <c r="CG27" s="560">
        <f t="shared" si="54"/>
        <v>0</v>
      </c>
      <c r="CH27" s="588">
        <f t="shared" si="55"/>
        <v>0</v>
      </c>
      <c r="CI27" s="11"/>
      <c r="CJ27" s="11"/>
      <c r="CK27" s="204"/>
      <c r="CL27" s="755" t="str">
        <f t="shared" si="56"/>
        <v/>
      </c>
      <c r="CM27" s="11"/>
      <c r="CN27" s="11"/>
      <c r="CO27" s="11"/>
      <c r="CP27" s="204"/>
      <c r="CQ27" s="11"/>
      <c r="CR27" s="204"/>
      <c r="CS27" s="11"/>
    </row>
    <row r="28" spans="1:97" ht="12.75" x14ac:dyDescent="0.2">
      <c r="A28" s="242">
        <f t="shared" si="20"/>
        <v>2</v>
      </c>
      <c r="B28" s="243">
        <f t="shared" si="57"/>
        <v>46048</v>
      </c>
      <c r="C28" s="600">
        <f t="shared" si="21"/>
        <v>5</v>
      </c>
      <c r="D28" s="307"/>
      <c r="E28" s="307"/>
      <c r="F28" s="308"/>
      <c r="G28" s="308"/>
      <c r="H28" s="547">
        <f>IF(AK28=6,Einstellungen!$E$11,IF(AK28=7,Einstellungen!$E$12,IF(AK28=1,Einstellungen!$E$13,IF(AK28=2,Einstellungen!$E$7,IF(AK28=3,Einstellungen!$E$8,IF(AK28=4,Einstellungen!$E$9,IF(AK28=5,Einstellungen!$E$10)))))))</f>
        <v>0</v>
      </c>
      <c r="I28" s="228">
        <f t="shared" si="0"/>
        <v>0</v>
      </c>
      <c r="J28" s="229">
        <f t="shared" si="1"/>
        <v>1</v>
      </c>
      <c r="K28" s="209"/>
      <c r="L28" s="328"/>
      <c r="M28" s="202"/>
      <c r="N28" s="381"/>
      <c r="O28" s="382"/>
      <c r="P28" s="382"/>
      <c r="Q28" s="382"/>
      <c r="R28" s="246" t="str">
        <f>IF(I$36=0,"",IF(Einstellungen!I$39=1,R27+AV28,CL28))</f>
        <v/>
      </c>
      <c r="S28" s="230">
        <f>SUM(AP$3:AP28)</f>
        <v>144</v>
      </c>
      <c r="T28" s="228">
        <f>SUM(I$3:I28)</f>
        <v>0</v>
      </c>
      <c r="U28" s="373" t="str">
        <f t="shared" si="22"/>
        <v/>
      </c>
      <c r="V28" s="689" t="s">
        <v>327</v>
      </c>
      <c r="W28" s="609"/>
      <c r="X28" s="609"/>
      <c r="Y28" s="15">
        <f t="shared" si="2"/>
        <v>46048</v>
      </c>
      <c r="Z28" s="2">
        <f t="shared" si="3"/>
        <v>0</v>
      </c>
      <c r="AA28" s="2">
        <f>IF(M28=Einstellungen!A$43,I28,IF(M28=Einstellungen!A$45,I28,0))</f>
        <v>0</v>
      </c>
      <c r="AB28" s="2">
        <f>IF(M28=Einstellungen!A$44,I28,IF(M28=Einstellungen!A$45,I28,0))</f>
        <v>0</v>
      </c>
      <c r="AC28" s="661">
        <f t="shared" si="60"/>
        <v>0</v>
      </c>
      <c r="AD28" s="2">
        <f t="shared" si="5"/>
        <v>0</v>
      </c>
      <c r="AE28" s="2">
        <f t="shared" si="23"/>
        <v>0</v>
      </c>
      <c r="AF28" s="2">
        <f t="shared" si="23"/>
        <v>0</v>
      </c>
      <c r="AG28" s="325">
        <f t="shared" si="6"/>
        <v>0</v>
      </c>
      <c r="AH28" s="325">
        <f t="shared" si="7"/>
        <v>0</v>
      </c>
      <c r="AI28" s="325">
        <f t="shared" si="24"/>
        <v>0</v>
      </c>
      <c r="AJ28" s="325">
        <f t="shared" si="25"/>
        <v>0</v>
      </c>
      <c r="AK28" s="2">
        <f t="shared" si="26"/>
        <v>2</v>
      </c>
      <c r="AL28" s="14">
        <f t="shared" si="27"/>
        <v>0</v>
      </c>
      <c r="AM28" s="11">
        <f t="shared" si="28"/>
        <v>0</v>
      </c>
      <c r="AN28" s="11">
        <f t="shared" si="29"/>
        <v>0</v>
      </c>
      <c r="AO28" s="11">
        <f t="shared" si="30"/>
        <v>8</v>
      </c>
      <c r="AP28" s="11">
        <f t="shared" si="31"/>
        <v>8</v>
      </c>
      <c r="AQ28" s="204">
        <f t="shared" si="32"/>
        <v>8</v>
      </c>
      <c r="AR28" s="2">
        <f t="shared" si="33"/>
        <v>1</v>
      </c>
      <c r="AS28" s="2">
        <f t="shared" si="34"/>
        <v>1</v>
      </c>
      <c r="AT28" s="11" t="str">
        <f t="shared" si="58"/>
        <v/>
      </c>
      <c r="AU28" s="11" t="str">
        <f t="shared" si="59"/>
        <v/>
      </c>
      <c r="AV28" s="11">
        <f t="shared" si="37"/>
        <v>-8</v>
      </c>
      <c r="AW28" s="11">
        <f>SUM($AV$3:AV28)</f>
        <v>-144</v>
      </c>
      <c r="AX28" s="390">
        <f t="shared" si="38"/>
        <v>0</v>
      </c>
      <c r="AY28" s="390">
        <f t="shared" si="38"/>
        <v>0</v>
      </c>
      <c r="AZ28" s="390">
        <f t="shared" si="38"/>
        <v>0</v>
      </c>
      <c r="BA28" s="390">
        <f t="shared" si="38"/>
        <v>0</v>
      </c>
      <c r="BB28" s="390">
        <f t="shared" si="38"/>
        <v>0</v>
      </c>
      <c r="BD28" s="368">
        <f t="shared" si="39"/>
        <v>0</v>
      </c>
      <c r="BE28" s="368">
        <f t="shared" si="39"/>
        <v>0</v>
      </c>
      <c r="BF28" s="368">
        <f t="shared" si="39"/>
        <v>0</v>
      </c>
      <c r="BG28" s="368">
        <f t="shared" si="39"/>
        <v>0</v>
      </c>
      <c r="BH28" s="372">
        <f t="shared" si="40"/>
        <v>18</v>
      </c>
      <c r="BI28" s="372">
        <f t="shared" si="9"/>
        <v>1.5</v>
      </c>
      <c r="BJ28" s="372">
        <f t="shared" si="41"/>
        <v>22</v>
      </c>
      <c r="BK28" s="372">
        <f t="shared" si="10"/>
        <v>2</v>
      </c>
      <c r="BL28" s="372">
        <f t="shared" si="42"/>
        <v>6</v>
      </c>
      <c r="BM28" s="372">
        <f t="shared" si="11"/>
        <v>2</v>
      </c>
      <c r="BN28" s="564">
        <f t="shared" si="12"/>
        <v>0</v>
      </c>
      <c r="BO28" s="565">
        <f t="shared" si="13"/>
        <v>0</v>
      </c>
      <c r="BP28" s="570">
        <f t="shared" si="14"/>
        <v>0</v>
      </c>
      <c r="BQ28" s="564">
        <f t="shared" si="15"/>
        <v>0</v>
      </c>
      <c r="BR28" s="565">
        <f t="shared" si="16"/>
        <v>0</v>
      </c>
      <c r="BS28" s="570">
        <f t="shared" si="17"/>
        <v>0</v>
      </c>
      <c r="BT28" s="568">
        <f t="shared" si="43"/>
        <v>0</v>
      </c>
      <c r="BU28" s="564">
        <f t="shared" si="44"/>
        <v>0</v>
      </c>
      <c r="BV28" s="582">
        <f t="shared" si="45"/>
        <v>0</v>
      </c>
      <c r="BW28" s="576">
        <f t="shared" si="46"/>
        <v>0</v>
      </c>
      <c r="BX28" s="577">
        <f t="shared" si="47"/>
        <v>0</v>
      </c>
      <c r="BY28" s="578">
        <f t="shared" si="18"/>
        <v>0</v>
      </c>
      <c r="BZ28" s="576">
        <f t="shared" si="61"/>
        <v>0</v>
      </c>
      <c r="CA28" s="577">
        <f t="shared" si="62"/>
        <v>0</v>
      </c>
      <c r="CB28" s="578">
        <f t="shared" si="19"/>
        <v>0</v>
      </c>
      <c r="CC28" s="579">
        <f t="shared" si="50"/>
        <v>0</v>
      </c>
      <c r="CD28" s="576">
        <f t="shared" si="51"/>
        <v>0</v>
      </c>
      <c r="CE28" s="560">
        <f t="shared" si="52"/>
        <v>-6</v>
      </c>
      <c r="CF28" s="560">
        <f t="shared" si="53"/>
        <v>-6</v>
      </c>
      <c r="CG28" s="560">
        <f t="shared" si="54"/>
        <v>0</v>
      </c>
      <c r="CH28" s="588">
        <f t="shared" si="55"/>
        <v>0</v>
      </c>
      <c r="CI28" s="11"/>
      <c r="CJ28" s="11"/>
      <c r="CK28" s="204"/>
      <c r="CL28" s="755" t="str">
        <f t="shared" si="56"/>
        <v/>
      </c>
      <c r="CM28" s="11"/>
      <c r="CN28" s="11"/>
      <c r="CO28" s="11"/>
      <c r="CP28" s="204"/>
      <c r="CQ28" s="11"/>
      <c r="CR28" s="204"/>
      <c r="CS28" s="11"/>
    </row>
    <row r="29" spans="1:97" ht="12.75" x14ac:dyDescent="0.2">
      <c r="A29" s="242">
        <f t="shared" si="20"/>
        <v>3</v>
      </c>
      <c r="B29" s="243">
        <f t="shared" si="57"/>
        <v>46049</v>
      </c>
      <c r="C29" s="600">
        <f t="shared" si="21"/>
        <v>5</v>
      </c>
      <c r="D29" s="307"/>
      <c r="E29" s="307"/>
      <c r="F29" s="308"/>
      <c r="G29" s="308"/>
      <c r="H29" s="547">
        <f>IF(AK29=6,Einstellungen!$E$11,IF(AK29=7,Einstellungen!$E$12,IF(AK29=1,Einstellungen!$E$13,IF(AK29=2,Einstellungen!$E$7,IF(AK29=3,Einstellungen!$E$8,IF(AK29=4,Einstellungen!$E$9,IF(AK29=5,Einstellungen!$E$10)))))))</f>
        <v>0</v>
      </c>
      <c r="I29" s="228">
        <f t="shared" si="0"/>
        <v>0</v>
      </c>
      <c r="J29" s="229">
        <f t="shared" si="1"/>
        <v>1</v>
      </c>
      <c r="K29" s="209"/>
      <c r="L29" s="328"/>
      <c r="M29" s="202"/>
      <c r="N29" s="381"/>
      <c r="O29" s="382"/>
      <c r="P29" s="382"/>
      <c r="Q29" s="382"/>
      <c r="R29" s="246" t="str">
        <f>IF(I$36=0,"",IF(Einstellungen!I$39=1,R28+AV29,CL29))</f>
        <v/>
      </c>
      <c r="S29" s="230">
        <f>SUM(AP$3:AP29)</f>
        <v>152</v>
      </c>
      <c r="T29" s="228">
        <f>SUM(I$3:I29)</f>
        <v>0</v>
      </c>
      <c r="U29" s="373" t="str">
        <f t="shared" si="22"/>
        <v/>
      </c>
      <c r="V29" s="612"/>
      <c r="W29" s="609"/>
      <c r="X29" s="609"/>
      <c r="Y29" s="15">
        <f t="shared" si="2"/>
        <v>46049</v>
      </c>
      <c r="Z29" s="2">
        <f t="shared" si="3"/>
        <v>0</v>
      </c>
      <c r="AA29" s="2">
        <f>IF(M29=Einstellungen!A$43,I29,IF(M29=Einstellungen!A$45,I29,0))</f>
        <v>0</v>
      </c>
      <c r="AB29" s="2">
        <f>IF(M29=Einstellungen!A$44,I29,IF(M29=Einstellungen!A$45,I29,0))</f>
        <v>0</v>
      </c>
      <c r="AC29" s="661">
        <f t="shared" si="60"/>
        <v>0</v>
      </c>
      <c r="AD29" s="2">
        <f t="shared" si="5"/>
        <v>0</v>
      </c>
      <c r="AE29" s="2">
        <f t="shared" si="23"/>
        <v>0</v>
      </c>
      <c r="AF29" s="2">
        <f t="shared" si="23"/>
        <v>0</v>
      </c>
      <c r="AG29" s="325">
        <f t="shared" si="6"/>
        <v>0</v>
      </c>
      <c r="AH29" s="325">
        <f t="shared" si="7"/>
        <v>0</v>
      </c>
      <c r="AI29" s="325">
        <f t="shared" si="24"/>
        <v>0</v>
      </c>
      <c r="AJ29" s="325">
        <f t="shared" si="25"/>
        <v>0</v>
      </c>
      <c r="AK29" s="2">
        <f t="shared" si="26"/>
        <v>3</v>
      </c>
      <c r="AL29" s="14">
        <f t="shared" si="27"/>
        <v>0</v>
      </c>
      <c r="AM29" s="11">
        <f t="shared" si="28"/>
        <v>0</v>
      </c>
      <c r="AN29" s="11">
        <f t="shared" si="29"/>
        <v>0</v>
      </c>
      <c r="AO29" s="11">
        <f t="shared" si="30"/>
        <v>8</v>
      </c>
      <c r="AP29" s="11">
        <f t="shared" si="31"/>
        <v>8</v>
      </c>
      <c r="AQ29" s="204">
        <f t="shared" si="32"/>
        <v>8</v>
      </c>
      <c r="AR29" s="2">
        <f t="shared" si="33"/>
        <v>1</v>
      </c>
      <c r="AS29" s="2">
        <f t="shared" si="34"/>
        <v>1</v>
      </c>
      <c r="AT29" s="11" t="str">
        <f t="shared" si="58"/>
        <v/>
      </c>
      <c r="AU29" s="11" t="str">
        <f t="shared" si="59"/>
        <v/>
      </c>
      <c r="AV29" s="11">
        <f t="shared" si="37"/>
        <v>-8</v>
      </c>
      <c r="AW29" s="11">
        <f>SUM($AV$3:AV29)</f>
        <v>-152</v>
      </c>
      <c r="AX29" s="390">
        <f t="shared" si="38"/>
        <v>0</v>
      </c>
      <c r="AY29" s="390">
        <f t="shared" si="38"/>
        <v>0</v>
      </c>
      <c r="AZ29" s="390">
        <f t="shared" si="38"/>
        <v>0</v>
      </c>
      <c r="BA29" s="390">
        <f t="shared" si="38"/>
        <v>0</v>
      </c>
      <c r="BB29" s="390">
        <f t="shared" si="38"/>
        <v>0</v>
      </c>
      <c r="BD29" s="368">
        <f t="shared" si="39"/>
        <v>0</v>
      </c>
      <c r="BE29" s="368">
        <f t="shared" si="39"/>
        <v>0</v>
      </c>
      <c r="BF29" s="368">
        <f t="shared" si="39"/>
        <v>0</v>
      </c>
      <c r="BG29" s="368">
        <f t="shared" si="39"/>
        <v>0</v>
      </c>
      <c r="BH29" s="372">
        <f t="shared" si="40"/>
        <v>18</v>
      </c>
      <c r="BI29" s="372">
        <f t="shared" si="9"/>
        <v>1.5</v>
      </c>
      <c r="BJ29" s="372">
        <f t="shared" si="41"/>
        <v>22</v>
      </c>
      <c r="BK29" s="372">
        <f t="shared" si="10"/>
        <v>2</v>
      </c>
      <c r="BL29" s="372">
        <f t="shared" si="42"/>
        <v>6</v>
      </c>
      <c r="BM29" s="372">
        <f t="shared" si="11"/>
        <v>2</v>
      </c>
      <c r="BN29" s="564">
        <f t="shared" si="12"/>
        <v>0</v>
      </c>
      <c r="BO29" s="565">
        <f t="shared" si="13"/>
        <v>0</v>
      </c>
      <c r="BP29" s="570">
        <f t="shared" si="14"/>
        <v>0</v>
      </c>
      <c r="BQ29" s="564">
        <f t="shared" si="15"/>
        <v>0</v>
      </c>
      <c r="BR29" s="565">
        <f t="shared" si="16"/>
        <v>0</v>
      </c>
      <c r="BS29" s="570">
        <f t="shared" si="17"/>
        <v>0</v>
      </c>
      <c r="BT29" s="568">
        <f t="shared" si="43"/>
        <v>0</v>
      </c>
      <c r="BU29" s="564">
        <f t="shared" si="44"/>
        <v>0</v>
      </c>
      <c r="BV29" s="582">
        <f t="shared" si="45"/>
        <v>0</v>
      </c>
      <c r="BW29" s="576">
        <f t="shared" si="46"/>
        <v>0</v>
      </c>
      <c r="BX29" s="577">
        <f t="shared" si="47"/>
        <v>0</v>
      </c>
      <c r="BY29" s="578">
        <f t="shared" si="18"/>
        <v>0</v>
      </c>
      <c r="BZ29" s="576">
        <f t="shared" si="61"/>
        <v>0</v>
      </c>
      <c r="CA29" s="577">
        <f t="shared" si="62"/>
        <v>0</v>
      </c>
      <c r="CB29" s="578">
        <f t="shared" si="19"/>
        <v>0</v>
      </c>
      <c r="CC29" s="579">
        <f t="shared" si="50"/>
        <v>0</v>
      </c>
      <c r="CD29" s="576">
        <f t="shared" si="51"/>
        <v>0</v>
      </c>
      <c r="CE29" s="560">
        <f t="shared" si="52"/>
        <v>-6</v>
      </c>
      <c r="CF29" s="560">
        <f t="shared" si="53"/>
        <v>-6</v>
      </c>
      <c r="CG29" s="560">
        <f t="shared" si="54"/>
        <v>0</v>
      </c>
      <c r="CH29" s="588">
        <f t="shared" si="55"/>
        <v>0</v>
      </c>
      <c r="CI29" s="11"/>
      <c r="CJ29" s="11"/>
      <c r="CK29" s="204"/>
      <c r="CL29" s="755" t="str">
        <f t="shared" si="56"/>
        <v/>
      </c>
      <c r="CM29" s="11"/>
      <c r="CN29" s="11"/>
      <c r="CO29" s="11"/>
      <c r="CP29" s="204"/>
      <c r="CQ29" s="11"/>
      <c r="CR29" s="204"/>
      <c r="CS29" s="11"/>
    </row>
    <row r="30" spans="1:97" ht="12.75" x14ac:dyDescent="0.2">
      <c r="A30" s="242">
        <f t="shared" si="20"/>
        <v>4</v>
      </c>
      <c r="B30" s="243">
        <f t="shared" si="57"/>
        <v>46050</v>
      </c>
      <c r="C30" s="600">
        <f t="shared" si="21"/>
        <v>5</v>
      </c>
      <c r="D30" s="307"/>
      <c r="E30" s="307"/>
      <c r="F30" s="308"/>
      <c r="G30" s="308"/>
      <c r="H30" s="547">
        <f>IF(AK30=6,Einstellungen!$E$11,IF(AK30=7,Einstellungen!$E$12,IF(AK30=1,Einstellungen!$E$13,IF(AK30=2,Einstellungen!$E$7,IF(AK30=3,Einstellungen!$E$8,IF(AK30=4,Einstellungen!$E$9,IF(AK30=5,Einstellungen!$E$10)))))))</f>
        <v>0</v>
      </c>
      <c r="I30" s="228">
        <f t="shared" si="0"/>
        <v>0</v>
      </c>
      <c r="J30" s="229">
        <f t="shared" si="1"/>
        <v>1</v>
      </c>
      <c r="K30" s="209"/>
      <c r="L30" s="328"/>
      <c r="M30" s="202"/>
      <c r="N30" s="381"/>
      <c r="O30" s="382"/>
      <c r="P30" s="382"/>
      <c r="Q30" s="382"/>
      <c r="R30" s="246" t="str">
        <f>IF(I$36=0,"",IF(Einstellungen!I$39=1,R29+AV30,CL30))</f>
        <v/>
      </c>
      <c r="S30" s="230">
        <f>SUM(AP$3:AP30)</f>
        <v>160</v>
      </c>
      <c r="T30" s="228">
        <f>SUM(I$3:I30)</f>
        <v>0</v>
      </c>
      <c r="U30" s="373" t="str">
        <f t="shared" si="22"/>
        <v/>
      </c>
      <c r="V30" s="612"/>
      <c r="W30" s="609"/>
      <c r="X30" s="609"/>
      <c r="Y30" s="15">
        <f t="shared" si="2"/>
        <v>46050</v>
      </c>
      <c r="Z30" s="2">
        <f t="shared" si="3"/>
        <v>0</v>
      </c>
      <c r="AA30" s="2">
        <f>IF(M30=Einstellungen!A$43,I30,IF(M30=Einstellungen!A$45,I30,0))</f>
        <v>0</v>
      </c>
      <c r="AB30" s="2">
        <f>IF(M30=Einstellungen!A$44,I30,IF(M30=Einstellungen!A$45,I30,0))</f>
        <v>0</v>
      </c>
      <c r="AC30" s="661">
        <f t="shared" si="60"/>
        <v>0</v>
      </c>
      <c r="AD30" s="2">
        <f t="shared" si="5"/>
        <v>0</v>
      </c>
      <c r="AE30" s="2">
        <f t="shared" si="23"/>
        <v>0</v>
      </c>
      <c r="AF30" s="2">
        <f t="shared" si="23"/>
        <v>0</v>
      </c>
      <c r="AG30" s="325">
        <f t="shared" si="6"/>
        <v>0</v>
      </c>
      <c r="AH30" s="325">
        <f t="shared" si="7"/>
        <v>0</v>
      </c>
      <c r="AI30" s="325">
        <f t="shared" si="24"/>
        <v>0</v>
      </c>
      <c r="AJ30" s="325">
        <f t="shared" si="25"/>
        <v>0</v>
      </c>
      <c r="AK30" s="2">
        <f t="shared" si="26"/>
        <v>4</v>
      </c>
      <c r="AL30" s="14">
        <f t="shared" si="27"/>
        <v>0</v>
      </c>
      <c r="AM30" s="11">
        <f t="shared" si="28"/>
        <v>0</v>
      </c>
      <c r="AN30" s="11">
        <f t="shared" si="29"/>
        <v>0</v>
      </c>
      <c r="AO30" s="11">
        <f t="shared" si="30"/>
        <v>8</v>
      </c>
      <c r="AP30" s="11">
        <f t="shared" si="31"/>
        <v>8</v>
      </c>
      <c r="AQ30" s="204">
        <f t="shared" si="32"/>
        <v>8</v>
      </c>
      <c r="AR30" s="2">
        <f t="shared" si="33"/>
        <v>1</v>
      </c>
      <c r="AS30" s="2">
        <f t="shared" si="34"/>
        <v>1</v>
      </c>
      <c r="AT30" s="11" t="str">
        <f t="shared" si="58"/>
        <v/>
      </c>
      <c r="AU30" s="11" t="str">
        <f t="shared" si="59"/>
        <v/>
      </c>
      <c r="AV30" s="11">
        <f t="shared" si="37"/>
        <v>-8</v>
      </c>
      <c r="AW30" s="11">
        <f>SUM($AV$3:AV30)</f>
        <v>-160</v>
      </c>
      <c r="AX30" s="390">
        <f t="shared" si="38"/>
        <v>0</v>
      </c>
      <c r="AY30" s="390">
        <f t="shared" si="38"/>
        <v>0</v>
      </c>
      <c r="AZ30" s="390">
        <f t="shared" si="38"/>
        <v>0</v>
      </c>
      <c r="BA30" s="390">
        <f t="shared" si="38"/>
        <v>0</v>
      </c>
      <c r="BB30" s="390">
        <f t="shared" si="38"/>
        <v>0</v>
      </c>
      <c r="BD30" s="368">
        <f t="shared" si="39"/>
        <v>0</v>
      </c>
      <c r="BE30" s="368">
        <f t="shared" si="39"/>
        <v>0</v>
      </c>
      <c r="BF30" s="368">
        <f t="shared" si="39"/>
        <v>0</v>
      </c>
      <c r="BG30" s="368">
        <f t="shared" si="39"/>
        <v>0</v>
      </c>
      <c r="BH30" s="372">
        <f t="shared" si="40"/>
        <v>18</v>
      </c>
      <c r="BI30" s="372">
        <f t="shared" si="9"/>
        <v>1.5</v>
      </c>
      <c r="BJ30" s="372">
        <f t="shared" si="41"/>
        <v>22</v>
      </c>
      <c r="BK30" s="372">
        <f t="shared" si="10"/>
        <v>2</v>
      </c>
      <c r="BL30" s="372">
        <f t="shared" si="42"/>
        <v>6</v>
      </c>
      <c r="BM30" s="372">
        <f t="shared" si="11"/>
        <v>2</v>
      </c>
      <c r="BN30" s="564">
        <f t="shared" si="12"/>
        <v>0</v>
      </c>
      <c r="BO30" s="565">
        <f t="shared" si="13"/>
        <v>0</v>
      </c>
      <c r="BP30" s="570">
        <f t="shared" si="14"/>
        <v>0</v>
      </c>
      <c r="BQ30" s="564">
        <f t="shared" si="15"/>
        <v>0</v>
      </c>
      <c r="BR30" s="565">
        <f t="shared" si="16"/>
        <v>0</v>
      </c>
      <c r="BS30" s="570">
        <f t="shared" si="17"/>
        <v>0</v>
      </c>
      <c r="BT30" s="568">
        <f t="shared" si="43"/>
        <v>0</v>
      </c>
      <c r="BU30" s="564">
        <f t="shared" si="44"/>
        <v>0</v>
      </c>
      <c r="BV30" s="582">
        <f t="shared" si="45"/>
        <v>0</v>
      </c>
      <c r="BW30" s="576">
        <f t="shared" si="46"/>
        <v>0</v>
      </c>
      <c r="BX30" s="577">
        <f t="shared" si="47"/>
        <v>0</v>
      </c>
      <c r="BY30" s="578">
        <f t="shared" si="18"/>
        <v>0</v>
      </c>
      <c r="BZ30" s="576">
        <f t="shared" si="61"/>
        <v>0</v>
      </c>
      <c r="CA30" s="577">
        <f t="shared" si="62"/>
        <v>0</v>
      </c>
      <c r="CB30" s="578">
        <f t="shared" si="19"/>
        <v>0</v>
      </c>
      <c r="CC30" s="579">
        <f t="shared" si="50"/>
        <v>0</v>
      </c>
      <c r="CD30" s="576">
        <f t="shared" si="51"/>
        <v>0</v>
      </c>
      <c r="CE30" s="560">
        <f t="shared" si="52"/>
        <v>-6</v>
      </c>
      <c r="CF30" s="560">
        <f t="shared" si="53"/>
        <v>-6</v>
      </c>
      <c r="CG30" s="560">
        <f t="shared" si="54"/>
        <v>0</v>
      </c>
      <c r="CH30" s="588">
        <f t="shared" si="55"/>
        <v>0</v>
      </c>
      <c r="CI30" s="11"/>
      <c r="CJ30" s="11"/>
      <c r="CK30" s="204"/>
      <c r="CL30" s="755" t="str">
        <f t="shared" si="56"/>
        <v/>
      </c>
      <c r="CM30" s="11"/>
      <c r="CN30" s="11"/>
      <c r="CO30" s="11"/>
      <c r="CP30" s="204"/>
      <c r="CQ30" s="11"/>
      <c r="CR30" s="204"/>
      <c r="CS30" s="11"/>
    </row>
    <row r="31" spans="1:97" ht="12.75" x14ac:dyDescent="0.2">
      <c r="A31" s="242">
        <f t="shared" si="20"/>
        <v>5</v>
      </c>
      <c r="B31" s="243">
        <f t="shared" si="57"/>
        <v>46051</v>
      </c>
      <c r="C31" s="600">
        <f t="shared" si="21"/>
        <v>5</v>
      </c>
      <c r="D31" s="307"/>
      <c r="E31" s="307"/>
      <c r="F31" s="308"/>
      <c r="G31" s="308"/>
      <c r="H31" s="547">
        <f>IF(AK31=6,Einstellungen!$E$11,IF(AK31=7,Einstellungen!$E$12,IF(AK31=1,Einstellungen!$E$13,IF(AK31=2,Einstellungen!$E$7,IF(AK31=3,Einstellungen!$E$8,IF(AK31=4,Einstellungen!$E$9,IF(AK31=5,Einstellungen!$E$10)))))))</f>
        <v>0</v>
      </c>
      <c r="I31" s="228">
        <f t="shared" si="0"/>
        <v>0</v>
      </c>
      <c r="J31" s="229">
        <f t="shared" si="1"/>
        <v>1</v>
      </c>
      <c r="K31" s="209"/>
      <c r="L31" s="328"/>
      <c r="M31" s="202"/>
      <c r="N31" s="381"/>
      <c r="O31" s="382"/>
      <c r="P31" s="382"/>
      <c r="Q31" s="382"/>
      <c r="R31" s="246" t="str">
        <f>IF(I$36=0,"",IF(Einstellungen!I$39=1,R30+AV31,CL31))</f>
        <v/>
      </c>
      <c r="S31" s="230">
        <f>SUM(AP$3:AP31)</f>
        <v>168</v>
      </c>
      <c r="T31" s="228">
        <f>SUM(I$3:I31)</f>
        <v>0</v>
      </c>
      <c r="U31" s="373" t="str">
        <f t="shared" si="22"/>
        <v/>
      </c>
      <c r="V31" s="612"/>
      <c r="W31" s="609"/>
      <c r="X31" s="609"/>
      <c r="Y31" s="15">
        <f t="shared" si="2"/>
        <v>46051</v>
      </c>
      <c r="Z31" s="2">
        <f t="shared" si="3"/>
        <v>0</v>
      </c>
      <c r="AA31" s="2">
        <f>IF(M31=Einstellungen!A$43,I31,IF(M31=Einstellungen!A$45,I31,0))</f>
        <v>0</v>
      </c>
      <c r="AB31" s="2">
        <f>IF(M31=Einstellungen!A$44,I31,IF(M31=Einstellungen!A$45,I31,0))</f>
        <v>0</v>
      </c>
      <c r="AC31" s="661">
        <f t="shared" si="60"/>
        <v>0</v>
      </c>
      <c r="AD31" s="2">
        <f>IF(AS31=1,IF(K31="gz",1,IF(K31="G/F",0.5,0)))</f>
        <v>0</v>
      </c>
      <c r="AE31" s="2">
        <f t="shared" si="23"/>
        <v>0</v>
      </c>
      <c r="AF31" s="2">
        <f t="shared" si="23"/>
        <v>0</v>
      </c>
      <c r="AG31" s="325">
        <f t="shared" si="6"/>
        <v>0</v>
      </c>
      <c r="AH31" s="325">
        <f t="shared" si="7"/>
        <v>0</v>
      </c>
      <c r="AI31" s="325">
        <f t="shared" si="24"/>
        <v>0</v>
      </c>
      <c r="AJ31" s="325">
        <f t="shared" si="25"/>
        <v>0</v>
      </c>
      <c r="AK31" s="2">
        <f t="shared" si="26"/>
        <v>5</v>
      </c>
      <c r="AL31" s="14">
        <f t="shared" si="27"/>
        <v>0</v>
      </c>
      <c r="AM31" s="11">
        <f t="shared" si="28"/>
        <v>0</v>
      </c>
      <c r="AN31" s="11">
        <f t="shared" si="29"/>
        <v>0</v>
      </c>
      <c r="AO31" s="11">
        <f t="shared" si="30"/>
        <v>8</v>
      </c>
      <c r="AP31" s="11">
        <f t="shared" si="31"/>
        <v>8</v>
      </c>
      <c r="AQ31" s="204">
        <f t="shared" si="32"/>
        <v>8</v>
      </c>
      <c r="AR31" s="2">
        <f t="shared" si="33"/>
        <v>1</v>
      </c>
      <c r="AS31" s="2">
        <f t="shared" si="34"/>
        <v>1</v>
      </c>
      <c r="AT31" s="11" t="str">
        <f t="shared" si="58"/>
        <v/>
      </c>
      <c r="AU31" s="11" t="str">
        <f t="shared" si="59"/>
        <v/>
      </c>
      <c r="AV31" s="11">
        <f t="shared" si="37"/>
        <v>-8</v>
      </c>
      <c r="AW31" s="11">
        <f>SUM($AV$3:AV31)</f>
        <v>-168</v>
      </c>
      <c r="AX31" s="390">
        <f t="shared" si="38"/>
        <v>0</v>
      </c>
      <c r="AY31" s="390">
        <f t="shared" si="38"/>
        <v>0</v>
      </c>
      <c r="AZ31" s="390">
        <f t="shared" si="38"/>
        <v>0</v>
      </c>
      <c r="BA31" s="390">
        <f t="shared" si="38"/>
        <v>0</v>
      </c>
      <c r="BB31" s="390">
        <f t="shared" si="38"/>
        <v>0</v>
      </c>
      <c r="BD31" s="368">
        <f t="shared" si="39"/>
        <v>0</v>
      </c>
      <c r="BE31" s="368">
        <f t="shared" si="39"/>
        <v>0</v>
      </c>
      <c r="BF31" s="368">
        <f t="shared" si="39"/>
        <v>0</v>
      </c>
      <c r="BG31" s="368">
        <f t="shared" si="39"/>
        <v>0</v>
      </c>
      <c r="BH31" s="372">
        <f t="shared" si="40"/>
        <v>18</v>
      </c>
      <c r="BI31" s="372">
        <f t="shared" si="9"/>
        <v>1.5</v>
      </c>
      <c r="BJ31" s="372">
        <f t="shared" si="41"/>
        <v>22</v>
      </c>
      <c r="BK31" s="372">
        <f t="shared" si="10"/>
        <v>2</v>
      </c>
      <c r="BL31" s="372">
        <f t="shared" si="42"/>
        <v>6</v>
      </c>
      <c r="BM31" s="372">
        <f t="shared" si="11"/>
        <v>2</v>
      </c>
      <c r="BN31" s="564">
        <f t="shared" si="12"/>
        <v>0</v>
      </c>
      <c r="BO31" s="565">
        <f t="shared" si="13"/>
        <v>0</v>
      </c>
      <c r="BP31" s="570">
        <f t="shared" si="14"/>
        <v>0</v>
      </c>
      <c r="BQ31" s="564">
        <f t="shared" si="15"/>
        <v>0</v>
      </c>
      <c r="BR31" s="565">
        <f t="shared" si="16"/>
        <v>0</v>
      </c>
      <c r="BS31" s="570">
        <f t="shared" si="17"/>
        <v>0</v>
      </c>
      <c r="BT31" s="568">
        <f t="shared" si="43"/>
        <v>0</v>
      </c>
      <c r="BU31" s="564">
        <f t="shared" si="44"/>
        <v>0</v>
      </c>
      <c r="BV31" s="582">
        <f t="shared" si="45"/>
        <v>0</v>
      </c>
      <c r="BW31" s="576">
        <f t="shared" si="46"/>
        <v>0</v>
      </c>
      <c r="BX31" s="577">
        <f t="shared" si="47"/>
        <v>0</v>
      </c>
      <c r="BY31" s="578">
        <f t="shared" si="18"/>
        <v>0</v>
      </c>
      <c r="BZ31" s="576">
        <f t="shared" si="61"/>
        <v>0</v>
      </c>
      <c r="CA31" s="577">
        <f t="shared" si="62"/>
        <v>0</v>
      </c>
      <c r="CB31" s="578">
        <f t="shared" si="19"/>
        <v>0</v>
      </c>
      <c r="CC31" s="579">
        <f t="shared" si="50"/>
        <v>0</v>
      </c>
      <c r="CD31" s="576">
        <f t="shared" si="51"/>
        <v>0</v>
      </c>
      <c r="CE31" s="560">
        <f t="shared" si="52"/>
        <v>-6</v>
      </c>
      <c r="CF31" s="560">
        <f t="shared" si="53"/>
        <v>-6</v>
      </c>
      <c r="CG31" s="560">
        <f t="shared" si="54"/>
        <v>0</v>
      </c>
      <c r="CH31" s="588">
        <f t="shared" si="55"/>
        <v>0</v>
      </c>
      <c r="CI31" s="11"/>
      <c r="CJ31" s="11"/>
      <c r="CK31" s="204"/>
      <c r="CL31" s="755" t="str">
        <f t="shared" si="56"/>
        <v/>
      </c>
      <c r="CM31" s="11"/>
      <c r="CN31" s="11"/>
      <c r="CO31" s="11"/>
      <c r="CP31" s="204"/>
      <c r="CQ31" s="11"/>
      <c r="CR31" s="204"/>
      <c r="CS31" s="11"/>
    </row>
    <row r="32" spans="1:97" ht="12.75" x14ac:dyDescent="0.2">
      <c r="A32" s="242">
        <f t="shared" si="20"/>
        <v>6</v>
      </c>
      <c r="B32" s="243">
        <f t="shared" si="57"/>
        <v>46052</v>
      </c>
      <c r="C32" s="601">
        <f t="shared" si="21"/>
        <v>5</v>
      </c>
      <c r="D32" s="789"/>
      <c r="E32" s="789"/>
      <c r="F32" s="789"/>
      <c r="G32" s="789"/>
      <c r="H32" s="547">
        <f>IF(AK32=6,Einstellungen!$E$11,IF(AK32=7,Einstellungen!$E$12,IF(AK32=1,Einstellungen!$E$13,IF(AK32=2,Einstellungen!$E$7,IF(AK32=3,Einstellungen!$E$8,IF(AK32=4,Einstellungen!$E$9,IF(AK32=5,Einstellungen!$E$10)))))))</f>
        <v>0</v>
      </c>
      <c r="I32" s="356">
        <f t="shared" si="0"/>
        <v>0</v>
      </c>
      <c r="J32" s="357">
        <f t="shared" si="1"/>
        <v>1</v>
      </c>
      <c r="K32" s="358"/>
      <c r="L32" s="359"/>
      <c r="M32" s="360"/>
      <c r="N32" s="381"/>
      <c r="O32" s="382"/>
      <c r="P32" s="382"/>
      <c r="Q32" s="382"/>
      <c r="R32" s="246" t="str">
        <f>IF(I$36=0,"",IF(Einstellungen!I$39=1,R31+AV32,CL32))</f>
        <v/>
      </c>
      <c r="S32" s="230">
        <f>SUM(AP$3:AP32)</f>
        <v>176</v>
      </c>
      <c r="T32" s="228">
        <f>SUM(I$3:I32)</f>
        <v>0</v>
      </c>
      <c r="U32" s="373" t="str">
        <f t="shared" si="22"/>
        <v/>
      </c>
      <c r="V32" s="612"/>
      <c r="W32" s="609"/>
      <c r="X32" s="609"/>
      <c r="Y32" s="15">
        <f t="shared" si="2"/>
        <v>46052</v>
      </c>
      <c r="Z32" s="2">
        <f t="shared" si="3"/>
        <v>0</v>
      </c>
      <c r="AA32" s="2">
        <f>IF(M32=Einstellungen!A$43,I32,IF(M32=Einstellungen!A$45,I32,0))</f>
        <v>0</v>
      </c>
      <c r="AB32" s="2">
        <f>IF(M32=Einstellungen!A$44,I32,IF(M32=Einstellungen!A$45,I32,0))</f>
        <v>0</v>
      </c>
      <c r="AC32" s="661">
        <f t="shared" si="60"/>
        <v>0</v>
      </c>
      <c r="AD32" s="2">
        <f t="shared" si="5"/>
        <v>0</v>
      </c>
      <c r="AE32" s="2">
        <f t="shared" si="23"/>
        <v>0</v>
      </c>
      <c r="AF32" s="2">
        <f t="shared" si="23"/>
        <v>0</v>
      </c>
      <c r="AG32" s="325">
        <f t="shared" si="6"/>
        <v>0</v>
      </c>
      <c r="AH32" s="325">
        <f t="shared" si="7"/>
        <v>0</v>
      </c>
      <c r="AI32" s="325">
        <f t="shared" si="24"/>
        <v>0</v>
      </c>
      <c r="AJ32" s="325">
        <f t="shared" si="25"/>
        <v>0</v>
      </c>
      <c r="AK32" s="2">
        <f t="shared" si="26"/>
        <v>6</v>
      </c>
      <c r="AL32" s="14">
        <f t="shared" si="27"/>
        <v>0</v>
      </c>
      <c r="AM32" s="11">
        <f t="shared" si="28"/>
        <v>0</v>
      </c>
      <c r="AN32" s="11">
        <f t="shared" si="29"/>
        <v>0</v>
      </c>
      <c r="AO32" s="11">
        <f t="shared" si="30"/>
        <v>8</v>
      </c>
      <c r="AP32" s="11">
        <f t="shared" si="31"/>
        <v>8</v>
      </c>
      <c r="AQ32" s="204">
        <f t="shared" si="32"/>
        <v>8</v>
      </c>
      <c r="AR32" s="2">
        <f t="shared" si="33"/>
        <v>1</v>
      </c>
      <c r="AS32" s="2">
        <f t="shared" si="34"/>
        <v>1</v>
      </c>
      <c r="AT32" s="11" t="str">
        <f t="shared" si="58"/>
        <v/>
      </c>
      <c r="AU32" s="11" t="str">
        <f t="shared" si="59"/>
        <v/>
      </c>
      <c r="AV32" s="11">
        <f t="shared" si="37"/>
        <v>-8</v>
      </c>
      <c r="AW32" s="11">
        <f>SUM($AV$3:AV32)</f>
        <v>-176</v>
      </c>
      <c r="AX32" s="390">
        <f t="shared" si="38"/>
        <v>0</v>
      </c>
      <c r="AY32" s="390">
        <f t="shared" si="38"/>
        <v>0</v>
      </c>
      <c r="AZ32" s="390">
        <f t="shared" si="38"/>
        <v>0</v>
      </c>
      <c r="BA32" s="390">
        <f t="shared" si="38"/>
        <v>0</v>
      </c>
      <c r="BB32" s="390">
        <f t="shared" si="38"/>
        <v>0</v>
      </c>
      <c r="BD32" s="368">
        <f t="shared" si="39"/>
        <v>0</v>
      </c>
      <c r="BE32" s="368">
        <f t="shared" si="39"/>
        <v>0</v>
      </c>
      <c r="BF32" s="368">
        <f t="shared" si="39"/>
        <v>0</v>
      </c>
      <c r="BG32" s="368">
        <f t="shared" si="39"/>
        <v>0</v>
      </c>
      <c r="BH32" s="372">
        <f t="shared" si="40"/>
        <v>18</v>
      </c>
      <c r="BI32" s="372">
        <f t="shared" si="9"/>
        <v>1.5</v>
      </c>
      <c r="BJ32" s="372">
        <f t="shared" si="41"/>
        <v>22</v>
      </c>
      <c r="BK32" s="372">
        <f t="shared" si="10"/>
        <v>2</v>
      </c>
      <c r="BL32" s="372">
        <f t="shared" si="42"/>
        <v>6</v>
      </c>
      <c r="BM32" s="372">
        <f t="shared" si="11"/>
        <v>2</v>
      </c>
      <c r="BN32" s="564">
        <f t="shared" si="12"/>
        <v>0</v>
      </c>
      <c r="BO32" s="565">
        <f t="shared" si="13"/>
        <v>0</v>
      </c>
      <c r="BP32" s="570">
        <f t="shared" si="14"/>
        <v>0</v>
      </c>
      <c r="BQ32" s="564">
        <f t="shared" si="15"/>
        <v>0</v>
      </c>
      <c r="BR32" s="565">
        <f t="shared" si="16"/>
        <v>0</v>
      </c>
      <c r="BS32" s="570">
        <f t="shared" si="17"/>
        <v>0</v>
      </c>
      <c r="BT32" s="568">
        <f t="shared" si="43"/>
        <v>0</v>
      </c>
      <c r="BU32" s="564">
        <f t="shared" si="44"/>
        <v>0</v>
      </c>
      <c r="BV32" s="582">
        <f t="shared" si="45"/>
        <v>0</v>
      </c>
      <c r="BW32" s="576">
        <f t="shared" si="46"/>
        <v>0</v>
      </c>
      <c r="BX32" s="577">
        <f t="shared" si="47"/>
        <v>0</v>
      </c>
      <c r="BY32" s="578">
        <f t="shared" si="18"/>
        <v>0</v>
      </c>
      <c r="BZ32" s="576">
        <f t="shared" si="61"/>
        <v>0</v>
      </c>
      <c r="CA32" s="577">
        <f t="shared" si="62"/>
        <v>0</v>
      </c>
      <c r="CB32" s="578">
        <f t="shared" si="19"/>
        <v>0</v>
      </c>
      <c r="CC32" s="579">
        <f t="shared" si="50"/>
        <v>0</v>
      </c>
      <c r="CD32" s="576">
        <f t="shared" si="51"/>
        <v>0</v>
      </c>
      <c r="CE32" s="560">
        <f t="shared" si="52"/>
        <v>-6</v>
      </c>
      <c r="CF32" s="560">
        <f t="shared" si="53"/>
        <v>-6</v>
      </c>
      <c r="CG32" s="560">
        <f t="shared" si="54"/>
        <v>0</v>
      </c>
      <c r="CH32" s="588">
        <f t="shared" si="55"/>
        <v>0</v>
      </c>
      <c r="CI32" s="11"/>
      <c r="CJ32" s="11"/>
      <c r="CK32" s="204"/>
      <c r="CL32" s="755" t="str">
        <f t="shared" si="56"/>
        <v/>
      </c>
      <c r="CM32" s="11"/>
      <c r="CN32" s="11"/>
      <c r="CO32" s="11"/>
      <c r="CP32" s="204"/>
      <c r="CQ32" s="11"/>
      <c r="CR32" s="204"/>
      <c r="CS32" s="11"/>
    </row>
    <row r="33" spans="1:97" ht="12.75" x14ac:dyDescent="0.2">
      <c r="A33" s="9"/>
      <c r="B33" s="10"/>
      <c r="C33" s="364" t="e">
        <f t="shared" si="21"/>
        <v>#NUM!</v>
      </c>
      <c r="D33" s="430"/>
      <c r="E33" s="430"/>
      <c r="F33" s="430"/>
      <c r="G33" s="430"/>
      <c r="H33" s="430"/>
      <c r="I33" s="362"/>
      <c r="J33" s="363" t="b">
        <f t="shared" si="1"/>
        <v>0</v>
      </c>
      <c r="K33" s="431"/>
      <c r="L33" s="431"/>
      <c r="M33" s="422"/>
      <c r="N33" s="423"/>
      <c r="O33" s="203"/>
      <c r="P33" s="203"/>
      <c r="Q33" s="203"/>
      <c r="R33" s="63"/>
      <c r="S33" s="12"/>
      <c r="T33" s="11"/>
      <c r="U33" s="376" t="str">
        <f>IF(H$65="Ja",CL33+CP33+CR33,"")</f>
        <v/>
      </c>
      <c r="V33" s="433"/>
      <c r="W33" s="425"/>
      <c r="X33" s="425"/>
      <c r="Y33" s="272"/>
      <c r="Z33" s="2" t="b">
        <f t="shared" si="3"/>
        <v>0</v>
      </c>
      <c r="AA33" s="2">
        <f>IF(M33=Einstellungen!A$43,I33,IF(M33=Einstellungen!A$45,I33,0))</f>
        <v>0</v>
      </c>
      <c r="AB33" s="2">
        <f>IF(M33=Einstellungen!A$44,I33,IF(M33=Einstellungen!A$45,I33,0))</f>
        <v>0</v>
      </c>
      <c r="AC33" s="661">
        <f t="shared" si="60"/>
        <v>0</v>
      </c>
      <c r="AD33" s="2" t="b">
        <f t="shared" si="5"/>
        <v>0</v>
      </c>
      <c r="AE33" s="2">
        <f t="shared" si="23"/>
        <v>0</v>
      </c>
      <c r="AF33" s="2">
        <f t="shared" si="23"/>
        <v>0</v>
      </c>
      <c r="AG33" s="325" t="b">
        <f t="shared" si="6"/>
        <v>0</v>
      </c>
      <c r="AH33" s="325" t="b">
        <f t="shared" si="7"/>
        <v>0</v>
      </c>
      <c r="AI33" s="325" t="b">
        <f t="shared" si="24"/>
        <v>0</v>
      </c>
      <c r="AJ33" s="325" t="b">
        <f t="shared" si="25"/>
        <v>0</v>
      </c>
      <c r="AK33" s="2">
        <f t="shared" si="26"/>
        <v>0</v>
      </c>
      <c r="AL33" s="14">
        <f t="shared" si="27"/>
        <v>0</v>
      </c>
      <c r="AM33" s="11">
        <f t="shared" si="28"/>
        <v>0</v>
      </c>
      <c r="AN33" s="11">
        <f t="shared" si="29"/>
        <v>0</v>
      </c>
      <c r="AO33" s="11" t="b">
        <f t="shared" si="30"/>
        <v>0</v>
      </c>
      <c r="AP33" s="11" t="b">
        <f t="shared" si="31"/>
        <v>0</v>
      </c>
      <c r="AQ33" s="11" t="b">
        <f>IF(L33="J",$AO33,IF(L33="J/2",$AO33/2,IF(K33="U",0,IF(K33="U/2",$AO33/2,IF(K33="f",0,IF(K33="f/2",AO33/2,IF(K33="k",0,AO33)))))))</f>
        <v>0</v>
      </c>
      <c r="AR33" s="2" t="b">
        <f t="shared" si="33"/>
        <v>0</v>
      </c>
      <c r="AS33" s="2" t="b">
        <f t="shared" si="34"/>
        <v>0</v>
      </c>
      <c r="AT33" s="11" t="str">
        <f t="shared" si="58"/>
        <v/>
      </c>
      <c r="AU33" s="11" t="b">
        <f t="shared" si="59"/>
        <v>0</v>
      </c>
      <c r="AV33" s="11">
        <f t="shared" si="37"/>
        <v>0</v>
      </c>
      <c r="AW33" s="11">
        <f>SUM($AV$3:AV33)</f>
        <v>-176</v>
      </c>
      <c r="AX33" s="390">
        <f t="shared" si="38"/>
        <v>0</v>
      </c>
      <c r="AY33" s="390">
        <f t="shared" si="38"/>
        <v>0</v>
      </c>
      <c r="AZ33" s="390">
        <f t="shared" si="38"/>
        <v>0</v>
      </c>
      <c r="BA33" s="390">
        <f t="shared" si="38"/>
        <v>0</v>
      </c>
      <c r="BB33" s="390">
        <f t="shared" si="38"/>
        <v>0</v>
      </c>
      <c r="BD33" s="368">
        <f t="shared" si="39"/>
        <v>0</v>
      </c>
      <c r="BE33" s="368">
        <f t="shared" si="39"/>
        <v>0</v>
      </c>
      <c r="BF33" s="368">
        <f t="shared" si="39"/>
        <v>0</v>
      </c>
      <c r="BG33" s="368">
        <f t="shared" si="39"/>
        <v>0</v>
      </c>
      <c r="BH33" s="372" t="b">
        <f t="shared" si="40"/>
        <v>0</v>
      </c>
      <c r="BI33" s="372" t="b">
        <f t="shared" si="9"/>
        <v>0</v>
      </c>
      <c r="BJ33" s="372" t="b">
        <f t="shared" si="41"/>
        <v>0</v>
      </c>
      <c r="BK33" s="372" t="b">
        <f t="shared" si="10"/>
        <v>0</v>
      </c>
      <c r="BL33" s="372" t="b">
        <f t="shared" si="42"/>
        <v>0</v>
      </c>
      <c r="BM33" s="372" t="b">
        <f t="shared" si="11"/>
        <v>0</v>
      </c>
      <c r="BN33" s="564">
        <f t="shared" si="12"/>
        <v>0</v>
      </c>
      <c r="BO33" s="565">
        <f t="shared" si="13"/>
        <v>0</v>
      </c>
      <c r="BP33" s="570">
        <f t="shared" si="14"/>
        <v>0</v>
      </c>
      <c r="BQ33" s="564">
        <f t="shared" si="15"/>
        <v>0</v>
      </c>
      <c r="BR33" s="565">
        <f t="shared" si="16"/>
        <v>0</v>
      </c>
      <c r="BS33" s="570">
        <f t="shared" si="17"/>
        <v>0</v>
      </c>
      <c r="BT33" s="568">
        <f t="shared" si="43"/>
        <v>0</v>
      </c>
      <c r="BU33" s="564">
        <f t="shared" si="44"/>
        <v>0</v>
      </c>
      <c r="BV33" s="582">
        <f t="shared" si="45"/>
        <v>0</v>
      </c>
      <c r="BW33" s="576">
        <f t="shared" si="46"/>
        <v>0</v>
      </c>
      <c r="BX33" s="577">
        <f t="shared" si="47"/>
        <v>0</v>
      </c>
      <c r="BY33" s="578">
        <f t="shared" si="18"/>
        <v>0</v>
      </c>
      <c r="BZ33" s="576">
        <f t="shared" si="61"/>
        <v>0</v>
      </c>
      <c r="CA33" s="577">
        <f t="shared" si="62"/>
        <v>0</v>
      </c>
      <c r="CB33" s="578">
        <f t="shared" si="19"/>
        <v>0</v>
      </c>
      <c r="CC33" s="579">
        <f t="shared" si="50"/>
        <v>0</v>
      </c>
      <c r="CD33" s="576">
        <f t="shared" si="51"/>
        <v>0</v>
      </c>
      <c r="CE33" s="560">
        <f t="shared" si="52"/>
        <v>0</v>
      </c>
      <c r="CF33" s="560">
        <f t="shared" si="53"/>
        <v>0</v>
      </c>
      <c r="CG33" s="560">
        <f t="shared" si="54"/>
        <v>0</v>
      </c>
      <c r="CH33" s="588">
        <f t="shared" si="55"/>
        <v>0</v>
      </c>
      <c r="CI33" s="11"/>
      <c r="CJ33" s="11"/>
      <c r="CK33" s="204"/>
      <c r="CL33" s="204"/>
      <c r="CM33" s="11"/>
      <c r="CN33" s="11"/>
      <c r="CO33" s="11"/>
      <c r="CP33" s="204"/>
      <c r="CQ33" s="11"/>
      <c r="CR33" s="204"/>
      <c r="CS33" s="11"/>
    </row>
    <row r="34" spans="1:97" ht="12.75" customHeight="1" x14ac:dyDescent="0.2">
      <c r="A34" s="16"/>
      <c r="B34" s="10"/>
      <c r="C34" s="10"/>
      <c r="D34" s="14"/>
      <c r="E34" s="14"/>
      <c r="F34" s="14"/>
      <c r="G34" s="859" t="s">
        <v>26</v>
      </c>
      <c r="H34" s="860"/>
      <c r="I34" s="418">
        <f>IF(H65="ja",D76,0)</f>
        <v>0</v>
      </c>
      <c r="J34" s="212">
        <f>SUM(J3:J33)</f>
        <v>22</v>
      </c>
      <c r="K34" s="20"/>
      <c r="L34" s="7"/>
      <c r="M34" s="7"/>
      <c r="N34" s="65"/>
      <c r="O34" s="203" t="str">
        <f>IF(SUM(O3:O33)=0,"",SUM(O3:O33))</f>
        <v/>
      </c>
      <c r="P34" s="203" t="str">
        <f>IF(SUM(P3:P33)=0,"",SUM(P3:P33))</f>
        <v/>
      </c>
      <c r="Q34" s="203" t="str">
        <f>IF(SUM(Q3:Q33)=0,"",SUM(Q3:Q33))</f>
        <v/>
      </c>
      <c r="R34" s="18"/>
      <c r="S34" s="17"/>
      <c r="T34" s="18"/>
      <c r="U34" s="18"/>
      <c r="V34" s="66"/>
      <c r="W34" s="17">
        <f>SUM(W3:W33)</f>
        <v>0</v>
      </c>
      <c r="X34" s="18">
        <f>SUM(X3:X33)</f>
        <v>0</v>
      </c>
      <c r="Y34" s="7"/>
      <c r="Z34" s="19">
        <f t="shared" ref="Z34:AJ34" si="63">SUM(Z3:Z33)</f>
        <v>0</v>
      </c>
      <c r="AA34" s="11">
        <f t="shared" si="63"/>
        <v>0</v>
      </c>
      <c r="AB34" s="11">
        <f t="shared" si="63"/>
        <v>0</v>
      </c>
      <c r="AC34" s="661">
        <f>SUM(AC3:AC33)</f>
        <v>0</v>
      </c>
      <c r="AD34" s="2">
        <f>SUM(AD3:AD33)</f>
        <v>0</v>
      </c>
      <c r="AE34" s="2">
        <f>SUM(AE3:AE33)</f>
        <v>0</v>
      </c>
      <c r="AF34" s="2">
        <f>SUM(AF3:AF33)</f>
        <v>0</v>
      </c>
      <c r="AG34" s="7">
        <f t="shared" si="63"/>
        <v>0</v>
      </c>
      <c r="AH34" s="11">
        <f t="shared" si="63"/>
        <v>0</v>
      </c>
      <c r="AI34" s="7">
        <f t="shared" si="63"/>
        <v>0</v>
      </c>
      <c r="AJ34" s="7">
        <f t="shared" si="63"/>
        <v>0</v>
      </c>
      <c r="AK34" s="14"/>
      <c r="AM34" s="11"/>
      <c r="AO34" s="11"/>
      <c r="AP34" s="11"/>
      <c r="AQ34" s="11"/>
      <c r="AR34" s="2">
        <f>SUM(AR3:AR33)</f>
        <v>22</v>
      </c>
      <c r="AS34" s="2">
        <f>SUM(AS3:AS33)</f>
        <v>22</v>
      </c>
      <c r="AT34" s="11">
        <f>SUM(AT3:AT33)</f>
        <v>0</v>
      </c>
      <c r="AU34" s="2">
        <f>SUM(AU3:AU33)</f>
        <v>0</v>
      </c>
      <c r="AV34" s="2">
        <f>AN34-AQ34</f>
        <v>0</v>
      </c>
      <c r="AW34" s="2"/>
      <c r="BD34" s="366"/>
      <c r="BE34" s="366"/>
      <c r="BF34" s="366"/>
      <c r="BG34" s="366"/>
      <c r="BH34" s="372" t="b">
        <f>IF($AK34=6,V$70,IF($AK34=7,V$71,IF($AK34=1,V$72,IF($AK34=2,V$66,IF($AK34=3,V$67,IF($AK34=4,V$68,IF($AK34=5,V$69)))))))</f>
        <v>0</v>
      </c>
      <c r="BI34" s="372"/>
      <c r="BJ34" s="372" t="b">
        <f>IF($AK34=6,W$70,IF($AK34=7,W$71,IF($AK34=1,W$72,IF($AK34=2,W$66,IF($AK34=3,W$67,IF($AK34=4,W$68,IF($AK34=5,W$69)))))))</f>
        <v>0</v>
      </c>
      <c r="BK34" s="372"/>
      <c r="BL34" s="372" t="b">
        <f>IF($AK34=6,X$70,IF($AK34=7,X$71,IF($AK34=1,X$72,IF($AK34=2,X$66,IF($AK34=3,X$67,IF($AK34=4,X$68,IF($AK34=5,X$69)))))))</f>
        <v>0</v>
      </c>
      <c r="BM34" s="372"/>
      <c r="BN34" s="564">
        <f t="shared" si="12"/>
        <v>0</v>
      </c>
      <c r="BO34" s="565">
        <f t="shared" si="13"/>
        <v>0</v>
      </c>
      <c r="BP34" s="570">
        <f t="shared" si="14"/>
        <v>0</v>
      </c>
      <c r="BQ34" s="564">
        <f t="shared" si="15"/>
        <v>0</v>
      </c>
      <c r="BR34" s="565">
        <f t="shared" si="16"/>
        <v>0</v>
      </c>
      <c r="BS34" s="570">
        <f t="shared" si="17"/>
        <v>0</v>
      </c>
      <c r="BT34" s="568">
        <f t="shared" si="43"/>
        <v>0</v>
      </c>
      <c r="BU34" s="564">
        <f t="shared" si="44"/>
        <v>0</v>
      </c>
      <c r="BV34" s="582">
        <f t="shared" si="45"/>
        <v>0</v>
      </c>
      <c r="BW34" s="576">
        <f>IF(BM34&lt;BQ34,0,BM34-BQ34)</f>
        <v>0</v>
      </c>
      <c r="BX34" s="577">
        <f>IF(BN34&lt;BQ34,0,BN34-BQ34)</f>
        <v>0</v>
      </c>
      <c r="BY34" s="578">
        <f t="shared" si="18"/>
        <v>0</v>
      </c>
      <c r="BZ34" s="576">
        <f t="shared" si="61"/>
        <v>0</v>
      </c>
      <c r="CA34" s="577">
        <f t="shared" si="62"/>
        <v>0</v>
      </c>
      <c r="CB34" s="578">
        <f t="shared" si="19"/>
        <v>0</v>
      </c>
      <c r="CC34" s="579">
        <f t="shared" si="50"/>
        <v>0</v>
      </c>
      <c r="CD34" s="576">
        <f t="shared" si="51"/>
        <v>0</v>
      </c>
      <c r="CE34" s="560">
        <f t="shared" si="52"/>
        <v>0</v>
      </c>
      <c r="CF34" s="560">
        <f t="shared" si="53"/>
        <v>0</v>
      </c>
      <c r="CG34" s="560">
        <f t="shared" si="54"/>
        <v>0</v>
      </c>
      <c r="CH34" s="588">
        <f t="shared" si="55"/>
        <v>0</v>
      </c>
      <c r="CI34" s="11"/>
      <c r="CJ34" s="11"/>
      <c r="CK34" s="204"/>
      <c r="CL34" s="204"/>
      <c r="CM34" s="11"/>
      <c r="CN34" s="11"/>
      <c r="CO34" s="11"/>
      <c r="CP34" s="204"/>
      <c r="CQ34" s="11"/>
      <c r="CR34" s="204"/>
    </row>
    <row r="35" spans="1:97" ht="13.5" thickBot="1" x14ac:dyDescent="0.25">
      <c r="A35" s="16"/>
      <c r="B35" s="21" t="str">
        <f>IF(AND(F35&lt;900,F35&gt;1),"Ü-Stunden gedeckelt auf:","")</f>
        <v>Ü-Stunden gedeckelt auf:</v>
      </c>
      <c r="C35" s="207"/>
      <c r="D35" s="7"/>
      <c r="E35" s="788">
        <f>IF(Einstellungen!I39=1,F35,"")</f>
        <v>35</v>
      </c>
      <c r="F35" s="759">
        <f>Einstellungen!F39</f>
        <v>35</v>
      </c>
      <c r="G35" s="10" t="str">
        <f>IF(AND(F35&lt;900,F35&gt;1),"Ü-Stunden mit Deckel in diesem Monat:","")</f>
        <v>Ü-Stunden mit Deckel in diesem Monat:</v>
      </c>
      <c r="J35" s="10"/>
      <c r="K35" s="11"/>
      <c r="O35" s="2"/>
      <c r="Q35" s="1"/>
      <c r="R35" s="787" t="str">
        <f>IF(Einstellungen!I39=1,I39,"")</f>
        <v/>
      </c>
      <c r="S35" s="12"/>
      <c r="T35" s="11"/>
      <c r="U35" s="11"/>
      <c r="V35" s="10"/>
      <c r="W35" s="2"/>
      <c r="Y35" s="10"/>
      <c r="Z35" s="7"/>
      <c r="AA35" s="7"/>
      <c r="AB35" s="7"/>
      <c r="AC35" s="2"/>
      <c r="AG35" s="2"/>
      <c r="AH35" s="2"/>
      <c r="AI35" s="2"/>
      <c r="AJ35" s="2"/>
      <c r="AK35" s="2"/>
      <c r="AM35" s="11"/>
      <c r="AO35" s="11"/>
      <c r="AP35" s="11"/>
      <c r="AR35" s="2"/>
      <c r="AT35" s="2"/>
      <c r="AU35" s="2"/>
      <c r="AV35" s="2"/>
      <c r="AW35" s="2"/>
      <c r="BD35" s="366"/>
      <c r="BE35" s="366"/>
      <c r="BF35" s="366"/>
      <c r="BG35" s="366"/>
      <c r="BN35" s="565"/>
      <c r="BO35" s="565"/>
      <c r="BP35" s="569"/>
      <c r="BQ35" s="565"/>
      <c r="BR35" s="565"/>
      <c r="BS35" s="569"/>
      <c r="BT35" s="565"/>
      <c r="BU35" s="564">
        <f t="shared" si="44"/>
        <v>0</v>
      </c>
      <c r="BV35" s="582">
        <f>SUM(BV3:BV34)</f>
        <v>0</v>
      </c>
      <c r="BW35" s="577"/>
      <c r="BX35" s="577"/>
      <c r="BY35" s="580"/>
      <c r="BZ35" s="577"/>
      <c r="CA35" s="577"/>
      <c r="CB35" s="580"/>
      <c r="CC35" s="577"/>
      <c r="CD35" s="577">
        <f>SUM(CD3:CD34)</f>
        <v>0</v>
      </c>
      <c r="CE35" s="560">
        <f t="shared" si="52"/>
        <v>0</v>
      </c>
      <c r="CF35" s="560">
        <f t="shared" si="53"/>
        <v>0</v>
      </c>
      <c r="CG35" s="560">
        <f t="shared" si="54"/>
        <v>0</v>
      </c>
      <c r="CH35" s="588">
        <f>SUM(CH3:CH34)</f>
        <v>0</v>
      </c>
      <c r="CI35" s="11">
        <f>IF(BE35&gt;18,BE35-18,0)</f>
        <v>0</v>
      </c>
      <c r="CJ35" s="11">
        <f>IF(BF35&gt;18,BG35-BF35,IF(BG35&lt;18,0,IF(BF35=0,0,BG35-18)))</f>
        <v>0</v>
      </c>
      <c r="CK35" s="11"/>
      <c r="CL35" s="11"/>
      <c r="CM35" s="11"/>
      <c r="CN35" s="11"/>
      <c r="CP35" s="11"/>
      <c r="CQ35" s="11"/>
      <c r="CR35" s="11"/>
    </row>
    <row r="36" spans="1:97" ht="12.75" x14ac:dyDescent="0.2">
      <c r="A36" s="22" t="s">
        <v>27</v>
      </c>
      <c r="B36" s="210">
        <f>AS34</f>
        <v>22</v>
      </c>
      <c r="C36" s="210"/>
      <c r="D36" s="23" t="s">
        <v>28</v>
      </c>
      <c r="E36" s="383"/>
      <c r="F36" s="383"/>
      <c r="G36" s="383"/>
      <c r="H36" s="23" t="s">
        <v>29</v>
      </c>
      <c r="I36" s="24">
        <f>SUM(I3:I33)+I34</f>
        <v>0</v>
      </c>
      <c r="J36" s="24"/>
      <c r="K36" s="25"/>
      <c r="L36" s="882" t="str">
        <f>IF(Einstellungen!B40="ja","Ü-Stunden incl","")</f>
        <v>Ü-Stunden incl</v>
      </c>
      <c r="M36" s="883"/>
      <c r="N36" s="883"/>
      <c r="O36" s="883"/>
      <c r="P36" s="883"/>
      <c r="Q36" s="883"/>
      <c r="R36" s="884"/>
      <c r="S36" s="861" t="s">
        <v>30</v>
      </c>
      <c r="T36" s="862"/>
      <c r="U36" s="642" t="s">
        <v>190</v>
      </c>
      <c r="V36" s="2"/>
      <c r="W36" s="21"/>
      <c r="Z36" s="2"/>
      <c r="AA36" s="7"/>
      <c r="AB36" s="7"/>
      <c r="AC36" s="2"/>
      <c r="AG36" s="2"/>
      <c r="AH36" s="2"/>
      <c r="AI36" s="2"/>
      <c r="AJ36" s="2"/>
      <c r="AK36" s="2"/>
      <c r="AM36" s="11"/>
      <c r="AO36" s="11"/>
      <c r="AP36" s="11"/>
      <c r="AR36" s="2"/>
      <c r="AT36" s="2"/>
      <c r="AU36" s="2"/>
      <c r="AV36" s="2"/>
      <c r="AW36" s="2"/>
    </row>
    <row r="37" spans="1:97" ht="12.75" x14ac:dyDescent="0.2">
      <c r="A37" s="28" t="str">
        <f>IF(Einstellungen!F31="s","Urlaubsstd.",IF(Einstellungen!F31="t","Urlaubstage"))</f>
        <v>Urlaubstage</v>
      </c>
      <c r="B37" s="197">
        <f>IF(Einstellungen!F31="s",AH34,IF(Einstellungen!F31="t",AG34))</f>
        <v>0</v>
      </c>
      <c r="C37" s="197"/>
      <c r="D37" s="29" t="s">
        <v>31</v>
      </c>
      <c r="E37" s="30" t="s">
        <v>32</v>
      </c>
      <c r="F37" s="31" t="s">
        <v>4</v>
      </c>
      <c r="G37" s="2" t="s">
        <v>33</v>
      </c>
      <c r="H37" s="32" t="s">
        <v>32</v>
      </c>
      <c r="I37" s="33">
        <f>S32</f>
        <v>176</v>
      </c>
      <c r="J37" s="33"/>
      <c r="K37" s="34"/>
      <c r="L37" s="627"/>
      <c r="M37" s="385"/>
      <c r="O37" s="2"/>
      <c r="Q37" s="27"/>
      <c r="R37" s="75"/>
      <c r="S37" s="247" t="s">
        <v>34</v>
      </c>
      <c r="T37" s="619">
        <f>IF(Einstellungen!K$34=1,0,Einstellungen!F18)</f>
        <v>8</v>
      </c>
      <c r="U37" s="643">
        <f>IF(T37="","",Einstellungen!G18)</f>
        <v>1</v>
      </c>
      <c r="V37" s="2"/>
      <c r="W37" s="21"/>
      <c r="Z37" s="2"/>
      <c r="AA37" s="7"/>
      <c r="AB37" s="7"/>
      <c r="AC37" s="2"/>
      <c r="AG37" s="2"/>
      <c r="AH37" s="2"/>
      <c r="AI37" s="2"/>
      <c r="AJ37" s="2"/>
      <c r="AK37" s="2"/>
      <c r="AM37" s="11"/>
      <c r="AR37" s="2"/>
      <c r="AT37" s="2"/>
      <c r="AU37" s="2"/>
      <c r="AV37" s="2"/>
      <c r="AW37" s="2"/>
    </row>
    <row r="38" spans="1:97" ht="12.75" customHeight="1" x14ac:dyDescent="0.2">
      <c r="A38" s="28" t="s">
        <v>35</v>
      </c>
      <c r="B38" s="197">
        <f>AI34</f>
        <v>0</v>
      </c>
      <c r="C38" s="197"/>
      <c r="D38" s="238">
        <f>IF(Einstellungen!$E$30="0",Juni!A596,Mai!A605)</f>
        <v>46026</v>
      </c>
      <c r="E38" s="237">
        <f>IF(Einstellungen!$E$30="0",Juni!D596,Mai!D605)</f>
        <v>24</v>
      </c>
      <c r="F38" s="237">
        <f>IF(Einstellungen!$E$30="0",Juni!B596,Mai!B605)</f>
        <v>0</v>
      </c>
      <c r="G38" s="239">
        <f>F38-E38</f>
        <v>-24</v>
      </c>
      <c r="H38" s="76" t="s">
        <v>33</v>
      </c>
      <c r="I38" s="38">
        <f>I36-I37</f>
        <v>-176</v>
      </c>
      <c r="J38" s="38"/>
      <c r="K38" s="39"/>
      <c r="L38" s="868">
        <f>IF(Einstellungen!B$40="ja",V38,"")</f>
        <v>-24</v>
      </c>
      <c r="M38" s="869"/>
      <c r="N38" s="633"/>
      <c r="O38" s="633"/>
      <c r="P38" s="633"/>
      <c r="Q38" s="634"/>
      <c r="R38" s="635"/>
      <c r="S38" s="223" t="s">
        <v>36</v>
      </c>
      <c r="T38" s="618">
        <f>IF(Einstellungen!K$34=1,0,Einstellungen!F19)</f>
        <v>8</v>
      </c>
      <c r="U38" s="643">
        <f>IF(T38="","",Einstellungen!G19)</f>
        <v>1</v>
      </c>
      <c r="V38" s="57">
        <f>IF(G38&lt;Einstellungen!E$40,G38,G38-Einstellungen!E$40)</f>
        <v>-24</v>
      </c>
      <c r="W38" s="21"/>
      <c r="Z38" s="2"/>
      <c r="AA38" s="7"/>
      <c r="AB38" s="7"/>
      <c r="AC38" s="2"/>
      <c r="AG38" s="2"/>
      <c r="AH38" s="2"/>
      <c r="AI38" s="2"/>
      <c r="AJ38" s="2"/>
      <c r="AK38" s="2"/>
      <c r="AM38" s="11"/>
      <c r="AR38" s="2"/>
      <c r="AT38" s="2"/>
      <c r="AU38" s="2"/>
      <c r="AV38" s="2"/>
      <c r="AW38" s="2"/>
    </row>
    <row r="39" spans="1:97" ht="12.75" customHeight="1" x14ac:dyDescent="0.2">
      <c r="A39" s="28" t="s">
        <v>37</v>
      </c>
      <c r="B39" s="197">
        <f>AJ34</f>
        <v>0</v>
      </c>
      <c r="C39" s="197"/>
      <c r="D39" s="238">
        <f>IF(Einstellungen!$E$30="0",Juni!A597,Mai!A606)</f>
        <v>46033</v>
      </c>
      <c r="E39" s="237">
        <f>IF(Einstellungen!$E$30="0",Juni!D597,Mai!D606)</f>
        <v>40</v>
      </c>
      <c r="F39" s="237">
        <f>IF(Einstellungen!$E$30="0",Juni!B597,Mai!B606)</f>
        <v>0</v>
      </c>
      <c r="G39" s="239">
        <f>F39-E39</f>
        <v>-40</v>
      </c>
      <c r="H39" s="54" t="s">
        <v>38</v>
      </c>
      <c r="I39" s="40" t="str">
        <f>IF(R32="","",IF(R32&gt;E35,E35,R32))</f>
        <v/>
      </c>
      <c r="J39" s="286"/>
      <c r="K39" s="386"/>
      <c r="L39" s="868">
        <f>IF(Einstellungen!B$40="ja",V39,"")</f>
        <v>-40</v>
      </c>
      <c r="M39" s="869"/>
      <c r="N39" s="633"/>
      <c r="O39" s="633"/>
      <c r="P39" s="633"/>
      <c r="Q39" s="634"/>
      <c r="R39" s="635"/>
      <c r="S39" s="223" t="s">
        <v>39</v>
      </c>
      <c r="T39" s="618">
        <f>IF(Einstellungen!K$34=1,0,Einstellungen!F20)</f>
        <v>8</v>
      </c>
      <c r="U39" s="643">
        <f>IF(T39="","",Einstellungen!G20)</f>
        <v>1</v>
      </c>
      <c r="V39" s="57">
        <f>IF(G39&lt;Einstellungen!E$40,G39,G39-Einstellungen!E$40)</f>
        <v>-40</v>
      </c>
      <c r="W39" s="21"/>
      <c r="Z39" s="2"/>
      <c r="AA39" s="7"/>
      <c r="AB39" s="7"/>
      <c r="AC39" s="2"/>
      <c r="AG39" s="2"/>
      <c r="AH39" s="2"/>
      <c r="AI39" s="2"/>
      <c r="AJ39" s="2"/>
      <c r="AK39" s="2"/>
      <c r="AM39" s="11"/>
      <c r="AR39" s="2"/>
      <c r="AT39" s="2"/>
      <c r="AU39" s="2"/>
      <c r="AV39" s="2"/>
      <c r="AW39" s="2"/>
    </row>
    <row r="40" spans="1:97" ht="12.75" customHeight="1" x14ac:dyDescent="0.2">
      <c r="A40" s="856" t="s">
        <v>40</v>
      </c>
      <c r="B40" s="205">
        <f>B36-AG34-B39</f>
        <v>22</v>
      </c>
      <c r="C40" s="205"/>
      <c r="D40" s="238">
        <f>IF(Einstellungen!$E$30="0",Juni!A598,Mai!A607)</f>
        <v>46040</v>
      </c>
      <c r="E40" s="237">
        <f>IF(Einstellungen!$E$30="0",Juni!D598,Mai!D607)</f>
        <v>40</v>
      </c>
      <c r="F40" s="237">
        <f>IF(Einstellungen!$E$30="0",Juni!B598,Mai!B607)</f>
        <v>0</v>
      </c>
      <c r="G40" s="239">
        <f>F40-E40</f>
        <v>-40</v>
      </c>
      <c r="H40" s="426">
        <f>AC34</f>
        <v>0</v>
      </c>
      <c r="I40" s="11" t="s">
        <v>41</v>
      </c>
      <c r="J40" s="872" t="s">
        <v>225</v>
      </c>
      <c r="K40" s="873"/>
      <c r="L40" s="868">
        <f>IF(Einstellungen!B$40="ja",V40,"")</f>
        <v>-40</v>
      </c>
      <c r="M40" s="869"/>
      <c r="N40" s="633"/>
      <c r="O40" s="633"/>
      <c r="P40" s="633"/>
      <c r="Q40" s="634"/>
      <c r="R40" s="635"/>
      <c r="S40" s="223" t="s">
        <v>42</v>
      </c>
      <c r="T40" s="618">
        <f>IF(Einstellungen!K$34=1,0,Einstellungen!F21)</f>
        <v>8</v>
      </c>
      <c r="U40" s="643">
        <f>IF(T40="","",Einstellungen!G21)</f>
        <v>1</v>
      </c>
      <c r="V40" s="57">
        <f>IF(G40&lt;Einstellungen!E$40,G40,G40-Einstellungen!E$40)</f>
        <v>-40</v>
      </c>
      <c r="W40" s="21"/>
      <c r="Z40" s="2"/>
      <c r="AA40" s="7"/>
      <c r="AB40" s="7"/>
      <c r="AC40" s="2"/>
      <c r="AG40" s="2"/>
      <c r="AH40" s="2"/>
      <c r="AI40" s="2"/>
      <c r="AJ40" s="2"/>
      <c r="AK40" s="2"/>
      <c r="AM40" s="11"/>
      <c r="AR40" s="2"/>
      <c r="AT40" s="2"/>
      <c r="AU40" s="2"/>
      <c r="AV40" s="2"/>
      <c r="AW40" s="2"/>
    </row>
    <row r="41" spans="1:97" ht="12.75" customHeight="1" x14ac:dyDescent="0.2">
      <c r="A41" s="857"/>
      <c r="D41" s="238">
        <f>IF(Einstellungen!$E$30="0",Juni!A599,Mai!A608)</f>
        <v>46047</v>
      </c>
      <c r="E41" s="237">
        <f>IF(Einstellungen!$E$30="0",Juni!D599,Mai!D608)</f>
        <v>40</v>
      </c>
      <c r="F41" s="237">
        <f>IF(Einstellungen!$E$30="0",Juni!B599,Mai!B608)</f>
        <v>0</v>
      </c>
      <c r="G41" s="239">
        <f>F41-E41</f>
        <v>-40</v>
      </c>
      <c r="H41" s="426">
        <f>AA34</f>
        <v>0</v>
      </c>
      <c r="I41" s="11" t="s">
        <v>41</v>
      </c>
      <c r="J41" s="874" t="str">
        <f>Einstellungen!A43</f>
        <v>HO</v>
      </c>
      <c r="K41" s="875"/>
      <c r="L41" s="868">
        <f>IF(Einstellungen!B$40="ja",V41,"")</f>
        <v>-40</v>
      </c>
      <c r="M41" s="869"/>
      <c r="N41" s="633"/>
      <c r="O41" s="633"/>
      <c r="P41" s="633"/>
      <c r="Q41" s="634"/>
      <c r="R41" s="635"/>
      <c r="S41" s="223" t="s">
        <v>43</v>
      </c>
      <c r="T41" s="618">
        <f>IF(Einstellungen!K$34=1,0,Einstellungen!F22)</f>
        <v>8</v>
      </c>
      <c r="U41" s="643">
        <f>IF(T41="","",Einstellungen!G22)</f>
        <v>1</v>
      </c>
      <c r="V41" s="57">
        <f>IF(G41&lt;Einstellungen!E$40,G41,G41-Einstellungen!E$40)</f>
        <v>-40</v>
      </c>
      <c r="W41" s="21"/>
      <c r="Z41" s="2"/>
      <c r="AA41" s="7"/>
      <c r="AB41" s="7"/>
      <c r="AC41" s="2"/>
      <c r="AG41" s="2"/>
      <c r="AH41" s="2"/>
      <c r="AI41" s="2"/>
      <c r="AJ41" s="2"/>
      <c r="AK41" s="2"/>
      <c r="AM41" s="11"/>
      <c r="AR41" s="2"/>
      <c r="AT41" s="2"/>
      <c r="AU41" s="2"/>
      <c r="AV41" s="2"/>
      <c r="AW41" s="2"/>
    </row>
    <row r="42" spans="1:97" ht="12.75" customHeight="1" x14ac:dyDescent="0.2">
      <c r="A42" s="41" t="s">
        <v>44</v>
      </c>
      <c r="B42" s="42">
        <f>IF(Einstellungen!B16=1,Einstellungen!$E$3,"unterschiedl.")</f>
        <v>5</v>
      </c>
      <c r="C42" s="42"/>
      <c r="D42" s="238" t="str">
        <f>IF(Einstellungen!$E$30="0",Juni!A600,Mai!A609)</f>
        <v/>
      </c>
      <c r="E42" s="237">
        <f>IF(Einstellungen!$E$30="0",Juni!D600,Mai!D609)</f>
        <v>0</v>
      </c>
      <c r="F42" s="237">
        <f>IF(Einstellungen!$E$30="0",Juni!B600,Mai!B609)</f>
        <v>0</v>
      </c>
      <c r="G42" s="239">
        <f>F42-E42</f>
        <v>0</v>
      </c>
      <c r="H42" s="426">
        <f>AB34</f>
        <v>0</v>
      </c>
      <c r="I42" s="11" t="s">
        <v>41</v>
      </c>
      <c r="J42" s="874" t="str">
        <f>Einstellungen!A44</f>
        <v>y</v>
      </c>
      <c r="K42" s="875"/>
      <c r="L42" s="868">
        <f>IF(Einstellungen!B$40="ja",V42,"")</f>
        <v>0</v>
      </c>
      <c r="M42" s="869"/>
      <c r="N42" s="633"/>
      <c r="O42" s="633"/>
      <c r="P42" s="633"/>
      <c r="Q42" s="634"/>
      <c r="R42" s="635"/>
      <c r="S42" s="223" t="s">
        <v>45</v>
      </c>
      <c r="T42" s="618">
        <f>IF(Einstellungen!K$34=1,0,Einstellungen!F23)</f>
        <v>0</v>
      </c>
      <c r="U42" s="643" t="str">
        <f>IF(T42="","",Einstellungen!G23)</f>
        <v/>
      </c>
      <c r="V42" s="57">
        <f>IF(G42&lt;Einstellungen!E$40,G42,G42-Einstellungen!E$40)</f>
        <v>0</v>
      </c>
      <c r="W42" s="21"/>
      <c r="Z42" s="2"/>
      <c r="AA42" s="7"/>
      <c r="AB42" s="7"/>
      <c r="AC42" s="2"/>
      <c r="AG42" s="2"/>
      <c r="AH42" s="2"/>
      <c r="AI42" s="2"/>
      <c r="AJ42" s="2"/>
      <c r="AK42" s="2"/>
      <c r="AR42" s="2"/>
      <c r="AT42" s="2"/>
      <c r="AU42" s="2"/>
      <c r="AV42" s="2"/>
      <c r="AW42" s="2"/>
    </row>
    <row r="43" spans="1:97" ht="12.75" customHeight="1" thickBot="1" x14ac:dyDescent="0.25">
      <c r="A43" s="43" t="s">
        <v>46</v>
      </c>
      <c r="B43" s="44">
        <f>Einstellungen!G25</f>
        <v>5</v>
      </c>
      <c r="C43" s="44"/>
      <c r="D43" s="45"/>
      <c r="E43" s="46">
        <f>SUM(E38:E42)</f>
        <v>144</v>
      </c>
      <c r="F43" s="47">
        <f>SUM(F38:F42)</f>
        <v>0</v>
      </c>
      <c r="G43" s="48">
        <f>SUM(G38:G42)</f>
        <v>-144</v>
      </c>
      <c r="H43" s="427"/>
      <c r="I43" s="387"/>
      <c r="J43" s="876"/>
      <c r="K43" s="877"/>
      <c r="L43" s="628"/>
      <c r="M43" s="629"/>
      <c r="N43" s="630"/>
      <c r="O43" s="630"/>
      <c r="P43" s="630"/>
      <c r="Q43" s="631"/>
      <c r="R43" s="632"/>
      <c r="S43" s="248" t="s">
        <v>47</v>
      </c>
      <c r="T43" s="620">
        <f>IF(Einstellungen!K$34=1,0,Einstellungen!F24)</f>
        <v>0</v>
      </c>
      <c r="U43" s="644" t="str">
        <f>IF(T43="","",Einstellungen!G24)</f>
        <v/>
      </c>
      <c r="V43" s="2"/>
      <c r="W43" s="21"/>
      <c r="Z43" s="2"/>
      <c r="AA43" s="7"/>
      <c r="AB43" s="7"/>
      <c r="AC43" s="2"/>
      <c r="AG43" s="2"/>
      <c r="AH43" s="2"/>
      <c r="AI43" s="2"/>
      <c r="AJ43" s="2"/>
      <c r="AK43" s="2"/>
      <c r="AR43" s="2"/>
      <c r="AT43" s="2"/>
      <c r="AU43" s="2"/>
      <c r="AV43" s="2"/>
      <c r="AW43" s="2"/>
    </row>
    <row r="44" spans="1:97" ht="12.75" x14ac:dyDescent="0.2">
      <c r="A44" s="16"/>
      <c r="B44" s="10"/>
      <c r="C44" s="10"/>
      <c r="D44" s="14"/>
      <c r="E44" s="14"/>
      <c r="F44" s="7"/>
      <c r="G44" s="7"/>
      <c r="H44" s="7"/>
      <c r="I44" s="14"/>
      <c r="J44" s="208"/>
      <c r="K44" s="14"/>
      <c r="L44" s="10"/>
      <c r="M44" s="10"/>
      <c r="N44" s="10"/>
      <c r="O44" s="2"/>
      <c r="Q44" s="27"/>
      <c r="S44" s="392"/>
      <c r="T44" s="27"/>
      <c r="U44" s="391">
        <f>SUM(U37:U43)</f>
        <v>5</v>
      </c>
      <c r="W44" s="21"/>
      <c r="Z44" s="7"/>
      <c r="AA44" s="7"/>
      <c r="AB44" s="7"/>
      <c r="AC44" s="2"/>
      <c r="AG44" s="2"/>
      <c r="AH44" s="2"/>
      <c r="AI44" s="2"/>
      <c r="AJ44" s="2"/>
      <c r="AK44" s="2"/>
      <c r="AR44" s="2"/>
      <c r="AT44" s="2"/>
      <c r="AU44" s="2"/>
      <c r="AV44" s="2"/>
      <c r="AW44" s="2"/>
    </row>
    <row r="45" spans="1:97" ht="12.75" x14ac:dyDescent="0.2">
      <c r="A45" s="50"/>
      <c r="B45" s="51" t="s">
        <v>32</v>
      </c>
      <c r="C45" s="51"/>
      <c r="D45" s="51" t="s">
        <v>4</v>
      </c>
      <c r="E45" s="51" t="s">
        <v>33</v>
      </c>
      <c r="F45" s="51" t="s">
        <v>48</v>
      </c>
      <c r="G45" s="52" t="s">
        <v>6</v>
      </c>
      <c r="H45" s="52" t="s">
        <v>7</v>
      </c>
      <c r="I45" s="52" t="s">
        <v>8</v>
      </c>
      <c r="J45" s="340" t="s">
        <v>16</v>
      </c>
      <c r="K45" s="331" t="s">
        <v>225</v>
      </c>
      <c r="L45" s="330" t="str">
        <f>Einstellungen!A43</f>
        <v>HO</v>
      </c>
      <c r="M45" s="330" t="str">
        <f>Einstellungen!A44</f>
        <v>y</v>
      </c>
      <c r="N45" s="865" t="str">
        <f>J42</f>
        <v>y</v>
      </c>
      <c r="O45" s="865"/>
      <c r="P45" s="865">
        <f>J43</f>
        <v>0</v>
      </c>
      <c r="Q45" s="865"/>
      <c r="R45" s="590" t="s">
        <v>38</v>
      </c>
      <c r="S45" s="12"/>
      <c r="T45" s="11"/>
      <c r="U45" s="11"/>
      <c r="V45" s="2"/>
      <c r="W45" s="2"/>
      <c r="Z45" s="2"/>
      <c r="AA45" s="2"/>
      <c r="AB45" s="2"/>
      <c r="AC45" s="2"/>
      <c r="AG45" s="2"/>
      <c r="AH45" s="2"/>
      <c r="AI45" s="2"/>
      <c r="AJ45" s="2"/>
      <c r="AK45" s="2"/>
      <c r="AR45" s="2"/>
      <c r="AT45" s="2"/>
      <c r="AU45" s="2"/>
      <c r="AV45" s="2"/>
      <c r="AW45" s="2"/>
    </row>
    <row r="46" spans="1:97" ht="12.75" x14ac:dyDescent="0.2">
      <c r="A46" s="53" t="s">
        <v>49</v>
      </c>
      <c r="B46" s="11"/>
      <c r="C46" s="251"/>
      <c r="D46" s="11"/>
      <c r="E46" s="253">
        <f>Einstellungen!E26</f>
        <v>0</v>
      </c>
      <c r="I46" s="79"/>
      <c r="J46" s="329"/>
      <c r="K46" s="329"/>
      <c r="L46" s="329"/>
      <c r="M46" s="329"/>
      <c r="N46" s="898"/>
      <c r="O46" s="898"/>
      <c r="P46" s="899"/>
      <c r="Q46" s="900"/>
      <c r="R46" s="11"/>
      <c r="S46" s="12"/>
      <c r="T46" s="11"/>
      <c r="U46" s="11"/>
      <c r="V46" s="2"/>
      <c r="W46" s="55"/>
      <c r="X46" s="55"/>
      <c r="Y46" s="55"/>
      <c r="Z46" s="2"/>
      <c r="AA46" s="2"/>
      <c r="AB46" s="2"/>
      <c r="AC46" s="2"/>
      <c r="AG46" s="2"/>
      <c r="AH46" s="2"/>
      <c r="AI46" s="2"/>
      <c r="AJ46" s="2"/>
      <c r="AK46" s="2"/>
      <c r="AR46" s="2"/>
      <c r="AT46" s="2"/>
      <c r="AU46" s="2"/>
      <c r="AV46" s="2"/>
      <c r="AW46" s="2"/>
    </row>
    <row r="47" spans="1:97" ht="12.75" x14ac:dyDescent="0.2">
      <c r="A47" s="254">
        <f>Zusammen!A4</f>
        <v>46023</v>
      </c>
      <c r="B47" s="317">
        <f>Zusammen!B4</f>
        <v>168</v>
      </c>
      <c r="C47" s="315"/>
      <c r="D47" s="255">
        <f>Zusammen!C4</f>
        <v>0</v>
      </c>
      <c r="E47" s="255">
        <f>Zusammen!D4</f>
        <v>-168</v>
      </c>
      <c r="F47" s="335">
        <f>Zusammen!E4</f>
        <v>21</v>
      </c>
      <c r="G47" s="335">
        <f>Zusammen!F4</f>
        <v>0</v>
      </c>
      <c r="H47" s="335">
        <f>Zusammen!G4</f>
        <v>1</v>
      </c>
      <c r="I47" s="335">
        <f>Zusammen!H4</f>
        <v>0</v>
      </c>
      <c r="J47" s="336">
        <f>Zusammen!I4</f>
        <v>0</v>
      </c>
      <c r="K47" s="333">
        <f>Zusammen!L4</f>
        <v>0</v>
      </c>
      <c r="L47" s="333">
        <f>Zusammen!J4</f>
        <v>0</v>
      </c>
      <c r="M47" s="333">
        <f>Zusammen!K4</f>
        <v>0</v>
      </c>
      <c r="N47" s="901">
        <f>Zusammen!K4</f>
        <v>0</v>
      </c>
      <c r="O47" s="903"/>
      <c r="P47" s="901">
        <f>Zusammen!L4</f>
        <v>0</v>
      </c>
      <c r="Q47" s="902"/>
      <c r="R47" s="595">
        <f>Zusammen!M4</f>
        <v>0</v>
      </c>
      <c r="S47" s="12"/>
      <c r="T47" s="11"/>
      <c r="U47" s="11"/>
      <c r="V47" s="2"/>
      <c r="W47" s="55"/>
      <c r="X47" s="55"/>
      <c r="Y47" s="55"/>
      <c r="Z47" s="2"/>
      <c r="AA47" s="2"/>
      <c r="AB47" s="2"/>
      <c r="AC47" s="2"/>
      <c r="AG47" s="2"/>
      <c r="AH47" s="2"/>
      <c r="AI47" s="2"/>
      <c r="AJ47" s="2"/>
      <c r="AK47" s="2"/>
      <c r="AR47" s="2"/>
      <c r="AT47" s="2"/>
      <c r="AU47" s="2"/>
      <c r="AV47" s="2"/>
      <c r="AW47" s="2"/>
    </row>
    <row r="48" spans="1:97" ht="12.75" x14ac:dyDescent="0.2">
      <c r="A48" s="254">
        <f>Zusammen!A5</f>
        <v>46054</v>
      </c>
      <c r="B48" s="317">
        <f>Zusammen!B5</f>
        <v>160</v>
      </c>
      <c r="C48" s="315"/>
      <c r="D48" s="255">
        <f>Zusammen!C5</f>
        <v>0</v>
      </c>
      <c r="E48" s="255">
        <f>Zusammen!D5</f>
        <v>-160</v>
      </c>
      <c r="F48" s="335">
        <f>Zusammen!E5</f>
        <v>20</v>
      </c>
      <c r="G48" s="335">
        <f>Zusammen!F5</f>
        <v>0</v>
      </c>
      <c r="H48" s="335">
        <f>Zusammen!G5</f>
        <v>0</v>
      </c>
      <c r="I48" s="335">
        <f>Zusammen!H5</f>
        <v>0</v>
      </c>
      <c r="J48" s="336">
        <f>Zusammen!I5</f>
        <v>0</v>
      </c>
      <c r="K48" s="616">
        <f>Zusammen!L5</f>
        <v>0</v>
      </c>
      <c r="L48" s="333">
        <f>Zusammen!J5</f>
        <v>0</v>
      </c>
      <c r="M48" s="333">
        <f>Zusammen!K5</f>
        <v>0</v>
      </c>
      <c r="N48" s="904">
        <f>Zusammen!K5</f>
        <v>0</v>
      </c>
      <c r="O48" s="905"/>
      <c r="P48" s="904">
        <f>Zusammen!L5</f>
        <v>0</v>
      </c>
      <c r="Q48" s="906"/>
      <c r="R48" s="595">
        <f>Zusammen!M5</f>
        <v>0</v>
      </c>
      <c r="S48" s="12"/>
      <c r="T48" s="11"/>
      <c r="U48" s="11"/>
      <c r="V48" s="2"/>
      <c r="W48" s="55"/>
      <c r="X48" s="55"/>
      <c r="Y48" s="55"/>
      <c r="Z48" s="2"/>
      <c r="AA48" s="2"/>
      <c r="AB48" s="2"/>
      <c r="AC48" s="2"/>
      <c r="AG48" s="2"/>
      <c r="AH48" s="2"/>
      <c r="AI48" s="2"/>
      <c r="AJ48" s="2"/>
      <c r="AK48" s="2"/>
      <c r="AR48" s="2"/>
      <c r="AT48" s="2"/>
      <c r="AU48" s="2"/>
      <c r="AV48" s="2"/>
      <c r="AW48" s="2"/>
    </row>
    <row r="49" spans="1:81" ht="12.75" x14ac:dyDescent="0.2">
      <c r="A49" s="254">
        <f>Zusammen!A6</f>
        <v>46082</v>
      </c>
      <c r="B49" s="317">
        <f>Zusammen!B6</f>
        <v>176</v>
      </c>
      <c r="C49" s="315"/>
      <c r="D49" s="255">
        <f>Zusammen!C6</f>
        <v>0</v>
      </c>
      <c r="E49" s="255">
        <f>Zusammen!D6</f>
        <v>-176</v>
      </c>
      <c r="F49" s="335">
        <f>Zusammen!E6</f>
        <v>22</v>
      </c>
      <c r="G49" s="335">
        <f>Zusammen!F6</f>
        <v>0</v>
      </c>
      <c r="H49" s="335">
        <f>Zusammen!G6</f>
        <v>0</v>
      </c>
      <c r="I49" s="335">
        <f>Zusammen!H6</f>
        <v>0</v>
      </c>
      <c r="J49" s="336">
        <f>Zusammen!I6</f>
        <v>0</v>
      </c>
      <c r="K49" s="616">
        <f>Zusammen!L6</f>
        <v>0</v>
      </c>
      <c r="L49" s="333">
        <f>Zusammen!J6</f>
        <v>0</v>
      </c>
      <c r="M49" s="333">
        <f>Zusammen!K6</f>
        <v>0</v>
      </c>
      <c r="N49" s="901">
        <f>Zusammen!K6</f>
        <v>0</v>
      </c>
      <c r="O49" s="903"/>
      <c r="P49" s="901">
        <f>Zusammen!L6</f>
        <v>0</v>
      </c>
      <c r="Q49" s="902"/>
      <c r="R49" s="595">
        <f>Zusammen!M6</f>
        <v>0</v>
      </c>
      <c r="S49" s="12"/>
      <c r="T49" s="11"/>
      <c r="U49" s="11"/>
      <c r="V49" s="54"/>
      <c r="W49" s="55"/>
      <c r="X49" s="55"/>
      <c r="Y49" s="55"/>
      <c r="Z49" s="2"/>
      <c r="AA49" s="2"/>
      <c r="AB49" s="2"/>
      <c r="AC49" s="2"/>
      <c r="AG49" s="2"/>
      <c r="AH49" s="2"/>
      <c r="AI49" s="2"/>
      <c r="AJ49" s="2"/>
      <c r="AK49" s="2"/>
      <c r="AR49" s="2"/>
      <c r="AT49" s="2"/>
      <c r="AU49" s="2"/>
      <c r="AV49" s="2"/>
      <c r="AW49" s="2"/>
    </row>
    <row r="50" spans="1:81" ht="12.75" x14ac:dyDescent="0.2">
      <c r="A50" s="254">
        <f>Zusammen!A7</f>
        <v>46113</v>
      </c>
      <c r="B50" s="317">
        <f>Zusammen!B7</f>
        <v>152</v>
      </c>
      <c r="C50" s="315"/>
      <c r="D50" s="255">
        <f>Zusammen!C7</f>
        <v>0</v>
      </c>
      <c r="E50" s="255">
        <f>Zusammen!D7</f>
        <v>-152</v>
      </c>
      <c r="F50" s="335">
        <f>Zusammen!E7</f>
        <v>19</v>
      </c>
      <c r="G50" s="335">
        <f>Zusammen!F7</f>
        <v>0</v>
      </c>
      <c r="H50" s="335">
        <f>Zusammen!G7</f>
        <v>3</v>
      </c>
      <c r="I50" s="335">
        <f>Zusammen!H7</f>
        <v>0</v>
      </c>
      <c r="J50" s="336">
        <f>Zusammen!I7</f>
        <v>0</v>
      </c>
      <c r="K50" s="616">
        <f>Zusammen!L7</f>
        <v>0</v>
      </c>
      <c r="L50" s="333">
        <f>Zusammen!J7</f>
        <v>0</v>
      </c>
      <c r="M50" s="333">
        <f>Zusammen!K7</f>
        <v>0</v>
      </c>
      <c r="N50" s="904">
        <f>Zusammen!K7</f>
        <v>0</v>
      </c>
      <c r="O50" s="905"/>
      <c r="P50" s="904">
        <f>Zusammen!L7</f>
        <v>0</v>
      </c>
      <c r="Q50" s="906"/>
      <c r="R50" s="595">
        <f>Zusammen!M7</f>
        <v>0</v>
      </c>
      <c r="S50" s="12"/>
      <c r="T50" s="11"/>
      <c r="U50" s="11"/>
      <c r="V50" s="54"/>
      <c r="W50" s="55"/>
      <c r="X50" s="55"/>
      <c r="Y50" s="55"/>
      <c r="Z50" s="2"/>
      <c r="AA50" s="2"/>
      <c r="AB50" s="2"/>
      <c r="AC50" s="2"/>
      <c r="AG50" s="2"/>
      <c r="AH50" s="2"/>
      <c r="AI50" s="2"/>
      <c r="AJ50" s="2"/>
      <c r="AK50" s="2"/>
      <c r="AR50" s="2"/>
      <c r="AT50" s="2"/>
      <c r="AU50" s="2"/>
      <c r="AV50" s="2"/>
      <c r="AW50" s="2"/>
    </row>
    <row r="51" spans="1:81" ht="12.75" x14ac:dyDescent="0.2">
      <c r="A51" s="254">
        <f>Zusammen!A8</f>
        <v>46143</v>
      </c>
      <c r="B51" s="317">
        <f>Zusammen!B8</f>
        <v>144</v>
      </c>
      <c r="C51" s="315"/>
      <c r="D51" s="255">
        <f>Zusammen!C8</f>
        <v>0</v>
      </c>
      <c r="E51" s="255">
        <f>Zusammen!D8</f>
        <v>-144</v>
      </c>
      <c r="F51" s="335">
        <f>Zusammen!E8</f>
        <v>18</v>
      </c>
      <c r="G51" s="335">
        <f>Zusammen!F8</f>
        <v>0</v>
      </c>
      <c r="H51" s="335">
        <f>Zusammen!G8</f>
        <v>3</v>
      </c>
      <c r="I51" s="335">
        <f>Zusammen!H8</f>
        <v>0</v>
      </c>
      <c r="J51" s="336">
        <f>Zusammen!I8</f>
        <v>0</v>
      </c>
      <c r="K51" s="616">
        <f>Zusammen!L8</f>
        <v>0</v>
      </c>
      <c r="L51" s="333">
        <f>Zusammen!J8</f>
        <v>0</v>
      </c>
      <c r="M51" s="333">
        <f>Zusammen!K8</f>
        <v>0</v>
      </c>
      <c r="N51" s="901">
        <f>Zusammen!K8</f>
        <v>0</v>
      </c>
      <c r="O51" s="903"/>
      <c r="P51" s="901">
        <f>Zusammen!L8</f>
        <v>0</v>
      </c>
      <c r="Q51" s="902"/>
      <c r="R51" s="595">
        <f>Zusammen!M8</f>
        <v>0</v>
      </c>
      <c r="S51" s="12"/>
      <c r="T51" s="11"/>
      <c r="V51" s="54"/>
      <c r="W51" s="55"/>
      <c r="X51" s="55"/>
      <c r="Y51" s="55"/>
      <c r="Z51" s="2"/>
      <c r="AA51" s="2"/>
      <c r="AB51" s="2"/>
      <c r="AC51" s="2"/>
      <c r="AG51" s="2"/>
      <c r="AH51" s="2"/>
      <c r="AI51" s="2"/>
      <c r="AJ51" s="2"/>
      <c r="AK51" s="2"/>
      <c r="AR51" s="2"/>
      <c r="AT51" s="2"/>
      <c r="AU51" s="2"/>
      <c r="AV51" s="2"/>
      <c r="AW51" s="2"/>
    </row>
    <row r="52" spans="1:81" ht="12.75" x14ac:dyDescent="0.2">
      <c r="A52" s="254">
        <f>Zusammen!A9</f>
        <v>46023</v>
      </c>
      <c r="B52" s="317">
        <f>Zusammen!B9</f>
        <v>176</v>
      </c>
      <c r="C52" s="315"/>
      <c r="D52" s="255">
        <f>Zusammen!C9</f>
        <v>0</v>
      </c>
      <c r="E52" s="255">
        <f>Zusammen!D9</f>
        <v>-176</v>
      </c>
      <c r="F52" s="335">
        <f>Zusammen!E9</f>
        <v>22</v>
      </c>
      <c r="G52" s="335">
        <f>Zusammen!F9</f>
        <v>0</v>
      </c>
      <c r="H52" s="335">
        <f>Zusammen!G9</f>
        <v>0</v>
      </c>
      <c r="I52" s="335">
        <f>Zusammen!H9</f>
        <v>0</v>
      </c>
      <c r="J52" s="336">
        <f>Zusammen!I9</f>
        <v>0</v>
      </c>
      <c r="K52" s="616">
        <f>Zusammen!L9</f>
        <v>0</v>
      </c>
      <c r="L52" s="333">
        <f>Zusammen!J9</f>
        <v>0</v>
      </c>
      <c r="M52" s="333">
        <f>Zusammen!K9</f>
        <v>0</v>
      </c>
      <c r="N52" s="904">
        <f>Zusammen!K9</f>
        <v>0</v>
      </c>
      <c r="O52" s="905"/>
      <c r="P52" s="904">
        <f>Zusammen!L9</f>
        <v>0</v>
      </c>
      <c r="Q52" s="906"/>
      <c r="R52" s="595">
        <f>Zusammen!M9</f>
        <v>0</v>
      </c>
      <c r="S52" s="12"/>
      <c r="T52" s="11"/>
      <c r="V52" s="54"/>
      <c r="W52" s="55"/>
      <c r="X52" s="55"/>
      <c r="Y52" s="55"/>
      <c r="Z52" s="2"/>
      <c r="AA52" s="2"/>
      <c r="AB52" s="2"/>
      <c r="AC52" s="2"/>
      <c r="AG52" s="2"/>
      <c r="AH52" s="2"/>
      <c r="AI52" s="2"/>
      <c r="AJ52" s="2"/>
      <c r="AK52" s="2"/>
      <c r="AR52" s="2"/>
      <c r="AT52" s="2"/>
      <c r="AU52" s="2"/>
    </row>
    <row r="53" spans="1:81" ht="12.75" x14ac:dyDescent="0.2">
      <c r="A53" s="257" t="s">
        <v>50</v>
      </c>
      <c r="B53" s="318">
        <f>SUM(B47:B52)</f>
        <v>976</v>
      </c>
      <c r="C53" s="645"/>
      <c r="D53" s="258">
        <f>SUM(D47:D52)</f>
        <v>0</v>
      </c>
      <c r="E53" s="258">
        <f>SUM(E47:E52)+E46</f>
        <v>-976</v>
      </c>
      <c r="F53" s="352">
        <f t="shared" ref="F53:N53" si="64">SUM(F47:F52)</f>
        <v>122</v>
      </c>
      <c r="G53" s="352">
        <f t="shared" si="64"/>
        <v>0</v>
      </c>
      <c r="H53" s="352">
        <f t="shared" si="64"/>
        <v>7</v>
      </c>
      <c r="I53" s="352">
        <f t="shared" si="64"/>
        <v>0</v>
      </c>
      <c r="J53" s="352">
        <f t="shared" si="64"/>
        <v>0</v>
      </c>
      <c r="K53" s="266">
        <f t="shared" si="64"/>
        <v>0</v>
      </c>
      <c r="L53" s="266">
        <f t="shared" si="64"/>
        <v>0</v>
      </c>
      <c r="M53" s="266">
        <f t="shared" si="64"/>
        <v>0</v>
      </c>
      <c r="N53" s="907">
        <f t="shared" si="64"/>
        <v>0</v>
      </c>
      <c r="O53" s="907"/>
      <c r="P53" s="907">
        <f>SUM(P47:P52)</f>
        <v>0</v>
      </c>
      <c r="Q53" s="908"/>
      <c r="R53" s="594">
        <f>SUM(R47:R52)</f>
        <v>0</v>
      </c>
      <c r="S53" s="12"/>
      <c r="T53" s="11"/>
      <c r="V53" s="54"/>
      <c r="W53" s="2"/>
      <c r="Z53" s="2"/>
      <c r="AA53" s="2"/>
      <c r="AB53" s="2"/>
      <c r="AC53" s="2"/>
      <c r="AG53" s="2"/>
      <c r="AH53" s="2"/>
      <c r="AI53" s="2"/>
      <c r="AJ53" s="2"/>
      <c r="AK53" s="2"/>
      <c r="AR53" s="2"/>
      <c r="AT53" s="2"/>
      <c r="AU53" s="2"/>
    </row>
    <row r="54" spans="1:81" ht="12.75" x14ac:dyDescent="0.2">
      <c r="A54" s="754" t="str">
        <f>IF(E40&gt;0,"Zusammen bei gedeckelten Ü-Stunden:","")</f>
        <v>Zusammen bei gedeckelten Ü-Stunden:</v>
      </c>
      <c r="E54" s="67">
        <f>IF(E53&gt;E35,E35,E53)</f>
        <v>-976</v>
      </c>
      <c r="O54" s="2"/>
      <c r="Q54" s="2"/>
      <c r="R54" s="11"/>
      <c r="S54" s="12"/>
      <c r="T54" s="11"/>
      <c r="V54" s="54"/>
      <c r="W54" s="2"/>
      <c r="Z54" s="2"/>
      <c r="AA54" s="2"/>
      <c r="AB54" s="2"/>
      <c r="AC54" s="2"/>
      <c r="AG54" s="2"/>
      <c r="AH54" s="2"/>
      <c r="AI54" s="2"/>
      <c r="AJ54" s="2"/>
      <c r="AK54" s="2"/>
      <c r="AR54" s="2"/>
      <c r="AT54" s="2"/>
      <c r="AU54" s="2"/>
    </row>
    <row r="55" spans="1:81" ht="12.75" hidden="1" x14ac:dyDescent="0.2">
      <c r="A55" s="2"/>
      <c r="O55" s="2"/>
      <c r="Q55" s="27"/>
      <c r="R55" s="11"/>
      <c r="S55" s="12"/>
      <c r="T55" s="11"/>
      <c r="V55" s="54"/>
      <c r="W55" s="2"/>
      <c r="Z55" s="2"/>
      <c r="AA55" s="2"/>
      <c r="AB55" s="2"/>
      <c r="AC55" s="2"/>
      <c r="AG55" s="2"/>
      <c r="AH55" s="2"/>
      <c r="AI55" s="2"/>
      <c r="AJ55" s="2"/>
      <c r="AK55" s="2"/>
      <c r="AR55" s="2"/>
      <c r="AT55" s="2"/>
      <c r="AU55" s="2"/>
    </row>
    <row r="56" spans="1:81" ht="12.75" hidden="1" x14ac:dyDescent="0.2">
      <c r="S56" s="87"/>
      <c r="AJ56" s="64"/>
      <c r="AL56" s="57"/>
      <c r="AM56" s="57"/>
      <c r="AN56" s="57"/>
      <c r="AO56" s="57"/>
      <c r="AP56" s="57"/>
      <c r="AQ56" s="57"/>
      <c r="AX56" s="57"/>
      <c r="AY56" s="57"/>
      <c r="AZ56" s="57"/>
      <c r="BA56" s="57"/>
      <c r="BB56" s="57"/>
      <c r="BC56" s="57"/>
      <c r="BD56" s="57"/>
      <c r="BE56" s="57"/>
      <c r="BF56" s="57"/>
      <c r="BG56" s="57"/>
      <c r="BN56" s="57"/>
      <c r="BO56" s="57"/>
      <c r="BP56" s="57"/>
      <c r="BQ56" s="57"/>
      <c r="BR56" s="57"/>
      <c r="BS56" s="57"/>
      <c r="BT56" s="57"/>
      <c r="BU56" s="57"/>
      <c r="BV56" s="57"/>
      <c r="BW56" s="57"/>
      <c r="BX56" s="57"/>
      <c r="BY56" s="57"/>
      <c r="BZ56" s="57"/>
      <c r="CA56" s="57"/>
      <c r="CB56" s="57"/>
      <c r="CC56" s="57"/>
    </row>
    <row r="57" spans="1:81" ht="12.75" hidden="1" x14ac:dyDescent="0.2">
      <c r="S57" s="87"/>
      <c r="AJ57" s="64"/>
      <c r="AL57" s="57"/>
      <c r="AM57" s="57"/>
      <c r="AN57" s="57"/>
      <c r="AO57" s="57"/>
      <c r="AP57" s="57"/>
      <c r="AQ57" s="57"/>
      <c r="AX57" s="57"/>
      <c r="AY57" s="57"/>
      <c r="AZ57" s="57"/>
      <c r="BA57" s="57"/>
      <c r="BB57" s="57"/>
      <c r="BC57" s="57"/>
      <c r="BD57" s="57"/>
      <c r="BE57" s="57"/>
      <c r="BF57" s="57"/>
      <c r="BG57" s="57"/>
      <c r="BN57" s="57"/>
      <c r="BO57" s="57"/>
      <c r="BP57" s="57"/>
      <c r="BQ57" s="57"/>
      <c r="BR57" s="57"/>
      <c r="BS57" s="57"/>
      <c r="BT57" s="57"/>
      <c r="BU57" s="57"/>
      <c r="BV57" s="57"/>
      <c r="BW57" s="57"/>
      <c r="BX57" s="57"/>
      <c r="BY57" s="57"/>
      <c r="BZ57" s="57"/>
      <c r="CA57" s="57"/>
      <c r="CB57" s="57"/>
      <c r="CC57" s="57"/>
    </row>
    <row r="58" spans="1:81" ht="12.75" hidden="1" x14ac:dyDescent="0.2">
      <c r="S58" s="87"/>
      <c r="AJ58" s="64"/>
      <c r="AL58" s="57"/>
      <c r="AM58" s="57"/>
      <c r="AN58" s="57"/>
      <c r="AO58" s="57"/>
      <c r="AP58" s="57"/>
      <c r="AQ58" s="57"/>
      <c r="AX58" s="57"/>
      <c r="AY58" s="57"/>
      <c r="AZ58" s="57"/>
      <c r="BA58" s="57"/>
      <c r="BB58" s="57"/>
      <c r="BC58" s="57"/>
      <c r="BD58" s="57"/>
      <c r="BE58" s="57"/>
      <c r="BF58" s="57"/>
      <c r="BG58" s="57"/>
      <c r="BN58" s="57"/>
      <c r="BO58" s="57"/>
      <c r="BP58" s="57"/>
      <c r="BQ58" s="57"/>
      <c r="BR58" s="57"/>
      <c r="BS58" s="57"/>
      <c r="BT58" s="57"/>
      <c r="BU58" s="57"/>
      <c r="BV58" s="57"/>
      <c r="BW58" s="57"/>
      <c r="BX58" s="57"/>
      <c r="BY58" s="57"/>
      <c r="BZ58" s="57"/>
      <c r="CA58" s="57"/>
      <c r="CB58" s="57"/>
      <c r="CC58" s="57"/>
    </row>
    <row r="59" spans="1:81" ht="12.75" hidden="1" x14ac:dyDescent="0.2">
      <c r="S59" s="87"/>
      <c r="AJ59" s="64"/>
      <c r="AL59" s="57"/>
      <c r="AM59" s="57"/>
      <c r="AN59" s="57"/>
      <c r="AO59" s="57"/>
      <c r="AP59" s="57"/>
      <c r="AQ59" s="57"/>
      <c r="AX59" s="57"/>
      <c r="AY59" s="57"/>
      <c r="AZ59" s="57"/>
      <c r="BA59" s="57"/>
      <c r="BB59" s="57"/>
      <c r="BC59" s="57"/>
      <c r="BD59" s="57"/>
      <c r="BE59" s="57"/>
      <c r="BF59" s="57"/>
      <c r="BG59" s="57"/>
      <c r="BN59" s="57"/>
      <c r="BO59" s="57"/>
      <c r="BP59" s="57"/>
      <c r="BQ59" s="57"/>
      <c r="BR59" s="57"/>
      <c r="BS59" s="57"/>
      <c r="BT59" s="57"/>
      <c r="BU59" s="57"/>
      <c r="BV59" s="57"/>
      <c r="BW59" s="57"/>
      <c r="BX59" s="57"/>
      <c r="BY59" s="57"/>
      <c r="BZ59" s="57"/>
      <c r="CA59" s="57"/>
      <c r="CB59" s="57"/>
      <c r="CC59" s="57"/>
    </row>
    <row r="60" spans="1:81" ht="12.75" hidden="1" x14ac:dyDescent="0.2">
      <c r="B60" s="393"/>
      <c r="C60" s="105"/>
      <c r="D60" s="105"/>
      <c r="E60" s="105"/>
      <c r="F60" s="105"/>
      <c r="G60" s="105"/>
      <c r="H60" s="105"/>
      <c r="I60" s="105"/>
      <c r="J60" s="105"/>
      <c r="K60" s="105"/>
      <c r="L60" s="105"/>
      <c r="O60" s="2"/>
      <c r="Q60" s="2"/>
      <c r="S60" s="1"/>
      <c r="V60" s="2"/>
      <c r="W60" s="2"/>
      <c r="X60" s="21"/>
      <c r="AJ60" s="64"/>
      <c r="AL60" s="57"/>
      <c r="AM60" s="57"/>
      <c r="AN60" s="57"/>
      <c r="AO60" s="57"/>
      <c r="AP60" s="57"/>
      <c r="AQ60" s="57"/>
      <c r="AX60" s="57"/>
      <c r="AY60" s="57"/>
      <c r="AZ60" s="57"/>
      <c r="BA60" s="57"/>
      <c r="BB60" s="57"/>
      <c r="BC60" s="57"/>
      <c r="BD60" s="57"/>
      <c r="BE60" s="57"/>
      <c r="BF60" s="57"/>
      <c r="BG60" s="57"/>
      <c r="BN60" s="57"/>
      <c r="BO60" s="57"/>
      <c r="BP60" s="57"/>
      <c r="BQ60" s="57"/>
      <c r="BR60" s="57"/>
      <c r="BS60" s="57"/>
      <c r="BT60" s="57"/>
      <c r="BU60" s="57"/>
      <c r="BV60" s="57"/>
      <c r="BW60" s="57"/>
      <c r="BX60" s="57"/>
      <c r="BY60" s="57"/>
      <c r="BZ60" s="57"/>
      <c r="CA60" s="57"/>
      <c r="CB60" s="57"/>
      <c r="CC60" s="57"/>
    </row>
    <row r="61" spans="1:81" ht="12.75" hidden="1" x14ac:dyDescent="0.2">
      <c r="C61" s="394"/>
      <c r="D61" s="394"/>
      <c r="E61" s="395"/>
      <c r="F61" s="394"/>
      <c r="K61" s="88"/>
      <c r="O61" s="2"/>
      <c r="Q61" s="2"/>
      <c r="S61" s="1"/>
      <c r="V61" s="2"/>
      <c r="W61" s="2"/>
      <c r="X61" s="21"/>
      <c r="AJ61" s="64"/>
      <c r="AL61" s="57"/>
      <c r="AM61" s="57"/>
      <c r="AN61" s="57"/>
      <c r="AO61" s="57"/>
      <c r="AP61" s="57"/>
      <c r="AQ61" s="57"/>
      <c r="AX61" s="57"/>
      <c r="AY61" s="57"/>
      <c r="AZ61" s="57"/>
      <c r="BA61" s="57"/>
      <c r="BB61" s="57"/>
      <c r="BC61" s="57"/>
      <c r="BD61" s="57"/>
      <c r="BE61" s="57"/>
      <c r="BF61" s="57"/>
      <c r="BG61" s="57"/>
      <c r="BN61" s="57"/>
      <c r="BO61" s="57"/>
      <c r="BP61" s="57"/>
      <c r="BQ61" s="57"/>
      <c r="BR61" s="57"/>
      <c r="BS61" s="57"/>
      <c r="BT61" s="57"/>
      <c r="BU61" s="57"/>
      <c r="BV61" s="57"/>
      <c r="BW61" s="57"/>
      <c r="BX61" s="57"/>
      <c r="BY61" s="57"/>
      <c r="BZ61" s="57"/>
      <c r="CA61" s="57"/>
      <c r="CB61" s="57"/>
      <c r="CC61" s="57"/>
    </row>
    <row r="62" spans="1:81" ht="12.75" hidden="1" x14ac:dyDescent="0.2">
      <c r="D62" s="105"/>
      <c r="E62" s="54"/>
      <c r="F62" s="54"/>
      <c r="G62" s="54"/>
      <c r="H62" s="54"/>
      <c r="I62" s="54"/>
      <c r="J62" s="54"/>
      <c r="K62" s="88"/>
      <c r="O62" s="2"/>
      <c r="Q62" s="2"/>
      <c r="S62" s="1"/>
      <c r="V62" s="2"/>
      <c r="W62" s="2"/>
      <c r="X62" s="21"/>
      <c r="AJ62" s="64"/>
      <c r="AL62" s="57"/>
      <c r="AM62" s="57"/>
      <c r="AN62" s="57"/>
      <c r="AO62" s="57"/>
      <c r="AP62" s="57"/>
      <c r="AQ62" s="57"/>
      <c r="AX62" s="57"/>
      <c r="AY62" s="57"/>
      <c r="AZ62" s="57"/>
      <c r="BA62" s="57"/>
      <c r="BB62" s="57"/>
      <c r="BC62" s="57"/>
      <c r="BD62" s="57"/>
      <c r="BE62" s="57"/>
      <c r="BF62" s="57"/>
      <c r="BG62" s="57"/>
      <c r="BN62" s="57"/>
      <c r="BO62" s="57"/>
      <c r="BP62" s="57"/>
      <c r="BQ62" s="57"/>
      <c r="BR62" s="57"/>
      <c r="BS62" s="57"/>
      <c r="BT62" s="57"/>
      <c r="BU62" s="57"/>
      <c r="BV62" s="57"/>
      <c r="BW62" s="57"/>
      <c r="BX62" s="57"/>
      <c r="BY62" s="57"/>
      <c r="BZ62" s="57"/>
      <c r="CA62" s="57"/>
      <c r="CB62" s="57"/>
      <c r="CC62" s="57"/>
    </row>
    <row r="63" spans="1:81" ht="12.75" hidden="1" x14ac:dyDescent="0.2">
      <c r="B63" s="851"/>
      <c r="C63" s="851"/>
      <c r="D63" s="105"/>
      <c r="E63" s="309"/>
      <c r="F63" s="105"/>
      <c r="G63" s="309"/>
      <c r="H63" s="105"/>
      <c r="I63" s="309"/>
      <c r="J63" s="105"/>
      <c r="K63" s="88"/>
      <c r="O63" s="2"/>
      <c r="Q63" s="2"/>
      <c r="R63" s="397">
        <f>(INT(G63/100)+(G63-100*INT(G63/100))/60)/24</f>
        <v>0</v>
      </c>
      <c r="S63" s="1"/>
      <c r="T63" s="397">
        <f>(INT(E63/100)+(E63-100*INT(E63/100))/60)/24</f>
        <v>0</v>
      </c>
      <c r="V63" s="397">
        <f>(INT(I63/100)+(I63-100*INT(I63/100))/60)/24</f>
        <v>0</v>
      </c>
      <c r="W63" s="84">
        <f>T63*24</f>
        <v>0</v>
      </c>
      <c r="X63" s="84">
        <f>R63*24</f>
        <v>0</v>
      </c>
      <c r="Y63" s="84">
        <f>V63*24</f>
        <v>0</v>
      </c>
      <c r="AJ63" s="64"/>
      <c r="AL63" s="57"/>
      <c r="AM63" s="57"/>
      <c r="AN63" s="57"/>
      <c r="AO63" s="57"/>
      <c r="AP63" s="57"/>
      <c r="AQ63" s="57"/>
      <c r="AX63" s="57"/>
      <c r="AY63" s="57"/>
      <c r="AZ63" s="57"/>
      <c r="BA63" s="57"/>
      <c r="BB63" s="57"/>
      <c r="BC63" s="57"/>
      <c r="BD63" s="57"/>
      <c r="BE63" s="57"/>
      <c r="BF63" s="57"/>
      <c r="BG63" s="57"/>
      <c r="BN63" s="57"/>
      <c r="BO63" s="57"/>
      <c r="BP63" s="57"/>
      <c r="BQ63" s="57"/>
      <c r="BR63" s="57"/>
      <c r="BS63" s="57"/>
      <c r="BT63" s="57"/>
      <c r="BU63" s="57"/>
      <c r="BV63" s="57"/>
      <c r="BW63" s="57"/>
      <c r="BX63" s="57"/>
      <c r="BY63" s="57"/>
      <c r="BZ63" s="57"/>
      <c r="CA63" s="57"/>
      <c r="CB63" s="57"/>
      <c r="CC63" s="57"/>
    </row>
    <row r="64" spans="1:81" ht="13.5" thickBot="1" x14ac:dyDescent="0.25">
      <c r="A64" s="2" t="s">
        <v>51</v>
      </c>
      <c r="B64" s="2">
        <f>IF(Einstellungen!$F$31="s",Einstellungen!$G$32-G$53,IF(Einstellungen!$F$31="t",Einstellungen!E$32-G$53))</f>
        <v>0</v>
      </c>
      <c r="D64" s="2" t="str">
        <f>IF(Einstellungen!$F$31="s","Stunden Urlaub verfügbar.",IF(Einstellungen!$F$31="t","Tage Urlaub verfügbar"))</f>
        <v>Tage Urlaub verfügbar</v>
      </c>
      <c r="F64" s="105"/>
      <c r="G64" s="309"/>
      <c r="H64" s="105"/>
      <c r="I64" s="309"/>
      <c r="J64" s="105"/>
      <c r="K64" s="88"/>
      <c r="O64" s="2"/>
      <c r="Q64" s="2"/>
      <c r="R64" s="397">
        <f>(INT(G64/100)+(G64-100*INT(G64/100))/60)/24</f>
        <v>0</v>
      </c>
      <c r="S64" s="1"/>
      <c r="T64" s="397">
        <f>(INT(E64/100)+(E64-100*INT(E64/100))/60)/24</f>
        <v>0</v>
      </c>
      <c r="V64" s="397">
        <f>(INT(I64/100)+(I64-100*INT(I64/100))/60)/24</f>
        <v>0</v>
      </c>
      <c r="W64" s="84">
        <f>T64*24</f>
        <v>0</v>
      </c>
      <c r="X64" s="84">
        <f>R64*24</f>
        <v>0</v>
      </c>
      <c r="Y64" s="84">
        <f>V64*24</f>
        <v>0</v>
      </c>
      <c r="AJ64" s="64"/>
      <c r="AL64" s="57"/>
      <c r="AM64" s="57"/>
      <c r="AN64" s="57"/>
      <c r="AO64" s="57"/>
      <c r="AP64" s="57"/>
      <c r="AQ64" s="57"/>
      <c r="AX64" s="57"/>
      <c r="AY64" s="57"/>
      <c r="AZ64" s="57"/>
      <c r="BA64" s="57"/>
      <c r="BB64" s="57"/>
      <c r="BC64" s="57"/>
      <c r="BD64" s="57"/>
      <c r="BE64" s="57"/>
      <c r="BF64" s="57"/>
      <c r="BG64" s="57"/>
      <c r="BN64" s="57"/>
      <c r="BO64" s="57"/>
      <c r="BP64" s="57"/>
      <c r="BQ64" s="57"/>
      <c r="BR64" s="57"/>
      <c r="BS64" s="57"/>
      <c r="BT64" s="57"/>
      <c r="BU64" s="57"/>
      <c r="BV64" s="57"/>
      <c r="BW64" s="57"/>
      <c r="BX64" s="57"/>
      <c r="BY64" s="57"/>
      <c r="BZ64" s="57"/>
      <c r="CA64" s="57"/>
      <c r="CB64" s="57"/>
      <c r="CC64" s="57"/>
    </row>
    <row r="65" spans="1:81" ht="13.5" thickBot="1" x14ac:dyDescent="0.25">
      <c r="A65" s="393" t="s">
        <v>234</v>
      </c>
      <c r="B65" s="105"/>
      <c r="C65" s="105"/>
      <c r="D65" s="105"/>
      <c r="E65" s="105"/>
      <c r="F65" s="105"/>
      <c r="G65" s="386"/>
      <c r="H65" s="417" t="str">
        <f>Einstellungen!G47</f>
        <v>nein</v>
      </c>
      <c r="I65" s="105"/>
      <c r="J65" s="105"/>
      <c r="K65" s="105"/>
      <c r="O65" s="2"/>
      <c r="Q65" s="1"/>
      <c r="V65" s="2"/>
      <c r="W65" s="21"/>
      <c r="AJ65" s="64"/>
      <c r="AL65" s="57"/>
      <c r="AM65" s="57"/>
      <c r="AN65" s="57"/>
      <c r="AO65" s="57"/>
      <c r="AP65" s="57"/>
      <c r="AQ65" s="57"/>
      <c r="AX65" s="57"/>
      <c r="AY65" s="57"/>
      <c r="AZ65" s="57"/>
      <c r="BA65" s="57"/>
      <c r="BB65" s="57"/>
      <c r="BC65" s="57"/>
      <c r="BD65" s="57"/>
      <c r="BE65" s="57"/>
      <c r="BF65" s="57"/>
      <c r="BG65" s="57"/>
      <c r="BN65" s="57"/>
      <c r="BO65" s="57"/>
      <c r="BP65" s="57"/>
      <c r="BQ65" s="57"/>
      <c r="BR65" s="57"/>
      <c r="BS65" s="57"/>
      <c r="BT65" s="57"/>
      <c r="BU65" s="57"/>
      <c r="BV65" s="57"/>
      <c r="BW65" s="57"/>
      <c r="BX65" s="57"/>
      <c r="BY65" s="57"/>
      <c r="BZ65" s="57"/>
      <c r="CA65" s="57"/>
      <c r="CB65" s="57"/>
      <c r="CC65" s="57"/>
    </row>
    <row r="66" spans="1:81" ht="12.75" x14ac:dyDescent="0.2">
      <c r="A66" s="2"/>
      <c r="B66" s="394"/>
      <c r="C66" s="394"/>
      <c r="D66" s="395" t="s">
        <v>226</v>
      </c>
      <c r="E66" s="394"/>
      <c r="F66" s="2" t="s">
        <v>227</v>
      </c>
      <c r="H66" s="2" t="s">
        <v>228</v>
      </c>
      <c r="J66" s="88"/>
      <c r="O66" s="2"/>
      <c r="Q66" s="1"/>
      <c r="V66" s="2"/>
      <c r="W66" s="21"/>
      <c r="AJ66" s="64"/>
      <c r="AL66" s="57"/>
      <c r="AM66" s="57"/>
      <c r="AN66" s="57"/>
      <c r="AO66" s="57"/>
      <c r="AP66" s="57"/>
      <c r="AQ66" s="57"/>
      <c r="AX66" s="57"/>
      <c r="AY66" s="57"/>
      <c r="AZ66" s="57"/>
      <c r="BA66" s="57"/>
      <c r="BB66" s="57"/>
      <c r="BC66" s="57"/>
      <c r="BD66" s="57"/>
      <c r="BE66" s="57"/>
      <c r="BF66" s="57"/>
      <c r="BG66" s="57"/>
      <c r="BN66" s="57"/>
      <c r="BO66" s="57"/>
      <c r="BP66" s="57"/>
      <c r="BQ66" s="57"/>
      <c r="BR66" s="57"/>
      <c r="BS66" s="57"/>
      <c r="BT66" s="57"/>
      <c r="BU66" s="57"/>
      <c r="BV66" s="57"/>
      <c r="BW66" s="57"/>
      <c r="BX66" s="57"/>
      <c r="BY66" s="57"/>
      <c r="BZ66" s="57"/>
      <c r="CA66" s="57"/>
      <c r="CB66" s="57"/>
      <c r="CC66" s="57"/>
    </row>
    <row r="67" spans="1:81" ht="12.75" x14ac:dyDescent="0.2">
      <c r="A67" s="2"/>
      <c r="C67" s="105"/>
      <c r="D67" s="396" t="s">
        <v>231</v>
      </c>
      <c r="E67" s="396" t="s">
        <v>237</v>
      </c>
      <c r="F67" s="396" t="s">
        <v>231</v>
      </c>
      <c r="G67" s="396" t="s">
        <v>237</v>
      </c>
      <c r="H67" s="396" t="s">
        <v>233</v>
      </c>
      <c r="I67" s="396" t="s">
        <v>237</v>
      </c>
      <c r="J67" s="88"/>
      <c r="O67" s="2"/>
      <c r="Q67" s="1"/>
      <c r="V67" s="2"/>
      <c r="W67" s="21"/>
      <c r="AJ67" s="64"/>
      <c r="AL67" s="57"/>
      <c r="AM67" s="57"/>
      <c r="AN67" s="57"/>
      <c r="AO67" s="57"/>
      <c r="AP67" s="57"/>
      <c r="AQ67" s="57"/>
      <c r="AX67" s="57"/>
      <c r="AY67" s="57"/>
      <c r="AZ67" s="57"/>
      <c r="BA67" s="57"/>
      <c r="BB67" s="57"/>
      <c r="BC67" s="57"/>
      <c r="BD67" s="57"/>
      <c r="BE67" s="57"/>
      <c r="BF67" s="57"/>
      <c r="BG67" s="57"/>
      <c r="BN67" s="57"/>
      <c r="BO67" s="57"/>
      <c r="BP67" s="57"/>
      <c r="BQ67" s="57"/>
      <c r="BR67" s="57"/>
      <c r="BS67" s="57"/>
      <c r="BT67" s="57"/>
      <c r="BU67" s="57"/>
      <c r="BV67" s="57"/>
      <c r="BW67" s="57"/>
      <c r="BX67" s="57"/>
      <c r="BY67" s="57"/>
      <c r="BZ67" s="57"/>
      <c r="CA67" s="57"/>
      <c r="CB67" s="57"/>
      <c r="CC67" s="57"/>
    </row>
    <row r="68" spans="1:81" ht="12.75" x14ac:dyDescent="0.2">
      <c r="A68" s="851" t="s">
        <v>34</v>
      </c>
      <c r="B68" s="851"/>
      <c r="C68" s="105"/>
      <c r="D68" s="415">
        <f>Einstellungen!E49</f>
        <v>1800</v>
      </c>
      <c r="E68" s="416">
        <f>Einstellungen!F49</f>
        <v>1.5</v>
      </c>
      <c r="F68" s="415">
        <f>Einstellungen!G49</f>
        <v>2200</v>
      </c>
      <c r="G68" s="416">
        <f>Einstellungen!H49</f>
        <v>2</v>
      </c>
      <c r="H68" s="415">
        <f>Einstellungen!I49</f>
        <v>600</v>
      </c>
      <c r="I68" s="416">
        <f>Einstellungen!J49</f>
        <v>2</v>
      </c>
      <c r="J68" s="88"/>
      <c r="O68" s="2"/>
      <c r="Q68" s="1"/>
      <c r="R68" s="397">
        <f t="shared" ref="R68:R74" si="65">(INT(H68/100)+(H68-100*INT(H68/100))/60)/24</f>
        <v>0.25</v>
      </c>
      <c r="S68" s="397">
        <f>(INT(D68/100)+(D68-100*INT(D68/100))/60)/24</f>
        <v>0.75</v>
      </c>
      <c r="T68" s="397">
        <f>(INT(F68/100)+(F68-100*INT(F68/100))/60)/24</f>
        <v>0.91666666666666663</v>
      </c>
      <c r="U68" s="397"/>
      <c r="V68" s="84">
        <f>S68*24</f>
        <v>18</v>
      </c>
      <c r="W68" s="84">
        <f t="shared" ref="W68:W74" si="66">T68*24</f>
        <v>22</v>
      </c>
      <c r="X68" s="84">
        <f t="shared" ref="X68:X74" si="67">R68*24</f>
        <v>6</v>
      </c>
      <c r="AJ68" s="64"/>
      <c r="AL68" s="57"/>
      <c r="AM68" s="57"/>
      <c r="AN68" s="57"/>
      <c r="AO68" s="57"/>
      <c r="AP68" s="57"/>
      <c r="AQ68" s="57"/>
      <c r="AX68" s="57"/>
      <c r="AY68" s="57"/>
      <c r="AZ68" s="57"/>
      <c r="BA68" s="57"/>
      <c r="BB68" s="57"/>
      <c r="BC68" s="57"/>
      <c r="BD68" s="57"/>
      <c r="BE68" s="57"/>
      <c r="BF68" s="57"/>
      <c r="BG68" s="57"/>
      <c r="BN68" s="57"/>
      <c r="BO68" s="57"/>
      <c r="BP68" s="57"/>
      <c r="BQ68" s="57"/>
      <c r="BR68" s="57"/>
      <c r="BS68" s="57"/>
      <c r="BT68" s="57"/>
      <c r="BU68" s="57"/>
      <c r="BV68" s="57"/>
      <c r="BW68" s="57"/>
      <c r="BX68" s="57"/>
      <c r="BY68" s="57"/>
      <c r="BZ68" s="57"/>
      <c r="CA68" s="57"/>
      <c r="CB68" s="57"/>
      <c r="CC68" s="57"/>
    </row>
    <row r="69" spans="1:81" ht="12.75" x14ac:dyDescent="0.2">
      <c r="A69" s="851" t="s">
        <v>36</v>
      </c>
      <c r="B69" s="851"/>
      <c r="C69" s="105"/>
      <c r="D69" s="415">
        <f>Einstellungen!E50</f>
        <v>1800</v>
      </c>
      <c r="E69" s="416">
        <f>Einstellungen!F50</f>
        <v>1.5</v>
      </c>
      <c r="F69" s="415">
        <f>Einstellungen!G50</f>
        <v>2200</v>
      </c>
      <c r="G69" s="416">
        <f>Einstellungen!H50</f>
        <v>2</v>
      </c>
      <c r="H69" s="415">
        <f>Einstellungen!I50</f>
        <v>600</v>
      </c>
      <c r="I69" s="416">
        <f>Einstellungen!J50</f>
        <v>2</v>
      </c>
      <c r="J69" s="88"/>
      <c r="O69" s="2"/>
      <c r="Q69" s="1"/>
      <c r="R69" s="397">
        <f t="shared" si="65"/>
        <v>0.25</v>
      </c>
      <c r="S69" s="397">
        <f t="shared" ref="S69:S74" si="68">(INT(D69/100)+(D69-100*INT(D69/100))/60)/24</f>
        <v>0.75</v>
      </c>
      <c r="T69" s="397">
        <f t="shared" ref="T69:T74" si="69">(INT(F69/100)+(F69-100*INT(F69/100))/60)/24</f>
        <v>0.91666666666666663</v>
      </c>
      <c r="U69" s="397"/>
      <c r="V69" s="84">
        <f t="shared" ref="V69:V74" si="70">S69*24</f>
        <v>18</v>
      </c>
      <c r="W69" s="84">
        <f t="shared" si="66"/>
        <v>22</v>
      </c>
      <c r="X69" s="84">
        <f t="shared" si="67"/>
        <v>6</v>
      </c>
      <c r="AJ69" s="64"/>
      <c r="AL69" s="57"/>
      <c r="AM69" s="57"/>
      <c r="AN69" s="57"/>
      <c r="AO69" s="57"/>
      <c r="AP69" s="57"/>
      <c r="AQ69" s="57"/>
      <c r="AX69" s="57"/>
      <c r="AY69" s="57"/>
      <c r="AZ69" s="57"/>
      <c r="BA69" s="57"/>
      <c r="BB69" s="57"/>
      <c r="BC69" s="57"/>
      <c r="BD69" s="57"/>
      <c r="BE69" s="57"/>
      <c r="BF69" s="57"/>
      <c r="BG69" s="57"/>
      <c r="BN69" s="57"/>
      <c r="BO69" s="57"/>
      <c r="BP69" s="57"/>
      <c r="BQ69" s="57"/>
      <c r="BR69" s="57"/>
      <c r="BS69" s="57"/>
      <c r="BT69" s="57"/>
      <c r="BU69" s="57"/>
      <c r="BV69" s="57"/>
      <c r="BW69" s="57"/>
      <c r="BX69" s="57"/>
      <c r="BY69" s="57"/>
      <c r="BZ69" s="57"/>
      <c r="CA69" s="57"/>
      <c r="CB69" s="57"/>
      <c r="CC69" s="57"/>
    </row>
    <row r="70" spans="1:81" ht="12.75" x14ac:dyDescent="0.2">
      <c r="A70" s="851" t="s">
        <v>39</v>
      </c>
      <c r="B70" s="851"/>
      <c r="C70" s="105"/>
      <c r="D70" s="415">
        <f>Einstellungen!E51</f>
        <v>1800</v>
      </c>
      <c r="E70" s="416">
        <f>Einstellungen!F51</f>
        <v>1.5</v>
      </c>
      <c r="F70" s="415">
        <f>Einstellungen!G51</f>
        <v>2200</v>
      </c>
      <c r="G70" s="416">
        <f>Einstellungen!H51</f>
        <v>2</v>
      </c>
      <c r="H70" s="415">
        <f>Einstellungen!I51</f>
        <v>600</v>
      </c>
      <c r="I70" s="416">
        <f>Einstellungen!J51</f>
        <v>2</v>
      </c>
      <c r="J70" s="88"/>
      <c r="O70" s="2"/>
      <c r="Q70" s="1"/>
      <c r="R70" s="397">
        <f t="shared" si="65"/>
        <v>0.25</v>
      </c>
      <c r="S70" s="397">
        <f t="shared" si="68"/>
        <v>0.75</v>
      </c>
      <c r="T70" s="397">
        <f t="shared" si="69"/>
        <v>0.91666666666666663</v>
      </c>
      <c r="U70" s="397"/>
      <c r="V70" s="84">
        <f t="shared" si="70"/>
        <v>18</v>
      </c>
      <c r="W70" s="84">
        <f t="shared" si="66"/>
        <v>22</v>
      </c>
      <c r="X70" s="84">
        <f t="shared" si="67"/>
        <v>6</v>
      </c>
      <c r="AJ70" s="64"/>
      <c r="AL70" s="57"/>
      <c r="AM70" s="57"/>
      <c r="AN70" s="57"/>
      <c r="AO70" s="57"/>
      <c r="AP70" s="57"/>
      <c r="AQ70" s="57"/>
      <c r="AX70" s="57"/>
      <c r="AY70" s="57"/>
      <c r="AZ70" s="57"/>
      <c r="BA70" s="57"/>
      <c r="BB70" s="57"/>
      <c r="BC70" s="57"/>
      <c r="BD70" s="57"/>
      <c r="BE70" s="57"/>
      <c r="BF70" s="57"/>
      <c r="BG70" s="57"/>
      <c r="BN70" s="57"/>
      <c r="BO70" s="57"/>
      <c r="BP70" s="57"/>
      <c r="BQ70" s="57"/>
      <c r="BR70" s="57"/>
      <c r="BS70" s="57"/>
      <c r="BT70" s="57"/>
      <c r="BU70" s="57"/>
      <c r="BV70" s="57"/>
      <c r="BW70" s="57"/>
      <c r="BX70" s="57"/>
      <c r="BY70" s="57"/>
      <c r="BZ70" s="57"/>
      <c r="CA70" s="57"/>
      <c r="CB70" s="57"/>
      <c r="CC70" s="57"/>
    </row>
    <row r="71" spans="1:81" ht="12.75" x14ac:dyDescent="0.2">
      <c r="A71" s="851" t="s">
        <v>42</v>
      </c>
      <c r="B71" s="851"/>
      <c r="C71" s="105"/>
      <c r="D71" s="415">
        <f>Einstellungen!E52</f>
        <v>1800</v>
      </c>
      <c r="E71" s="416">
        <f>Einstellungen!F52</f>
        <v>1.5</v>
      </c>
      <c r="F71" s="415">
        <f>Einstellungen!G52</f>
        <v>2200</v>
      </c>
      <c r="G71" s="416">
        <f>Einstellungen!H52</f>
        <v>2</v>
      </c>
      <c r="H71" s="415">
        <f>Einstellungen!I52</f>
        <v>600</v>
      </c>
      <c r="I71" s="416">
        <f>Einstellungen!J52</f>
        <v>2</v>
      </c>
      <c r="J71" s="88"/>
      <c r="O71" s="2"/>
      <c r="Q71" s="1"/>
      <c r="R71" s="397">
        <f t="shared" si="65"/>
        <v>0.25</v>
      </c>
      <c r="S71" s="397">
        <f t="shared" si="68"/>
        <v>0.75</v>
      </c>
      <c r="T71" s="397">
        <f t="shared" si="69"/>
        <v>0.91666666666666663</v>
      </c>
      <c r="U71" s="397"/>
      <c r="V71" s="84">
        <f t="shared" si="70"/>
        <v>18</v>
      </c>
      <c r="W71" s="84">
        <f t="shared" si="66"/>
        <v>22</v>
      </c>
      <c r="X71" s="84">
        <f t="shared" si="67"/>
        <v>6</v>
      </c>
      <c r="AJ71" s="64"/>
      <c r="AL71" s="57"/>
      <c r="AM71" s="57"/>
      <c r="AN71" s="57"/>
      <c r="AO71" s="57"/>
      <c r="AP71" s="57"/>
      <c r="AQ71" s="57"/>
      <c r="AX71" s="57"/>
      <c r="AY71" s="57"/>
      <c r="AZ71" s="57"/>
      <c r="BA71" s="57"/>
      <c r="BB71" s="57"/>
      <c r="BC71" s="57"/>
      <c r="BD71" s="57"/>
      <c r="BE71" s="57"/>
      <c r="BF71" s="57"/>
      <c r="BG71" s="57"/>
      <c r="BN71" s="57"/>
      <c r="BO71" s="57"/>
      <c r="BP71" s="57"/>
      <c r="BQ71" s="57"/>
      <c r="BR71" s="57"/>
      <c r="BS71" s="57"/>
      <c r="BT71" s="57"/>
      <c r="BU71" s="57"/>
      <c r="BV71" s="57"/>
      <c r="BW71" s="57"/>
      <c r="BX71" s="57"/>
      <c r="BY71" s="57"/>
      <c r="BZ71" s="57"/>
      <c r="CA71" s="57"/>
      <c r="CB71" s="57"/>
      <c r="CC71" s="57"/>
    </row>
    <row r="72" spans="1:81" ht="12.75" x14ac:dyDescent="0.2">
      <c r="A72" s="851" t="s">
        <v>43</v>
      </c>
      <c r="B72" s="851"/>
      <c r="C72" s="105"/>
      <c r="D72" s="415">
        <f>Einstellungen!E53</f>
        <v>1800</v>
      </c>
      <c r="E72" s="416">
        <f>Einstellungen!F53</f>
        <v>1.5</v>
      </c>
      <c r="F72" s="415">
        <f>Einstellungen!G53</f>
        <v>2200</v>
      </c>
      <c r="G72" s="416">
        <f>Einstellungen!H53</f>
        <v>2</v>
      </c>
      <c r="H72" s="415">
        <f>Einstellungen!I53</f>
        <v>600</v>
      </c>
      <c r="I72" s="416">
        <f>Einstellungen!J53</f>
        <v>2</v>
      </c>
      <c r="J72" s="88"/>
      <c r="O72" s="2"/>
      <c r="Q72" s="1"/>
      <c r="R72" s="397">
        <f t="shared" si="65"/>
        <v>0.25</v>
      </c>
      <c r="S72" s="397">
        <f t="shared" si="68"/>
        <v>0.75</v>
      </c>
      <c r="T72" s="397">
        <f t="shared" si="69"/>
        <v>0.91666666666666663</v>
      </c>
      <c r="U72" s="397"/>
      <c r="V72" s="84">
        <f t="shared" si="70"/>
        <v>18</v>
      </c>
      <c r="W72" s="84">
        <f t="shared" si="66"/>
        <v>22</v>
      </c>
      <c r="X72" s="84">
        <f t="shared" si="67"/>
        <v>6</v>
      </c>
      <c r="AJ72" s="64"/>
      <c r="AL72" s="57"/>
      <c r="AM72" s="57"/>
      <c r="AN72" s="57"/>
      <c r="AO72" s="57"/>
      <c r="AP72" s="57"/>
      <c r="AQ72" s="57"/>
      <c r="AX72" s="57"/>
      <c r="AY72" s="57"/>
      <c r="AZ72" s="57"/>
      <c r="BA72" s="57"/>
      <c r="BB72" s="57"/>
      <c r="BC72" s="57"/>
      <c r="BD72" s="57"/>
      <c r="BE72" s="57"/>
      <c r="BF72" s="57"/>
      <c r="BG72" s="57"/>
      <c r="BN72" s="57"/>
      <c r="BO72" s="57"/>
      <c r="BP72" s="57"/>
      <c r="BQ72" s="57"/>
      <c r="BR72" s="57"/>
      <c r="BS72" s="57"/>
      <c r="BT72" s="57"/>
      <c r="BU72" s="57"/>
      <c r="BV72" s="57"/>
      <c r="BW72" s="57"/>
      <c r="BX72" s="57"/>
      <c r="BY72" s="57"/>
      <c r="BZ72" s="57"/>
      <c r="CA72" s="57"/>
      <c r="CB72" s="57"/>
      <c r="CC72" s="57"/>
    </row>
    <row r="73" spans="1:81" ht="12.75" x14ac:dyDescent="0.2">
      <c r="A73" s="851" t="s">
        <v>45</v>
      </c>
      <c r="B73" s="851"/>
      <c r="C73" s="105"/>
      <c r="D73" s="415">
        <f>Einstellungen!E54</f>
        <v>1800</v>
      </c>
      <c r="E73" s="416">
        <f>Einstellungen!F54</f>
        <v>1.5</v>
      </c>
      <c r="F73" s="415">
        <f>Einstellungen!G54</f>
        <v>2200</v>
      </c>
      <c r="G73" s="416">
        <f>Einstellungen!H54</f>
        <v>2</v>
      </c>
      <c r="H73" s="415">
        <f>Einstellungen!I54</f>
        <v>600</v>
      </c>
      <c r="I73" s="416">
        <f>Einstellungen!J54</f>
        <v>2</v>
      </c>
      <c r="J73" s="88"/>
      <c r="O73" s="2"/>
      <c r="Q73" s="1"/>
      <c r="R73" s="397">
        <f t="shared" si="65"/>
        <v>0.25</v>
      </c>
      <c r="S73" s="397">
        <f t="shared" si="68"/>
        <v>0.75</v>
      </c>
      <c r="T73" s="397">
        <f t="shared" si="69"/>
        <v>0.91666666666666663</v>
      </c>
      <c r="U73" s="397"/>
      <c r="V73" s="84">
        <f t="shared" si="70"/>
        <v>18</v>
      </c>
      <c r="W73" s="84">
        <f t="shared" si="66"/>
        <v>22</v>
      </c>
      <c r="X73" s="84">
        <f t="shared" si="67"/>
        <v>6</v>
      </c>
      <c r="AJ73" s="64"/>
      <c r="AL73" s="57"/>
      <c r="AM73" s="57"/>
      <c r="AN73" s="57"/>
      <c r="AO73" s="57"/>
      <c r="AP73" s="57"/>
      <c r="AQ73" s="57"/>
      <c r="AX73" s="57"/>
      <c r="AY73" s="57"/>
      <c r="AZ73" s="57"/>
      <c r="BA73" s="57"/>
      <c r="BB73" s="57"/>
      <c r="BC73" s="57"/>
      <c r="BD73" s="57"/>
      <c r="BE73" s="57"/>
      <c r="BF73" s="57"/>
      <c r="BG73" s="57"/>
      <c r="BN73" s="57"/>
      <c r="BO73" s="57"/>
      <c r="BP73" s="57"/>
      <c r="BQ73" s="57"/>
      <c r="BR73" s="57"/>
      <c r="BS73" s="57"/>
      <c r="BT73" s="57"/>
      <c r="BU73" s="57"/>
      <c r="BV73" s="57"/>
      <c r="BW73" s="57"/>
      <c r="BX73" s="57"/>
      <c r="BY73" s="57"/>
      <c r="BZ73" s="57"/>
      <c r="CA73" s="57"/>
      <c r="CB73" s="57"/>
      <c r="CC73" s="57"/>
    </row>
    <row r="74" spans="1:81" ht="12.75" x14ac:dyDescent="0.2">
      <c r="A74" s="858" t="s">
        <v>229</v>
      </c>
      <c r="B74" s="851"/>
      <c r="C74" s="105"/>
      <c r="D74" s="415">
        <f>Einstellungen!E55</f>
        <v>800</v>
      </c>
      <c r="E74" s="416">
        <f>Einstellungen!F55</f>
        <v>2</v>
      </c>
      <c r="F74" s="415">
        <f>Einstellungen!G55</f>
        <v>2200</v>
      </c>
      <c r="G74" s="416">
        <f>Einstellungen!H55</f>
        <v>3</v>
      </c>
      <c r="H74" s="415">
        <f>Einstellungen!I55</f>
        <v>600</v>
      </c>
      <c r="I74" s="416">
        <f>Einstellungen!J55</f>
        <v>3</v>
      </c>
      <c r="J74" s="88"/>
      <c r="O74" s="2"/>
      <c r="Q74" s="1"/>
      <c r="R74" s="397">
        <f t="shared" si="65"/>
        <v>0.25</v>
      </c>
      <c r="S74" s="397">
        <f t="shared" si="68"/>
        <v>0.33333333333333331</v>
      </c>
      <c r="T74" s="397">
        <f t="shared" si="69"/>
        <v>0.91666666666666663</v>
      </c>
      <c r="U74" s="397"/>
      <c r="V74" s="84">
        <f t="shared" si="70"/>
        <v>8</v>
      </c>
      <c r="W74" s="84">
        <f t="shared" si="66"/>
        <v>22</v>
      </c>
      <c r="X74" s="84">
        <f t="shared" si="67"/>
        <v>6</v>
      </c>
      <c r="AJ74" s="64"/>
      <c r="AL74" s="57"/>
      <c r="AM74" s="57"/>
      <c r="AN74" s="57"/>
      <c r="AO74" s="57"/>
      <c r="AP74" s="57"/>
      <c r="AQ74" s="57"/>
      <c r="AX74" s="57"/>
      <c r="AY74" s="57"/>
      <c r="AZ74" s="57"/>
      <c r="BA74" s="57"/>
      <c r="BB74" s="57"/>
      <c r="BC74" s="57"/>
      <c r="BD74" s="57"/>
      <c r="BE74" s="57"/>
      <c r="BF74" s="57"/>
      <c r="BG74" s="57"/>
      <c r="BN74" s="57"/>
      <c r="BO74" s="57"/>
      <c r="BP74" s="57"/>
      <c r="BQ74" s="57"/>
      <c r="BR74" s="57"/>
      <c r="BS74" s="57"/>
      <c r="BT74" s="57"/>
      <c r="BU74" s="57"/>
      <c r="BV74" s="57"/>
      <c r="BW74" s="57"/>
      <c r="BX74" s="57"/>
      <c r="BY74" s="57"/>
      <c r="BZ74" s="57"/>
      <c r="CA74" s="57"/>
      <c r="CB74" s="57"/>
      <c r="CC74" s="57"/>
    </row>
    <row r="75" spans="1:81" ht="13.5" thickBot="1" x14ac:dyDescent="0.25">
      <c r="A75" s="851"/>
      <c r="B75" s="851"/>
      <c r="D75" s="309"/>
      <c r="E75" s="105"/>
      <c r="F75" s="309"/>
      <c r="G75" s="105"/>
      <c r="H75" s="309"/>
      <c r="I75" s="105"/>
      <c r="J75" s="88"/>
      <c r="O75" s="2"/>
      <c r="Q75" s="1"/>
      <c r="R75" s="432"/>
      <c r="S75" s="432"/>
      <c r="T75" s="432"/>
      <c r="U75" s="432"/>
      <c r="V75" s="2"/>
      <c r="W75" s="21"/>
      <c r="AJ75" s="64"/>
      <c r="AL75" s="57"/>
      <c r="AM75" s="57"/>
      <c r="AN75" s="57"/>
      <c r="AO75" s="57"/>
      <c r="AP75" s="57"/>
      <c r="AQ75" s="57"/>
      <c r="AX75" s="57"/>
      <c r="AY75" s="57"/>
      <c r="AZ75" s="57"/>
      <c r="BA75" s="57"/>
      <c r="BB75" s="57"/>
      <c r="BC75" s="57"/>
      <c r="BD75" s="57"/>
      <c r="BE75" s="57"/>
      <c r="BF75" s="57"/>
      <c r="BG75" s="57"/>
      <c r="BN75" s="57"/>
      <c r="BO75" s="57"/>
      <c r="BP75" s="57"/>
      <c r="BQ75" s="57"/>
      <c r="BR75" s="57"/>
      <c r="BS75" s="57"/>
      <c r="BT75" s="57"/>
      <c r="BU75" s="57"/>
      <c r="BV75" s="57"/>
      <c r="BW75" s="57"/>
      <c r="BX75" s="57"/>
      <c r="BY75" s="57"/>
      <c r="BZ75" s="57"/>
      <c r="CA75" s="57"/>
      <c r="CB75" s="57"/>
      <c r="CC75" s="57"/>
    </row>
    <row r="76" spans="1:81" ht="12.75" thickBot="1" x14ac:dyDescent="0.25">
      <c r="A76" s="2" t="s">
        <v>236</v>
      </c>
      <c r="B76" s="398"/>
      <c r="C76" s="314"/>
      <c r="D76" s="399">
        <f>D78+F78+H78</f>
        <v>0</v>
      </c>
      <c r="E76" s="314"/>
      <c r="F76" s="314"/>
      <c r="G76" s="314"/>
      <c r="H76" s="314"/>
      <c r="I76" s="314"/>
      <c r="J76" s="88"/>
      <c r="O76" s="2"/>
      <c r="Q76" s="1"/>
      <c r="V76" s="2"/>
      <c r="W76" s="21"/>
      <c r="AJ76" s="64"/>
      <c r="AL76" s="57"/>
      <c r="AM76" s="57"/>
      <c r="AN76" s="57"/>
      <c r="AO76" s="57"/>
      <c r="AP76" s="57"/>
      <c r="AQ76" s="57"/>
      <c r="AX76" s="57"/>
      <c r="AY76" s="57"/>
      <c r="AZ76" s="57"/>
      <c r="BA76" s="57"/>
      <c r="BB76" s="57"/>
      <c r="BC76" s="57"/>
      <c r="BD76" s="57"/>
      <c r="BE76" s="57"/>
      <c r="BF76" s="57"/>
      <c r="BG76" s="57"/>
      <c r="BN76" s="57"/>
      <c r="BO76" s="57"/>
      <c r="BP76" s="57"/>
      <c r="BQ76" s="57"/>
      <c r="BR76" s="57"/>
      <c r="BS76" s="57"/>
      <c r="BT76" s="57"/>
      <c r="BU76" s="57"/>
      <c r="BV76" s="57"/>
      <c r="BW76" s="57"/>
      <c r="BX76" s="57"/>
      <c r="BY76" s="57"/>
      <c r="BZ76" s="57"/>
      <c r="CA76" s="57"/>
      <c r="CB76" s="57"/>
      <c r="CC76" s="57"/>
    </row>
    <row r="77" spans="1:81" ht="12.75" x14ac:dyDescent="0.2">
      <c r="A77" s="2"/>
      <c r="D77" s="2" t="s">
        <v>226</v>
      </c>
      <c r="F77" s="2" t="s">
        <v>227</v>
      </c>
      <c r="H77" s="400" t="s">
        <v>228</v>
      </c>
      <c r="I77" s="12"/>
      <c r="J77" s="88"/>
      <c r="O77" s="2"/>
      <c r="Q77" s="1"/>
      <c r="V77" s="2"/>
      <c r="W77" s="21"/>
      <c r="AJ77" s="64"/>
      <c r="AL77" s="57"/>
      <c r="AM77" s="57"/>
      <c r="AN77" s="57"/>
      <c r="AO77" s="57"/>
      <c r="AP77" s="57"/>
      <c r="AQ77" s="57"/>
      <c r="AX77" s="57"/>
      <c r="AY77" s="57"/>
      <c r="AZ77" s="57"/>
      <c r="BA77" s="57"/>
      <c r="BB77" s="57"/>
      <c r="BC77" s="57"/>
      <c r="BD77" s="57"/>
      <c r="BE77" s="57"/>
      <c r="BF77" s="57"/>
      <c r="BG77" s="57"/>
      <c r="BN77" s="57"/>
      <c r="BO77" s="57"/>
      <c r="BP77" s="57"/>
      <c r="BQ77" s="57"/>
      <c r="BR77" s="57"/>
      <c r="BS77" s="57"/>
      <c r="BT77" s="57"/>
      <c r="BU77" s="57"/>
      <c r="BV77" s="57"/>
      <c r="BW77" s="57"/>
      <c r="BX77" s="57"/>
      <c r="BY77" s="57"/>
      <c r="BZ77" s="57"/>
      <c r="CA77" s="57"/>
      <c r="CB77" s="57"/>
      <c r="CC77" s="57"/>
    </row>
    <row r="78" spans="1:81" ht="12.75" x14ac:dyDescent="0.2">
      <c r="A78" s="2"/>
      <c r="D78" s="583">
        <f>$BV$35</f>
        <v>0</v>
      </c>
      <c r="E78" s="584" t="str">
        <f>"+"</f>
        <v>+</v>
      </c>
      <c r="F78" s="583">
        <f>$CD$35</f>
        <v>0</v>
      </c>
      <c r="G78" s="584" t="str">
        <f>"+"</f>
        <v>+</v>
      </c>
      <c r="H78" s="583">
        <f>$CH$35</f>
        <v>0</v>
      </c>
      <c r="I78" s="401"/>
      <c r="J78" s="88"/>
      <c r="O78" s="2"/>
      <c r="Q78" s="1"/>
      <c r="V78" s="2"/>
      <c r="W78" s="21"/>
      <c r="AJ78" s="64"/>
      <c r="AL78" s="57"/>
      <c r="AM78" s="57"/>
      <c r="AN78" s="57"/>
      <c r="AO78" s="57"/>
      <c r="AP78" s="57"/>
      <c r="AQ78" s="57"/>
      <c r="AX78" s="57"/>
      <c r="AY78" s="57"/>
      <c r="AZ78" s="57"/>
      <c r="BA78" s="57"/>
      <c r="BB78" s="57"/>
      <c r="BC78" s="57"/>
      <c r="BD78" s="57"/>
      <c r="BE78" s="57"/>
      <c r="BF78" s="57"/>
      <c r="BG78" s="57"/>
      <c r="BN78" s="57"/>
      <c r="BO78" s="57"/>
      <c r="BP78" s="57"/>
      <c r="BQ78" s="57"/>
      <c r="BR78" s="57"/>
      <c r="BS78" s="57"/>
      <c r="BT78" s="57"/>
      <c r="BU78" s="57"/>
      <c r="BV78" s="57"/>
      <c r="BW78" s="57"/>
      <c r="BX78" s="57"/>
      <c r="BY78" s="57"/>
      <c r="BZ78" s="57"/>
      <c r="CA78" s="57"/>
      <c r="CB78" s="57"/>
      <c r="CC78" s="57"/>
    </row>
    <row r="79" spans="1:81" ht="12.75" thickBot="1" x14ac:dyDescent="0.25">
      <c r="A79" s="2"/>
      <c r="J79" s="88"/>
      <c r="O79" s="2"/>
      <c r="Q79" s="1"/>
      <c r="V79" s="2"/>
      <c r="W79" s="21"/>
      <c r="AJ79" s="64"/>
      <c r="AL79" s="57"/>
      <c r="AM79" s="57"/>
      <c r="AN79" s="57"/>
      <c r="AO79" s="57"/>
      <c r="AP79" s="57"/>
      <c r="AQ79" s="57"/>
      <c r="AX79" s="57"/>
      <c r="AY79" s="57"/>
      <c r="AZ79" s="57"/>
      <c r="BA79" s="57"/>
      <c r="BB79" s="57"/>
      <c r="BC79" s="57"/>
      <c r="BD79" s="57"/>
      <c r="BE79" s="57"/>
      <c r="BF79" s="57"/>
      <c r="BG79" s="57"/>
      <c r="BN79" s="57"/>
      <c r="BO79" s="57"/>
      <c r="BP79" s="57"/>
      <c r="BQ79" s="57"/>
      <c r="BR79" s="57"/>
      <c r="BS79" s="57"/>
      <c r="BT79" s="57"/>
      <c r="BU79" s="57"/>
      <c r="BV79" s="57"/>
      <c r="BW79" s="57"/>
      <c r="BX79" s="57"/>
      <c r="BY79" s="57"/>
      <c r="BZ79" s="57"/>
      <c r="CA79" s="57"/>
      <c r="CB79" s="57"/>
      <c r="CC79" s="57"/>
    </row>
    <row r="80" spans="1:81" ht="12.75" x14ac:dyDescent="0.2">
      <c r="A80" s="2"/>
      <c r="B80" s="402" t="s">
        <v>192</v>
      </c>
      <c r="C80" s="403"/>
      <c r="D80" s="403"/>
      <c r="E80" s="404"/>
      <c r="F80" s="404"/>
      <c r="G80" s="405"/>
      <c r="J80" s="88"/>
      <c r="O80" s="2"/>
      <c r="Q80" s="1"/>
      <c r="V80" s="2"/>
      <c r="W80" s="21"/>
      <c r="AJ80" s="64"/>
      <c r="AL80" s="57"/>
      <c r="AM80" s="57"/>
      <c r="AN80" s="57"/>
      <c r="AO80" s="57"/>
      <c r="AP80" s="57"/>
      <c r="AQ80" s="57"/>
      <c r="AX80" s="57"/>
      <c r="AY80" s="57"/>
      <c r="AZ80" s="57"/>
      <c r="BA80" s="57"/>
      <c r="BB80" s="57"/>
      <c r="BC80" s="57"/>
      <c r="BD80" s="57"/>
      <c r="BE80" s="57"/>
      <c r="BF80" s="57"/>
      <c r="BG80" s="57"/>
      <c r="BN80" s="57"/>
      <c r="BO80" s="57"/>
      <c r="BP80" s="57"/>
      <c r="BQ80" s="57"/>
      <c r="BR80" s="57"/>
      <c r="BS80" s="57"/>
      <c r="BT80" s="57"/>
      <c r="BU80" s="57"/>
      <c r="BV80" s="57"/>
      <c r="BW80" s="57"/>
      <c r="BX80" s="57"/>
      <c r="BY80" s="57"/>
      <c r="BZ80" s="57"/>
      <c r="CA80" s="57"/>
      <c r="CB80" s="57"/>
      <c r="CC80" s="57"/>
    </row>
    <row r="81" spans="1:81" ht="12.75" x14ac:dyDescent="0.2">
      <c r="A81" s="2"/>
      <c r="B81" s="406" t="s">
        <v>82</v>
      </c>
      <c r="C81" s="215"/>
      <c r="D81" s="215"/>
      <c r="E81" s="215"/>
      <c r="F81" s="215"/>
      <c r="G81" s="216"/>
      <c r="J81" s="88"/>
      <c r="O81" s="2"/>
      <c r="Q81" s="1"/>
      <c r="V81" s="2"/>
      <c r="W81" s="21"/>
      <c r="AJ81" s="64"/>
      <c r="AL81" s="57"/>
      <c r="AM81" s="57"/>
      <c r="AN81" s="57"/>
      <c r="AO81" s="57"/>
      <c r="AP81" s="57"/>
      <c r="AQ81" s="57"/>
      <c r="AX81" s="57"/>
      <c r="AY81" s="57"/>
      <c r="AZ81" s="57"/>
      <c r="BA81" s="57"/>
      <c r="BB81" s="57"/>
      <c r="BC81" s="57"/>
      <c r="BD81" s="57"/>
      <c r="BE81" s="57"/>
      <c r="BF81" s="57"/>
      <c r="BG81" s="57"/>
      <c r="BN81" s="57"/>
      <c r="BO81" s="57"/>
      <c r="BP81" s="57"/>
      <c r="BQ81" s="57"/>
      <c r="BR81" s="57"/>
      <c r="BS81" s="57"/>
      <c r="BT81" s="57"/>
      <c r="BU81" s="57"/>
      <c r="BV81" s="57"/>
      <c r="BW81" s="57"/>
      <c r="BX81" s="57"/>
      <c r="BY81" s="57"/>
      <c r="BZ81" s="57"/>
      <c r="CA81" s="57"/>
      <c r="CB81" s="57"/>
      <c r="CC81" s="57"/>
    </row>
    <row r="82" spans="1:81" ht="12.75" x14ac:dyDescent="0.2">
      <c r="A82" s="2"/>
      <c r="B82" s="407" t="s">
        <v>41</v>
      </c>
      <c r="C82" s="215"/>
      <c r="D82" s="215" t="s">
        <v>88</v>
      </c>
      <c r="E82" s="215"/>
      <c r="F82" s="215"/>
      <c r="G82" s="216"/>
      <c r="J82" s="88"/>
      <c r="O82" s="2"/>
      <c r="Q82" s="1"/>
      <c r="V82" s="2"/>
      <c r="W82" s="21"/>
      <c r="AJ82" s="64"/>
      <c r="AL82" s="57"/>
      <c r="AM82" s="57"/>
      <c r="AN82" s="57"/>
      <c r="AO82" s="57"/>
      <c r="AP82" s="57"/>
      <c r="AQ82" s="57"/>
      <c r="AX82" s="57"/>
      <c r="AY82" s="57"/>
      <c r="AZ82" s="57"/>
      <c r="BA82" s="57"/>
      <c r="BB82" s="57"/>
      <c r="BC82" s="57"/>
      <c r="BD82" s="57"/>
      <c r="BE82" s="57"/>
      <c r="BF82" s="57"/>
      <c r="BG82" s="57"/>
      <c r="BN82" s="57"/>
      <c r="BO82" s="57"/>
      <c r="BP82" s="57"/>
      <c r="BQ82" s="57"/>
      <c r="BR82" s="57"/>
      <c r="BS82" s="57"/>
      <c r="BT82" s="57"/>
      <c r="BU82" s="57"/>
      <c r="BV82" s="57"/>
      <c r="BW82" s="57"/>
      <c r="BX82" s="57"/>
      <c r="BY82" s="57"/>
      <c r="BZ82" s="57"/>
      <c r="CA82" s="57"/>
      <c r="CB82" s="57"/>
      <c r="CC82" s="57"/>
    </row>
    <row r="83" spans="1:81" ht="12.75" x14ac:dyDescent="0.2">
      <c r="A83" s="2"/>
      <c r="B83" s="217">
        <v>38</v>
      </c>
      <c r="C83" s="410" t="s">
        <v>85</v>
      </c>
      <c r="D83" s="220">
        <v>30</v>
      </c>
      <c r="E83" s="215"/>
      <c r="F83" s="215"/>
      <c r="G83" s="216"/>
      <c r="J83" s="88"/>
      <c r="O83" s="2"/>
      <c r="Q83" s="1"/>
      <c r="V83" s="2"/>
      <c r="W83" s="21"/>
      <c r="AJ83" s="64"/>
      <c r="AL83" s="57"/>
      <c r="AM83" s="57"/>
      <c r="AN83" s="57"/>
      <c r="AO83" s="57"/>
      <c r="AP83" s="57"/>
      <c r="AQ83" s="57"/>
      <c r="AX83" s="57"/>
      <c r="AY83" s="57"/>
      <c r="AZ83" s="57"/>
      <c r="BA83" s="57"/>
      <c r="BB83" s="57"/>
      <c r="BC83" s="57"/>
      <c r="BD83" s="57"/>
      <c r="BE83" s="57"/>
      <c r="BF83" s="57"/>
      <c r="BG83" s="57"/>
      <c r="BN83" s="57"/>
      <c r="BO83" s="57"/>
      <c r="BP83" s="57"/>
      <c r="BQ83" s="57"/>
      <c r="BR83" s="57"/>
      <c r="BS83" s="57"/>
      <c r="BT83" s="57"/>
      <c r="BU83" s="57"/>
      <c r="BV83" s="57"/>
      <c r="BW83" s="57"/>
      <c r="BX83" s="57"/>
      <c r="BY83" s="57"/>
      <c r="BZ83" s="57"/>
      <c r="CA83" s="57"/>
      <c r="CB83" s="57"/>
      <c r="CC83" s="57"/>
    </row>
    <row r="84" spans="1:81" ht="12.75" x14ac:dyDescent="0.2">
      <c r="A84" s="2"/>
      <c r="B84" s="407"/>
      <c r="C84" s="222"/>
      <c r="D84" s="374"/>
      <c r="E84" s="215"/>
      <c r="F84" s="215"/>
      <c r="G84" s="216"/>
      <c r="J84" s="88"/>
      <c r="O84" s="2"/>
      <c r="Q84" s="1"/>
      <c r="V84" s="2"/>
      <c r="W84" s="21"/>
      <c r="AJ84" s="64"/>
      <c r="AL84" s="57"/>
      <c r="AM84" s="57"/>
      <c r="AN84" s="57"/>
      <c r="AO84" s="57"/>
      <c r="AP84" s="57"/>
      <c r="AQ84" s="57"/>
      <c r="AX84" s="57"/>
      <c r="AY84" s="57"/>
      <c r="AZ84" s="57"/>
      <c r="BA84" s="57"/>
      <c r="BB84" s="57"/>
      <c r="BC84" s="57"/>
      <c r="BD84" s="57"/>
      <c r="BE84" s="57"/>
      <c r="BF84" s="57"/>
      <c r="BG84" s="57"/>
      <c r="BN84" s="57"/>
      <c r="BO84" s="57"/>
      <c r="BP84" s="57"/>
      <c r="BQ84" s="57"/>
      <c r="BR84" s="57"/>
      <c r="BS84" s="57"/>
      <c r="BT84" s="57"/>
      <c r="BU84" s="57"/>
      <c r="BV84" s="57"/>
      <c r="BW84" s="57"/>
      <c r="BX84" s="57"/>
      <c r="BY84" s="57"/>
      <c r="BZ84" s="57"/>
      <c r="CA84" s="57"/>
      <c r="CB84" s="57"/>
      <c r="CC84" s="57"/>
    </row>
    <row r="85" spans="1:81" ht="12.75" x14ac:dyDescent="0.2">
      <c r="A85" s="2"/>
      <c r="B85" s="407"/>
      <c r="C85" s="215"/>
      <c r="D85" s="215"/>
      <c r="E85" s="840" t="s">
        <v>83</v>
      </c>
      <c r="F85" s="841"/>
      <c r="G85" s="842"/>
      <c r="J85" s="88"/>
      <c r="O85" s="2"/>
      <c r="Q85" s="1"/>
      <c r="V85" s="2"/>
      <c r="W85" s="21"/>
      <c r="AJ85" s="64"/>
      <c r="AL85" s="57"/>
      <c r="AM85" s="57"/>
      <c r="AN85" s="57"/>
      <c r="AO85" s="57"/>
      <c r="AP85" s="57"/>
      <c r="AQ85" s="57"/>
      <c r="AX85" s="57"/>
      <c r="AY85" s="57"/>
      <c r="AZ85" s="57"/>
      <c r="BA85" s="57"/>
      <c r="BB85" s="57"/>
      <c r="BC85" s="57"/>
      <c r="BD85" s="57"/>
      <c r="BE85" s="57"/>
      <c r="BF85" s="57"/>
      <c r="BG85" s="57"/>
      <c r="BN85" s="57"/>
      <c r="BO85" s="57"/>
      <c r="BP85" s="57"/>
      <c r="BQ85" s="57"/>
      <c r="BR85" s="57"/>
      <c r="BS85" s="57"/>
      <c r="BT85" s="57"/>
      <c r="BU85" s="57"/>
      <c r="BV85" s="57"/>
      <c r="BW85" s="57"/>
      <c r="BX85" s="57"/>
      <c r="BY85" s="57"/>
      <c r="BZ85" s="57"/>
      <c r="CA85" s="57"/>
      <c r="CB85" s="57"/>
      <c r="CC85" s="57"/>
    </row>
    <row r="86" spans="1:81" ht="12.75" x14ac:dyDescent="0.2">
      <c r="A86" s="2"/>
      <c r="B86" s="407"/>
      <c r="C86" s="215"/>
      <c r="D86" s="215"/>
      <c r="E86" s="411">
        <f>D83/60+B83</f>
        <v>38.5</v>
      </c>
      <c r="F86" s="107"/>
      <c r="G86" s="412"/>
      <c r="J86" s="88"/>
      <c r="O86" s="2"/>
      <c r="Q86" s="1"/>
      <c r="V86" s="2"/>
      <c r="W86" s="21"/>
      <c r="AJ86" s="64"/>
      <c r="AL86" s="57"/>
      <c r="AM86" s="57"/>
      <c r="AN86" s="57"/>
      <c r="AO86" s="57"/>
      <c r="AP86" s="57"/>
      <c r="AQ86" s="57"/>
      <c r="AX86" s="57"/>
      <c r="AY86" s="57"/>
      <c r="AZ86" s="57"/>
      <c r="BA86" s="57"/>
      <c r="BB86" s="57"/>
      <c r="BC86" s="57"/>
      <c r="BD86" s="57"/>
      <c r="BE86" s="57"/>
      <c r="BF86" s="57"/>
      <c r="BG86" s="57"/>
      <c r="BN86" s="57"/>
      <c r="BO86" s="57"/>
      <c r="BP86" s="57"/>
      <c r="BQ86" s="57"/>
      <c r="BR86" s="57"/>
      <c r="BS86" s="57"/>
      <c r="BT86" s="57"/>
      <c r="BU86" s="57"/>
      <c r="BV86" s="57"/>
      <c r="BW86" s="57"/>
      <c r="BX86" s="57"/>
      <c r="BY86" s="57"/>
      <c r="BZ86" s="57"/>
      <c r="CA86" s="57"/>
      <c r="CB86" s="57"/>
      <c r="CC86" s="57"/>
    </row>
    <row r="87" spans="1:81" ht="12.75" x14ac:dyDescent="0.2">
      <c r="A87" s="2"/>
      <c r="B87" s="407"/>
      <c r="C87" s="215"/>
      <c r="D87" s="215"/>
      <c r="E87" s="215"/>
      <c r="F87" s="215"/>
      <c r="G87" s="216"/>
      <c r="J87" s="88"/>
      <c r="O87" s="2"/>
      <c r="Q87" s="1"/>
      <c r="V87" s="2"/>
      <c r="W87" s="21"/>
      <c r="AJ87" s="64"/>
      <c r="AL87" s="57"/>
      <c r="AM87" s="57"/>
      <c r="AN87" s="57"/>
      <c r="AO87" s="57"/>
      <c r="AP87" s="57"/>
      <c r="AQ87" s="57"/>
      <c r="AX87" s="57"/>
      <c r="AY87" s="57"/>
      <c r="AZ87" s="57"/>
      <c r="BA87" s="57"/>
      <c r="BB87" s="57"/>
      <c r="BC87" s="57"/>
      <c r="BD87" s="57"/>
      <c r="BE87" s="57"/>
      <c r="BF87" s="57"/>
      <c r="BG87" s="57"/>
      <c r="BN87" s="57"/>
      <c r="BO87" s="57"/>
      <c r="BP87" s="57"/>
      <c r="BQ87" s="57"/>
      <c r="BR87" s="57"/>
      <c r="BS87" s="57"/>
      <c r="BT87" s="57"/>
      <c r="BU87" s="57"/>
      <c r="BV87" s="57"/>
      <c r="BW87" s="57"/>
      <c r="BX87" s="57"/>
      <c r="BY87" s="57"/>
      <c r="BZ87" s="57"/>
      <c r="CA87" s="57"/>
      <c r="CB87" s="57"/>
      <c r="CC87" s="57"/>
    </row>
    <row r="88" spans="1:81" ht="12.75" x14ac:dyDescent="0.2">
      <c r="A88" s="2"/>
      <c r="B88" s="406" t="s">
        <v>84</v>
      </c>
      <c r="C88" s="215"/>
      <c r="D88" s="215"/>
      <c r="E88" s="215"/>
      <c r="F88" s="215"/>
      <c r="G88" s="216"/>
      <c r="J88" s="88"/>
      <c r="O88" s="2"/>
      <c r="Q88" s="1"/>
      <c r="V88" s="2"/>
      <c r="W88" s="21"/>
      <c r="AJ88" s="64"/>
      <c r="AL88" s="57"/>
      <c r="AM88" s="57"/>
      <c r="AN88" s="57"/>
      <c r="AO88" s="57"/>
      <c r="AP88" s="57"/>
      <c r="AQ88" s="57"/>
      <c r="AX88" s="57"/>
      <c r="AY88" s="57"/>
      <c r="AZ88" s="57"/>
      <c r="BA88" s="57"/>
      <c r="BB88" s="57"/>
      <c r="BC88" s="57"/>
      <c r="BD88" s="57"/>
      <c r="BE88" s="57"/>
      <c r="BF88" s="57"/>
      <c r="BG88" s="57"/>
      <c r="BN88" s="57"/>
      <c r="BO88" s="57"/>
      <c r="BP88" s="57"/>
      <c r="BQ88" s="57"/>
      <c r="BR88" s="57"/>
      <c r="BS88" s="57"/>
      <c r="BT88" s="57"/>
      <c r="BU88" s="57"/>
      <c r="BV88" s="57"/>
      <c r="BW88" s="57"/>
      <c r="BX88" s="57"/>
      <c r="BY88" s="57"/>
      <c r="BZ88" s="57"/>
      <c r="CA88" s="57"/>
      <c r="CB88" s="57"/>
      <c r="CC88" s="57"/>
    </row>
    <row r="89" spans="1:81" ht="12.75" x14ac:dyDescent="0.2">
      <c r="A89" s="2"/>
      <c r="B89" s="407" t="s">
        <v>41</v>
      </c>
      <c r="C89" s="215"/>
      <c r="D89" s="215" t="s">
        <v>88</v>
      </c>
      <c r="E89" s="215"/>
      <c r="F89" s="215"/>
      <c r="G89" s="216"/>
      <c r="J89" s="88"/>
      <c r="O89" s="2"/>
      <c r="Q89" s="1"/>
      <c r="V89" s="2"/>
      <c r="W89" s="21"/>
      <c r="AJ89" s="64"/>
      <c r="AL89" s="57"/>
      <c r="AM89" s="57"/>
      <c r="AN89" s="57"/>
      <c r="AO89" s="57"/>
      <c r="AP89" s="57"/>
      <c r="AQ89" s="57"/>
      <c r="AX89" s="57"/>
      <c r="AY89" s="57"/>
      <c r="AZ89" s="57"/>
      <c r="BA89" s="57"/>
      <c r="BB89" s="57"/>
      <c r="BC89" s="57"/>
      <c r="BD89" s="57"/>
      <c r="BE89" s="57"/>
      <c r="BF89" s="57"/>
      <c r="BG89" s="57"/>
      <c r="BN89" s="57"/>
      <c r="BO89" s="57"/>
      <c r="BP89" s="57"/>
      <c r="BQ89" s="57"/>
      <c r="BR89" s="57"/>
      <c r="BS89" s="57"/>
      <c r="BT89" s="57"/>
      <c r="BU89" s="57"/>
      <c r="BV89" s="57"/>
      <c r="BW89" s="57"/>
      <c r="BX89" s="57"/>
      <c r="BY89" s="57"/>
      <c r="BZ89" s="57"/>
      <c r="CA89" s="57"/>
      <c r="CB89" s="57"/>
      <c r="CC89" s="57"/>
    </row>
    <row r="90" spans="1:81" ht="12.75" x14ac:dyDescent="0.2">
      <c r="A90" s="2"/>
      <c r="B90" s="219">
        <v>19</v>
      </c>
      <c r="C90" s="410" t="s">
        <v>86</v>
      </c>
      <c r="D90" s="220">
        <v>25</v>
      </c>
      <c r="E90" s="215"/>
      <c r="F90" s="215"/>
      <c r="G90" s="216"/>
      <c r="J90" s="88"/>
      <c r="O90" s="2"/>
      <c r="Q90" s="1"/>
      <c r="V90" s="2"/>
      <c r="W90" s="21"/>
      <c r="AJ90" s="64"/>
      <c r="AL90" s="57"/>
      <c r="AM90" s="57"/>
      <c r="AN90" s="57"/>
      <c r="AO90" s="57"/>
      <c r="AP90" s="57"/>
      <c r="AQ90" s="57"/>
      <c r="AX90" s="57"/>
      <c r="AY90" s="57"/>
      <c r="AZ90" s="57"/>
      <c r="BA90" s="57"/>
      <c r="BB90" s="57"/>
      <c r="BC90" s="57"/>
      <c r="BD90" s="57"/>
      <c r="BE90" s="57"/>
      <c r="BF90" s="57"/>
      <c r="BG90" s="57"/>
      <c r="BN90" s="57"/>
      <c r="BO90" s="57"/>
      <c r="BP90" s="57"/>
      <c r="BQ90" s="57"/>
      <c r="BR90" s="57"/>
      <c r="BS90" s="57"/>
      <c r="BT90" s="57"/>
      <c r="BU90" s="57"/>
      <c r="BV90" s="57"/>
      <c r="BW90" s="57"/>
      <c r="BX90" s="57"/>
      <c r="BY90" s="57"/>
      <c r="BZ90" s="57"/>
      <c r="CA90" s="57"/>
      <c r="CB90" s="57"/>
      <c r="CC90" s="57"/>
    </row>
    <row r="91" spans="1:81" ht="12.75" x14ac:dyDescent="0.2">
      <c r="A91" s="2"/>
      <c r="B91" s="407"/>
      <c r="C91" s="215"/>
      <c r="D91" s="215"/>
      <c r="E91" s="215"/>
      <c r="F91" s="215"/>
      <c r="G91" s="216"/>
      <c r="J91" s="88"/>
      <c r="O91" s="2"/>
      <c r="Q91" s="1"/>
      <c r="V91" s="2"/>
      <c r="W91" s="21"/>
      <c r="AJ91" s="64"/>
      <c r="AL91" s="57"/>
      <c r="AM91" s="57"/>
      <c r="AN91" s="57"/>
      <c r="AO91" s="57"/>
      <c r="AP91" s="57"/>
      <c r="AQ91" s="57"/>
      <c r="AX91" s="57"/>
      <c r="AY91" s="57"/>
      <c r="AZ91" s="57"/>
      <c r="BA91" s="57"/>
      <c r="BB91" s="57"/>
      <c r="BC91" s="57"/>
      <c r="BD91" s="57"/>
      <c r="BE91" s="57"/>
      <c r="BF91" s="57"/>
      <c r="BG91" s="57"/>
      <c r="BN91" s="57"/>
      <c r="BO91" s="57"/>
      <c r="BP91" s="57"/>
      <c r="BQ91" s="57"/>
      <c r="BR91" s="57"/>
      <c r="BS91" s="57"/>
      <c r="BT91" s="57"/>
      <c r="BU91" s="57"/>
      <c r="BV91" s="57"/>
      <c r="BW91" s="57"/>
      <c r="BX91" s="57"/>
      <c r="BY91" s="57"/>
      <c r="BZ91" s="57"/>
      <c r="CA91" s="57"/>
      <c r="CB91" s="57"/>
      <c r="CC91" s="57"/>
    </row>
    <row r="92" spans="1:81" ht="12.75" x14ac:dyDescent="0.2">
      <c r="A92" s="2"/>
      <c r="B92" s="407"/>
      <c r="C92" s="215"/>
      <c r="D92" s="215"/>
      <c r="E92" s="215" t="s">
        <v>87</v>
      </c>
      <c r="F92" s="215"/>
      <c r="G92" s="216"/>
      <c r="J92" s="88"/>
      <c r="O92" s="2"/>
      <c r="Q92" s="1"/>
      <c r="V92" s="2"/>
      <c r="W92" s="21"/>
      <c r="AJ92" s="64"/>
      <c r="AL92" s="57"/>
      <c r="AM92" s="57"/>
      <c r="AN92" s="57"/>
      <c r="AO92" s="57"/>
      <c r="AP92" s="57"/>
      <c r="AQ92" s="57"/>
      <c r="AX92" s="57"/>
      <c r="AY92" s="57"/>
      <c r="AZ92" s="57"/>
      <c r="BA92" s="57"/>
      <c r="BB92" s="57"/>
      <c r="BC92" s="57"/>
      <c r="BD92" s="57"/>
      <c r="BE92" s="57"/>
      <c r="BF92" s="57"/>
      <c r="BG92" s="57"/>
      <c r="BN92" s="57"/>
      <c r="BO92" s="57"/>
      <c r="BP92" s="57"/>
      <c r="BQ92" s="57"/>
      <c r="BR92" s="57"/>
      <c r="BS92" s="57"/>
      <c r="BT92" s="57"/>
      <c r="BU92" s="57"/>
      <c r="BV92" s="57"/>
      <c r="BW92" s="57"/>
      <c r="BX92" s="57"/>
      <c r="BY92" s="57"/>
      <c r="BZ92" s="57"/>
      <c r="CA92" s="57"/>
      <c r="CB92" s="57"/>
      <c r="CC92" s="57"/>
    </row>
    <row r="93" spans="1:81" ht="13.5" thickBot="1" x14ac:dyDescent="0.25">
      <c r="A93" s="2"/>
      <c r="B93" s="408"/>
      <c r="C93" s="409"/>
      <c r="D93" s="409"/>
      <c r="E93" s="413">
        <f>B90</f>
        <v>19</v>
      </c>
      <c r="F93" s="413" t="s">
        <v>85</v>
      </c>
      <c r="G93" s="414">
        <f>60*(D90/100)</f>
        <v>15</v>
      </c>
      <c r="J93" s="88"/>
      <c r="O93" s="2"/>
      <c r="Q93" s="1"/>
      <c r="V93" s="2"/>
      <c r="W93" s="21"/>
      <c r="AJ93" s="64"/>
      <c r="AL93" s="57"/>
      <c r="AM93" s="57"/>
      <c r="AN93" s="57"/>
      <c r="AO93" s="57"/>
      <c r="AP93" s="57"/>
      <c r="AQ93" s="57"/>
      <c r="AX93" s="57"/>
      <c r="AY93" s="57"/>
      <c r="AZ93" s="57"/>
      <c r="BA93" s="57"/>
      <c r="BB93" s="57"/>
      <c r="BC93" s="57"/>
      <c r="BD93" s="57"/>
      <c r="BE93" s="57"/>
      <c r="BF93" s="57"/>
      <c r="BG93" s="57"/>
      <c r="BN93" s="57"/>
      <c r="BO93" s="57"/>
      <c r="BP93" s="57"/>
      <c r="BQ93" s="57"/>
      <c r="BR93" s="57"/>
      <c r="BS93" s="57"/>
      <c r="BT93" s="57"/>
      <c r="BU93" s="57"/>
      <c r="BV93" s="57"/>
      <c r="BW93" s="57"/>
      <c r="BX93" s="57"/>
      <c r="BY93" s="57"/>
      <c r="BZ93" s="57"/>
      <c r="CA93" s="57"/>
      <c r="CB93" s="57"/>
      <c r="CC93" s="57"/>
    </row>
    <row r="94" spans="1:81" x14ac:dyDescent="0.2">
      <c r="A94" s="2"/>
      <c r="J94" s="88"/>
      <c r="O94" s="2"/>
      <c r="Q94" s="1"/>
      <c r="V94" s="2"/>
      <c r="W94" s="21"/>
      <c r="AJ94" s="64"/>
      <c r="AL94" s="57"/>
      <c r="AM94" s="57"/>
      <c r="AN94" s="57"/>
      <c r="AO94" s="57"/>
      <c r="AP94" s="57"/>
      <c r="AQ94" s="57"/>
      <c r="AX94" s="57"/>
      <c r="AY94" s="57"/>
      <c r="AZ94" s="57"/>
      <c r="BA94" s="57"/>
      <c r="BB94" s="57"/>
      <c r="BC94" s="57"/>
      <c r="BD94" s="57"/>
      <c r="BE94" s="57"/>
      <c r="BF94" s="57"/>
      <c r="BG94" s="57"/>
      <c r="BN94" s="57"/>
      <c r="BO94" s="57"/>
      <c r="BP94" s="57"/>
      <c r="BQ94" s="57"/>
      <c r="BR94" s="57"/>
      <c r="BS94" s="57"/>
      <c r="BT94" s="57"/>
      <c r="BU94" s="57"/>
      <c r="BV94" s="57"/>
      <c r="BW94" s="57"/>
      <c r="BX94" s="57"/>
      <c r="BY94" s="57"/>
      <c r="BZ94" s="57"/>
      <c r="CA94" s="57"/>
      <c r="CB94" s="57"/>
      <c r="CC94" s="57"/>
    </row>
    <row r="95" spans="1:81" ht="12.75" x14ac:dyDescent="0.2">
      <c r="A95" s="286"/>
      <c r="B95" s="57"/>
      <c r="D95" s="57"/>
      <c r="E95" s="57"/>
      <c r="F95" s="57"/>
      <c r="G95" s="57"/>
      <c r="H95" s="57"/>
      <c r="I95" s="57"/>
      <c r="J95" s="57"/>
      <c r="K95" s="57"/>
      <c r="L95" s="57"/>
      <c r="M95" s="57"/>
      <c r="N95" s="57"/>
      <c r="P95" s="57"/>
      <c r="Q95" s="89"/>
      <c r="S95" s="90"/>
      <c r="T95" s="57"/>
      <c r="AJ95" s="64"/>
      <c r="AL95" s="57"/>
      <c r="AM95" s="57"/>
      <c r="AN95" s="57"/>
      <c r="AO95" s="57"/>
      <c r="AP95" s="57"/>
      <c r="AQ95" s="57"/>
      <c r="AX95" s="57"/>
      <c r="AY95" s="57"/>
      <c r="AZ95" s="57"/>
      <c r="BA95" s="57"/>
      <c r="BB95" s="57"/>
      <c r="BC95" s="57"/>
      <c r="BD95" s="57"/>
      <c r="BE95" s="57"/>
      <c r="BF95" s="57"/>
      <c r="BG95" s="57"/>
      <c r="BN95" s="57"/>
      <c r="BO95" s="57"/>
      <c r="BP95" s="57"/>
      <c r="BQ95" s="57"/>
      <c r="BR95" s="57"/>
      <c r="BS95" s="57"/>
      <c r="BT95" s="57"/>
      <c r="BU95" s="57"/>
      <c r="BV95" s="57"/>
      <c r="BW95" s="57"/>
      <c r="BX95" s="57"/>
      <c r="BY95" s="57"/>
      <c r="BZ95" s="57"/>
      <c r="CA95" s="57"/>
      <c r="CB95" s="57"/>
      <c r="CC95" s="57"/>
    </row>
    <row r="96" spans="1:81" ht="12.75" x14ac:dyDescent="0.2">
      <c r="A96" s="286"/>
      <c r="B96" s="57"/>
      <c r="D96" s="57"/>
      <c r="E96" s="57"/>
      <c r="F96" s="57"/>
      <c r="G96" s="57"/>
      <c r="H96" s="57"/>
      <c r="I96" s="57"/>
      <c r="J96" s="57"/>
      <c r="K96" s="57"/>
      <c r="L96" s="57"/>
      <c r="M96" s="57"/>
      <c r="N96" s="57"/>
      <c r="P96" s="57"/>
      <c r="Q96" s="89"/>
      <c r="S96" s="90"/>
      <c r="T96" s="57"/>
      <c r="AJ96" s="64"/>
      <c r="AL96" s="57"/>
      <c r="AM96" s="57"/>
      <c r="AN96" s="57"/>
      <c r="AO96" s="57"/>
      <c r="AP96" s="57"/>
      <c r="AQ96" s="57"/>
      <c r="AX96" s="57"/>
      <c r="AY96" s="57"/>
      <c r="AZ96" s="57"/>
      <c r="BA96" s="57"/>
      <c r="BB96" s="57"/>
      <c r="BC96" s="57"/>
      <c r="BD96" s="57"/>
      <c r="BE96" s="57"/>
      <c r="BF96" s="57"/>
      <c r="BG96" s="57"/>
      <c r="BN96" s="57"/>
      <c r="BO96" s="57"/>
      <c r="BP96" s="57"/>
      <c r="BQ96" s="57"/>
      <c r="BR96" s="57"/>
      <c r="BS96" s="57"/>
      <c r="BT96" s="57"/>
      <c r="BU96" s="57"/>
      <c r="BV96" s="57"/>
      <c r="BW96" s="57"/>
      <c r="BX96" s="57"/>
      <c r="BY96" s="57"/>
      <c r="BZ96" s="57"/>
      <c r="CA96" s="57"/>
      <c r="CB96" s="57"/>
      <c r="CC96" s="57"/>
    </row>
    <row r="97" spans="1:81" ht="12.75" x14ac:dyDescent="0.2">
      <c r="A97" s="286"/>
      <c r="B97" s="57"/>
      <c r="D97" s="57"/>
      <c r="E97" s="57"/>
      <c r="F97" s="57"/>
      <c r="G97" s="57"/>
      <c r="H97" s="57"/>
      <c r="I97" s="57"/>
      <c r="J97" s="57"/>
      <c r="K97" s="57"/>
      <c r="L97" s="57"/>
      <c r="M97" s="57"/>
      <c r="N97" s="57"/>
      <c r="P97" s="57"/>
      <c r="Q97" s="89"/>
      <c r="S97" s="90"/>
      <c r="T97" s="57"/>
      <c r="AJ97" s="64"/>
      <c r="AL97" s="57"/>
      <c r="AM97" s="57"/>
      <c r="AN97" s="57"/>
      <c r="AO97" s="57"/>
      <c r="AP97" s="57"/>
      <c r="AQ97" s="57"/>
      <c r="AX97" s="57"/>
      <c r="AY97" s="57"/>
      <c r="AZ97" s="57"/>
      <c r="BA97" s="57"/>
      <c r="BB97" s="57"/>
      <c r="BC97" s="57"/>
      <c r="BD97" s="57"/>
      <c r="BE97" s="57"/>
      <c r="BF97" s="57"/>
      <c r="BG97" s="57"/>
      <c r="BN97" s="57"/>
      <c r="BO97" s="57"/>
      <c r="BP97" s="57"/>
      <c r="BQ97" s="57"/>
      <c r="BR97" s="57"/>
      <c r="BS97" s="57"/>
      <c r="BT97" s="57"/>
      <c r="BU97" s="57"/>
      <c r="BV97" s="57"/>
      <c r="BW97" s="57"/>
      <c r="BX97" s="57"/>
      <c r="BY97" s="57"/>
      <c r="BZ97" s="57"/>
      <c r="CA97" s="57"/>
      <c r="CB97" s="57"/>
      <c r="CC97" s="57"/>
    </row>
    <row r="98" spans="1:81" ht="12.75" x14ac:dyDescent="0.2">
      <c r="A98" s="286"/>
      <c r="B98" s="57"/>
      <c r="D98" s="57"/>
      <c r="E98" s="57"/>
      <c r="F98" s="57"/>
      <c r="G98" s="57"/>
      <c r="H98" s="57"/>
      <c r="I98" s="57"/>
      <c r="J98" s="57"/>
      <c r="K98" s="57"/>
      <c r="L98" s="57"/>
      <c r="M98" s="57"/>
      <c r="N98" s="57"/>
      <c r="P98" s="57"/>
      <c r="Q98" s="89"/>
      <c r="S98" s="90"/>
      <c r="T98" s="57"/>
      <c r="AJ98" s="64"/>
      <c r="AL98" s="57"/>
      <c r="AM98" s="57"/>
      <c r="AN98" s="57"/>
      <c r="AO98" s="57"/>
      <c r="AP98" s="57"/>
      <c r="AQ98" s="57"/>
      <c r="AX98" s="57"/>
      <c r="AY98" s="57"/>
      <c r="AZ98" s="57"/>
      <c r="BA98" s="57"/>
      <c r="BB98" s="57"/>
      <c r="BC98" s="57"/>
      <c r="BD98" s="57"/>
      <c r="BE98" s="57"/>
      <c r="BF98" s="57"/>
      <c r="BG98" s="57"/>
      <c r="BN98" s="57"/>
      <c r="BO98" s="57"/>
      <c r="BP98" s="57"/>
      <c r="BQ98" s="57"/>
      <c r="BR98" s="57"/>
      <c r="BS98" s="57"/>
      <c r="BT98" s="57"/>
      <c r="BU98" s="57"/>
      <c r="BV98" s="57"/>
      <c r="BW98" s="57"/>
      <c r="BX98" s="57"/>
      <c r="BY98" s="57"/>
      <c r="BZ98" s="57"/>
      <c r="CA98" s="57"/>
      <c r="CB98" s="57"/>
      <c r="CC98" s="57"/>
    </row>
    <row r="99" spans="1:81" ht="12.75" x14ac:dyDescent="0.2">
      <c r="A99" s="286"/>
      <c r="B99" s="57"/>
      <c r="D99" s="57"/>
      <c r="E99" s="57"/>
      <c r="F99" s="57"/>
      <c r="G99" s="57"/>
      <c r="H99" s="57"/>
      <c r="I99" s="57"/>
      <c r="J99" s="57"/>
      <c r="K99" s="57"/>
      <c r="L99" s="57"/>
      <c r="M99" s="57"/>
      <c r="N99" s="57"/>
      <c r="P99" s="57"/>
      <c r="Q99" s="89"/>
      <c r="S99" s="90"/>
      <c r="T99" s="57"/>
      <c r="AJ99" s="64"/>
      <c r="AL99" s="57"/>
      <c r="AM99" s="57"/>
      <c r="AN99" s="57"/>
      <c r="AO99" s="57"/>
      <c r="AP99" s="57"/>
      <c r="AQ99" s="57"/>
      <c r="AX99" s="57"/>
      <c r="AY99" s="57"/>
      <c r="AZ99" s="57"/>
      <c r="BA99" s="57"/>
      <c r="BB99" s="57"/>
      <c r="BC99" s="57"/>
      <c r="BD99" s="57"/>
      <c r="BE99" s="57"/>
      <c r="BF99" s="57"/>
      <c r="BG99" s="57"/>
      <c r="BN99" s="57"/>
      <c r="BO99" s="57"/>
      <c r="BP99" s="57"/>
      <c r="BQ99" s="57"/>
      <c r="BR99" s="57"/>
      <c r="BS99" s="57"/>
      <c r="BT99" s="57"/>
      <c r="BU99" s="57"/>
      <c r="BV99" s="57"/>
      <c r="BW99" s="57"/>
      <c r="BX99" s="57"/>
      <c r="BY99" s="57"/>
      <c r="BZ99" s="57"/>
      <c r="CA99" s="57"/>
      <c r="CB99" s="57"/>
      <c r="CC99" s="57"/>
    </row>
    <row r="100" spans="1:81" ht="12.75" x14ac:dyDescent="0.2">
      <c r="A100" s="286"/>
      <c r="B100" s="57"/>
      <c r="D100" s="57"/>
      <c r="E100" s="57"/>
      <c r="F100" s="57"/>
      <c r="G100" s="57"/>
      <c r="H100" s="57"/>
      <c r="I100" s="57"/>
      <c r="J100" s="57"/>
      <c r="K100" s="57"/>
      <c r="L100" s="57"/>
      <c r="M100" s="57"/>
      <c r="N100" s="57"/>
      <c r="P100" s="57"/>
      <c r="Q100" s="89"/>
      <c r="S100" s="90"/>
      <c r="T100" s="57"/>
      <c r="AJ100" s="64"/>
      <c r="AL100" s="57"/>
      <c r="AM100" s="57"/>
      <c r="AN100" s="57"/>
      <c r="AO100" s="57"/>
      <c r="AP100" s="57"/>
      <c r="AQ100" s="57"/>
      <c r="AX100" s="57"/>
      <c r="AY100" s="57"/>
      <c r="AZ100" s="57"/>
      <c r="BA100" s="57"/>
      <c r="BB100" s="57"/>
      <c r="BC100" s="57"/>
      <c r="BD100" s="57"/>
      <c r="BE100" s="57"/>
      <c r="BF100" s="57"/>
      <c r="BG100" s="57"/>
      <c r="BN100" s="57"/>
      <c r="BO100" s="57"/>
      <c r="BP100" s="57"/>
      <c r="BQ100" s="57"/>
      <c r="BR100" s="57"/>
      <c r="BS100" s="57"/>
      <c r="BT100" s="57"/>
      <c r="BU100" s="57"/>
      <c r="BV100" s="57"/>
      <c r="BW100" s="57"/>
      <c r="BX100" s="57"/>
      <c r="BY100" s="57"/>
      <c r="BZ100" s="57"/>
      <c r="CA100" s="57"/>
      <c r="CB100" s="57"/>
      <c r="CC100" s="57"/>
    </row>
    <row r="101" spans="1:81" ht="12.75" x14ac:dyDescent="0.2">
      <c r="A101" s="286"/>
      <c r="B101" s="57"/>
      <c r="D101" s="57"/>
      <c r="E101" s="57"/>
      <c r="F101" s="57"/>
      <c r="G101" s="57"/>
      <c r="H101" s="57"/>
      <c r="I101" s="57"/>
      <c r="J101" s="57"/>
      <c r="K101" s="57"/>
      <c r="L101" s="57"/>
      <c r="M101" s="57"/>
      <c r="N101" s="57"/>
      <c r="P101" s="57"/>
      <c r="Q101" s="89"/>
      <c r="S101" s="90"/>
      <c r="T101" s="57"/>
      <c r="AJ101" s="64"/>
      <c r="AL101" s="57"/>
      <c r="AM101" s="57"/>
      <c r="AN101" s="57"/>
      <c r="AO101" s="57"/>
      <c r="AP101" s="57"/>
      <c r="AQ101" s="57"/>
      <c r="AX101" s="57"/>
      <c r="AY101" s="57"/>
      <c r="AZ101" s="57"/>
      <c r="BA101" s="57"/>
      <c r="BB101" s="57"/>
      <c r="BC101" s="57"/>
      <c r="BD101" s="57"/>
      <c r="BE101" s="57"/>
      <c r="BF101" s="57"/>
      <c r="BG101" s="57"/>
      <c r="BN101" s="57"/>
      <c r="BO101" s="57"/>
      <c r="BP101" s="57"/>
      <c r="BQ101" s="57"/>
      <c r="BR101" s="57"/>
      <c r="BS101" s="57"/>
      <c r="BT101" s="57"/>
      <c r="BU101" s="57"/>
      <c r="BV101" s="57"/>
      <c r="BW101" s="57"/>
      <c r="BX101" s="57"/>
      <c r="BY101" s="57"/>
      <c r="BZ101" s="57"/>
      <c r="CA101" s="57"/>
      <c r="CB101" s="57"/>
      <c r="CC101" s="57"/>
    </row>
    <row r="102" spans="1:81" ht="12.75" x14ac:dyDescent="0.2">
      <c r="A102" s="286"/>
      <c r="B102" s="57"/>
      <c r="D102" s="57"/>
      <c r="E102" s="57"/>
      <c r="F102" s="57"/>
      <c r="G102" s="57"/>
      <c r="H102" s="57"/>
      <c r="I102" s="57"/>
      <c r="J102" s="57"/>
      <c r="K102" s="57"/>
      <c r="L102" s="57"/>
      <c r="M102" s="57"/>
      <c r="N102" s="57"/>
      <c r="P102" s="57"/>
      <c r="Q102" s="89"/>
      <c r="S102" s="90"/>
      <c r="T102" s="57"/>
      <c r="AJ102" s="64"/>
      <c r="AL102" s="57"/>
      <c r="AM102" s="57"/>
      <c r="AN102" s="57"/>
      <c r="AO102" s="57"/>
      <c r="AP102" s="57"/>
      <c r="AQ102" s="57"/>
      <c r="AX102" s="57"/>
      <c r="AY102" s="57"/>
      <c r="AZ102" s="57"/>
      <c r="BA102" s="57"/>
      <c r="BB102" s="57"/>
      <c r="BC102" s="57"/>
      <c r="BD102" s="57"/>
      <c r="BE102" s="57"/>
      <c r="BF102" s="57"/>
      <c r="BG102" s="57"/>
      <c r="BN102" s="57"/>
      <c r="BO102" s="57"/>
      <c r="BP102" s="57"/>
      <c r="BQ102" s="57"/>
      <c r="BR102" s="57"/>
      <c r="BS102" s="57"/>
      <c r="BT102" s="57"/>
      <c r="BU102" s="57"/>
      <c r="BV102" s="57"/>
      <c r="BW102" s="57"/>
      <c r="BX102" s="57"/>
      <c r="BY102" s="57"/>
      <c r="BZ102" s="57"/>
      <c r="CA102" s="57"/>
      <c r="CB102" s="57"/>
      <c r="CC102" s="57"/>
    </row>
    <row r="103" spans="1:81" ht="12.75" x14ac:dyDescent="0.2">
      <c r="A103" s="286"/>
      <c r="B103" s="57"/>
      <c r="D103" s="57"/>
      <c r="E103" s="57"/>
      <c r="F103" s="57"/>
      <c r="G103" s="57"/>
      <c r="H103" s="57"/>
      <c r="I103" s="57"/>
      <c r="J103" s="57"/>
      <c r="K103" s="57"/>
      <c r="L103" s="57"/>
      <c r="M103" s="57"/>
      <c r="N103" s="57"/>
      <c r="P103" s="57"/>
      <c r="Q103" s="89"/>
      <c r="S103" s="90"/>
      <c r="T103" s="57"/>
      <c r="AJ103" s="64"/>
      <c r="AL103" s="57"/>
      <c r="AM103" s="57"/>
      <c r="AN103" s="57"/>
      <c r="AO103" s="57"/>
      <c r="AP103" s="57"/>
      <c r="AQ103" s="57"/>
      <c r="AX103" s="57"/>
      <c r="AY103" s="57"/>
      <c r="AZ103" s="57"/>
      <c r="BA103" s="57"/>
      <c r="BB103" s="57"/>
      <c r="BC103" s="57"/>
      <c r="BD103" s="57"/>
      <c r="BE103" s="57"/>
      <c r="BF103" s="57"/>
      <c r="BG103" s="57"/>
      <c r="BN103" s="57"/>
      <c r="BO103" s="57"/>
      <c r="BP103" s="57"/>
      <c r="BQ103" s="57"/>
      <c r="BR103" s="57"/>
      <c r="BS103" s="57"/>
      <c r="BT103" s="57"/>
      <c r="BU103" s="57"/>
      <c r="BV103" s="57"/>
      <c r="BW103" s="57"/>
      <c r="BX103" s="57"/>
      <c r="BY103" s="57"/>
      <c r="BZ103" s="57"/>
      <c r="CA103" s="57"/>
      <c r="CB103" s="57"/>
      <c r="CC103" s="57"/>
    </row>
    <row r="104" spans="1:81" ht="12.75" x14ac:dyDescent="0.2">
      <c r="A104" s="286"/>
      <c r="B104" s="57"/>
      <c r="D104" s="57"/>
      <c r="E104" s="57"/>
      <c r="F104" s="57"/>
      <c r="G104" s="57"/>
      <c r="H104" s="57"/>
      <c r="I104" s="57"/>
      <c r="J104" s="57"/>
      <c r="K104" s="57"/>
      <c r="L104" s="57"/>
      <c r="M104" s="57"/>
      <c r="N104" s="57"/>
      <c r="P104" s="57"/>
      <c r="Q104" s="89"/>
      <c r="S104" s="90"/>
      <c r="T104" s="57"/>
      <c r="AJ104" s="64"/>
      <c r="AL104" s="57"/>
      <c r="AM104" s="57"/>
      <c r="AN104" s="57"/>
      <c r="AO104" s="57"/>
      <c r="AP104" s="57"/>
      <c r="AQ104" s="57"/>
      <c r="AX104" s="57"/>
      <c r="AY104" s="57"/>
      <c r="AZ104" s="57"/>
      <c r="BA104" s="57"/>
      <c r="BB104" s="57"/>
      <c r="BC104" s="57"/>
      <c r="BD104" s="57"/>
      <c r="BE104" s="57"/>
      <c r="BF104" s="57"/>
      <c r="BG104" s="57"/>
      <c r="BN104" s="57"/>
      <c r="BO104" s="57"/>
      <c r="BP104" s="57"/>
      <c r="BQ104" s="57"/>
      <c r="BR104" s="57"/>
      <c r="BS104" s="57"/>
      <c r="BT104" s="57"/>
      <c r="BU104" s="57"/>
      <c r="BV104" s="57"/>
      <c r="BW104" s="57"/>
      <c r="BX104" s="57"/>
      <c r="BY104" s="57"/>
      <c r="BZ104" s="57"/>
      <c r="CA104" s="57"/>
      <c r="CB104" s="57"/>
      <c r="CC104" s="57"/>
    </row>
    <row r="105" spans="1:81" ht="12.75" x14ac:dyDescent="0.2">
      <c r="A105" s="286"/>
      <c r="B105" s="57"/>
      <c r="D105" s="57"/>
      <c r="E105" s="57"/>
      <c r="F105" s="57"/>
      <c r="G105" s="57"/>
      <c r="H105" s="57"/>
      <c r="I105" s="57"/>
      <c r="J105" s="57"/>
      <c r="K105" s="57"/>
      <c r="L105" s="57"/>
      <c r="M105" s="57"/>
      <c r="N105" s="57"/>
      <c r="P105" s="57"/>
      <c r="Q105" s="89"/>
      <c r="S105" s="90"/>
      <c r="T105" s="57"/>
      <c r="AJ105" s="64"/>
      <c r="AL105" s="57"/>
      <c r="AM105" s="57"/>
      <c r="AN105" s="57"/>
      <c r="AO105" s="57"/>
      <c r="AP105" s="57"/>
      <c r="AQ105" s="57"/>
      <c r="AX105" s="57"/>
      <c r="AY105" s="57"/>
      <c r="AZ105" s="57"/>
      <c r="BA105" s="57"/>
      <c r="BB105" s="57"/>
      <c r="BC105" s="57"/>
      <c r="BD105" s="57"/>
      <c r="BE105" s="57"/>
      <c r="BF105" s="57"/>
      <c r="BG105" s="57"/>
      <c r="BN105" s="57"/>
      <c r="BO105" s="57"/>
      <c r="BP105" s="57"/>
      <c r="BQ105" s="57"/>
      <c r="BR105" s="57"/>
      <c r="BS105" s="57"/>
      <c r="BT105" s="57"/>
      <c r="BU105" s="57"/>
      <c r="BV105" s="57"/>
      <c r="BW105" s="57"/>
      <c r="BX105" s="57"/>
      <c r="BY105" s="57"/>
      <c r="BZ105" s="57"/>
      <c r="CA105" s="57"/>
      <c r="CB105" s="57"/>
      <c r="CC105" s="57"/>
    </row>
    <row r="106" spans="1:81" ht="12.75" x14ac:dyDescent="0.2">
      <c r="A106" s="286"/>
      <c r="B106" s="57"/>
      <c r="D106" s="57"/>
      <c r="E106" s="57"/>
      <c r="F106" s="57"/>
      <c r="G106" s="57"/>
      <c r="H106" s="57"/>
      <c r="I106" s="57"/>
      <c r="J106" s="57"/>
      <c r="K106" s="57"/>
      <c r="L106" s="57"/>
      <c r="M106" s="57"/>
      <c r="N106" s="57"/>
      <c r="P106" s="57"/>
      <c r="Q106" s="89"/>
      <c r="S106" s="90"/>
      <c r="T106" s="57"/>
      <c r="AJ106" s="64"/>
      <c r="AL106" s="57"/>
      <c r="AM106" s="57"/>
      <c r="AN106" s="57"/>
      <c r="AO106" s="57"/>
      <c r="AP106" s="57"/>
      <c r="AQ106" s="57"/>
      <c r="AX106" s="57"/>
      <c r="AY106" s="57"/>
      <c r="AZ106" s="57"/>
      <c r="BA106" s="57"/>
      <c r="BB106" s="57"/>
      <c r="BC106" s="57"/>
      <c r="BD106" s="57"/>
      <c r="BE106" s="57"/>
      <c r="BF106" s="57"/>
      <c r="BG106" s="57"/>
      <c r="BN106" s="57"/>
      <c r="BO106" s="57"/>
      <c r="BP106" s="57"/>
      <c r="BQ106" s="57"/>
      <c r="BR106" s="57"/>
      <c r="BS106" s="57"/>
      <c r="BT106" s="57"/>
      <c r="BU106" s="57"/>
      <c r="BV106" s="57"/>
      <c r="BW106" s="57"/>
      <c r="BX106" s="57"/>
      <c r="BY106" s="57"/>
      <c r="BZ106" s="57"/>
      <c r="CA106" s="57"/>
      <c r="CB106" s="57"/>
      <c r="CC106" s="57"/>
    </row>
    <row r="107" spans="1:81" ht="12.75" x14ac:dyDescent="0.2">
      <c r="A107" s="286"/>
      <c r="B107" s="57"/>
      <c r="D107" s="57"/>
      <c r="E107" s="57"/>
      <c r="F107" s="57"/>
      <c r="G107" s="57"/>
      <c r="H107" s="57"/>
      <c r="I107" s="57"/>
      <c r="J107" s="57"/>
      <c r="K107" s="57"/>
      <c r="L107" s="57"/>
      <c r="M107" s="57"/>
      <c r="N107" s="57"/>
      <c r="P107" s="57"/>
      <c r="Q107" s="89"/>
      <c r="S107" s="90"/>
      <c r="T107" s="57"/>
      <c r="AJ107" s="64"/>
      <c r="AL107" s="57"/>
      <c r="AM107" s="57"/>
      <c r="AN107" s="57"/>
      <c r="AO107" s="57"/>
      <c r="AP107" s="57"/>
      <c r="AQ107" s="57"/>
      <c r="AX107" s="57"/>
      <c r="AY107" s="57"/>
      <c r="AZ107" s="57"/>
      <c r="BA107" s="57"/>
      <c r="BB107" s="57"/>
      <c r="BC107" s="57"/>
      <c r="BD107" s="57"/>
      <c r="BE107" s="57"/>
      <c r="BF107" s="57"/>
      <c r="BG107" s="57"/>
      <c r="BN107" s="57"/>
      <c r="BO107" s="57"/>
      <c r="BP107" s="57"/>
      <c r="BQ107" s="57"/>
      <c r="BR107" s="57"/>
      <c r="BS107" s="57"/>
      <c r="BT107" s="57"/>
      <c r="BU107" s="57"/>
      <c r="BV107" s="57"/>
      <c r="BW107" s="57"/>
      <c r="BX107" s="57"/>
      <c r="BY107" s="57"/>
      <c r="BZ107" s="57"/>
      <c r="CA107" s="57"/>
      <c r="CB107" s="57"/>
      <c r="CC107" s="57"/>
    </row>
    <row r="108" spans="1:81" ht="12.75" x14ac:dyDescent="0.2">
      <c r="A108" s="286"/>
      <c r="B108" s="57"/>
      <c r="D108" s="57"/>
      <c r="E108" s="57"/>
      <c r="F108" s="57"/>
      <c r="G108" s="57"/>
      <c r="H108" s="57"/>
      <c r="I108" s="57"/>
      <c r="J108" s="57"/>
      <c r="K108" s="57"/>
      <c r="L108" s="57"/>
      <c r="M108" s="57"/>
      <c r="N108" s="57"/>
      <c r="P108" s="57"/>
      <c r="Q108" s="89"/>
      <c r="S108" s="90"/>
      <c r="T108" s="57"/>
      <c r="AJ108" s="64"/>
      <c r="AL108" s="57"/>
      <c r="AM108" s="57"/>
      <c r="AN108" s="57"/>
      <c r="AO108" s="57"/>
      <c r="AP108" s="57"/>
      <c r="AQ108" s="57"/>
      <c r="AX108" s="57"/>
      <c r="AY108" s="57"/>
      <c r="AZ108" s="57"/>
      <c r="BA108" s="57"/>
      <c r="BB108" s="57"/>
      <c r="BC108" s="57"/>
      <c r="BD108" s="57"/>
      <c r="BE108" s="57"/>
      <c r="BF108" s="57"/>
      <c r="BG108" s="57"/>
      <c r="BN108" s="57"/>
      <c r="BO108" s="57"/>
      <c r="BP108" s="57"/>
      <c r="BQ108" s="57"/>
      <c r="BR108" s="57"/>
      <c r="BS108" s="57"/>
      <c r="BT108" s="57"/>
      <c r="BU108" s="57"/>
      <c r="BV108" s="57"/>
      <c r="BW108" s="57"/>
      <c r="BX108" s="57"/>
      <c r="BY108" s="57"/>
      <c r="BZ108" s="57"/>
      <c r="CA108" s="57"/>
      <c r="CB108" s="57"/>
      <c r="CC108" s="57"/>
    </row>
    <row r="109" spans="1:81" ht="12.75" x14ac:dyDescent="0.2">
      <c r="A109" s="286"/>
      <c r="B109" s="57"/>
      <c r="D109" s="57"/>
      <c r="E109" s="57"/>
      <c r="F109" s="57"/>
      <c r="G109" s="57"/>
      <c r="H109" s="57"/>
      <c r="I109" s="57"/>
      <c r="J109" s="57"/>
      <c r="K109" s="57"/>
      <c r="L109" s="57"/>
      <c r="M109" s="57"/>
      <c r="N109" s="57"/>
      <c r="P109" s="57"/>
      <c r="Q109" s="89"/>
      <c r="S109" s="90"/>
      <c r="T109" s="57"/>
      <c r="AJ109" s="64"/>
      <c r="AL109" s="57"/>
      <c r="AM109" s="57"/>
      <c r="AN109" s="57"/>
      <c r="AO109" s="57"/>
      <c r="AP109" s="57"/>
      <c r="AQ109" s="57"/>
      <c r="AX109" s="57"/>
      <c r="AY109" s="57"/>
      <c r="AZ109" s="57"/>
      <c r="BA109" s="57"/>
      <c r="BB109" s="57"/>
      <c r="BC109" s="57"/>
      <c r="BD109" s="57"/>
      <c r="BE109" s="57"/>
      <c r="BF109" s="57"/>
      <c r="BG109" s="57"/>
      <c r="BN109" s="57"/>
      <c r="BO109" s="57"/>
      <c r="BP109" s="57"/>
      <c r="BQ109" s="57"/>
      <c r="BR109" s="57"/>
      <c r="BS109" s="57"/>
      <c r="BT109" s="57"/>
      <c r="BU109" s="57"/>
      <c r="BV109" s="57"/>
      <c r="BW109" s="57"/>
      <c r="BX109" s="57"/>
      <c r="BY109" s="57"/>
      <c r="BZ109" s="57"/>
      <c r="CA109" s="57"/>
      <c r="CB109" s="57"/>
      <c r="CC109" s="57"/>
    </row>
    <row r="110" spans="1:81" ht="12.75" x14ac:dyDescent="0.2">
      <c r="A110" s="286"/>
      <c r="B110" s="57"/>
      <c r="D110" s="57"/>
      <c r="E110" s="57"/>
      <c r="F110" s="57"/>
      <c r="G110" s="57"/>
      <c r="H110" s="57"/>
      <c r="I110" s="57"/>
      <c r="J110" s="57"/>
      <c r="K110" s="57"/>
      <c r="L110" s="57"/>
      <c r="M110" s="57"/>
      <c r="N110" s="57"/>
      <c r="P110" s="57"/>
      <c r="Q110" s="89"/>
      <c r="S110" s="90"/>
      <c r="T110" s="57"/>
      <c r="AJ110" s="64"/>
      <c r="AL110" s="57"/>
      <c r="AM110" s="57"/>
      <c r="AN110" s="57"/>
      <c r="AO110" s="57"/>
      <c r="AP110" s="57"/>
      <c r="AQ110" s="57"/>
      <c r="AX110" s="57"/>
      <c r="AY110" s="57"/>
      <c r="AZ110" s="57"/>
      <c r="BA110" s="57"/>
      <c r="BB110" s="57"/>
      <c r="BC110" s="57"/>
      <c r="BD110" s="57"/>
      <c r="BE110" s="57"/>
      <c r="BF110" s="57"/>
      <c r="BG110" s="57"/>
      <c r="BN110" s="57"/>
      <c r="BO110" s="57"/>
      <c r="BP110" s="57"/>
      <c r="BQ110" s="57"/>
      <c r="BR110" s="57"/>
      <c r="BS110" s="57"/>
      <c r="BT110" s="57"/>
      <c r="BU110" s="57"/>
      <c r="BV110" s="57"/>
      <c r="BW110" s="57"/>
      <c r="BX110" s="57"/>
      <c r="BY110" s="57"/>
      <c r="BZ110" s="57"/>
      <c r="CA110" s="57"/>
      <c r="CB110" s="57"/>
      <c r="CC110" s="57"/>
    </row>
    <row r="111" spans="1:81" ht="12.75" x14ac:dyDescent="0.2">
      <c r="A111" s="286"/>
      <c r="B111" s="57"/>
      <c r="D111" s="57"/>
      <c r="E111" s="57"/>
      <c r="F111" s="57"/>
      <c r="G111" s="57"/>
      <c r="H111" s="57"/>
      <c r="I111" s="57"/>
      <c r="J111" s="57"/>
      <c r="K111" s="57"/>
      <c r="L111" s="57"/>
      <c r="M111" s="57"/>
      <c r="N111" s="57"/>
      <c r="P111" s="57"/>
      <c r="Q111" s="89"/>
      <c r="S111" s="90"/>
      <c r="T111" s="57"/>
      <c r="AJ111" s="64"/>
      <c r="AL111" s="57"/>
      <c r="AM111" s="57"/>
      <c r="AN111" s="57"/>
      <c r="AO111" s="57"/>
      <c r="AP111" s="57"/>
      <c r="AQ111" s="57"/>
      <c r="AX111" s="57"/>
      <c r="AY111" s="57"/>
      <c r="AZ111" s="57"/>
      <c r="BA111" s="57"/>
      <c r="BB111" s="57"/>
      <c r="BC111" s="57"/>
      <c r="BD111" s="57"/>
      <c r="BE111" s="57"/>
      <c r="BF111" s="57"/>
      <c r="BG111" s="57"/>
      <c r="BN111" s="57"/>
      <c r="BO111" s="57"/>
      <c r="BP111" s="57"/>
      <c r="BQ111" s="57"/>
      <c r="BR111" s="57"/>
      <c r="BS111" s="57"/>
      <c r="BT111" s="57"/>
      <c r="BU111" s="57"/>
      <c r="BV111" s="57"/>
      <c r="BW111" s="57"/>
      <c r="BX111" s="57"/>
      <c r="BY111" s="57"/>
      <c r="BZ111" s="57"/>
      <c r="CA111" s="57"/>
      <c r="CB111" s="57"/>
      <c r="CC111" s="57"/>
    </row>
    <row r="112" spans="1:81" ht="12.75" x14ac:dyDescent="0.2">
      <c r="A112" s="286"/>
      <c r="B112" s="57"/>
      <c r="D112" s="57"/>
      <c r="E112" s="57"/>
      <c r="F112" s="57"/>
      <c r="G112" s="57"/>
      <c r="H112" s="57"/>
      <c r="I112" s="57"/>
      <c r="J112" s="57"/>
      <c r="K112" s="57"/>
      <c r="L112" s="57"/>
      <c r="M112" s="57"/>
      <c r="N112" s="57"/>
      <c r="P112" s="57"/>
      <c r="Q112" s="89"/>
      <c r="S112" s="90"/>
      <c r="T112" s="57"/>
      <c r="AJ112" s="64"/>
      <c r="AL112" s="57"/>
      <c r="AM112" s="57"/>
      <c r="AN112" s="57"/>
      <c r="AO112" s="57"/>
      <c r="AP112" s="57"/>
      <c r="AQ112" s="57"/>
      <c r="AX112" s="57"/>
      <c r="AY112" s="57"/>
      <c r="AZ112" s="57"/>
      <c r="BA112" s="57"/>
      <c r="BB112" s="57"/>
      <c r="BC112" s="57"/>
      <c r="BD112" s="57"/>
      <c r="BE112" s="57"/>
      <c r="BF112" s="57"/>
      <c r="BG112" s="57"/>
      <c r="BN112" s="57"/>
      <c r="BO112" s="57"/>
      <c r="BP112" s="57"/>
      <c r="BQ112" s="57"/>
      <c r="BR112" s="57"/>
      <c r="BS112" s="57"/>
      <c r="BT112" s="57"/>
      <c r="BU112" s="57"/>
      <c r="BV112" s="57"/>
      <c r="BW112" s="57"/>
      <c r="BX112" s="57"/>
      <c r="BY112" s="57"/>
      <c r="BZ112" s="57"/>
      <c r="CA112" s="57"/>
      <c r="CB112" s="57"/>
      <c r="CC112" s="57"/>
    </row>
    <row r="113" spans="1:81" ht="12.75" x14ac:dyDescent="0.2">
      <c r="A113" s="286"/>
      <c r="B113" s="57"/>
      <c r="D113" s="57"/>
      <c r="E113" s="57"/>
      <c r="F113" s="57"/>
      <c r="G113" s="57"/>
      <c r="H113" s="57"/>
      <c r="I113" s="57"/>
      <c r="J113" s="57"/>
      <c r="K113" s="57"/>
      <c r="L113" s="57"/>
      <c r="M113" s="57"/>
      <c r="N113" s="57"/>
      <c r="P113" s="57"/>
      <c r="Q113" s="89"/>
      <c r="S113" s="90"/>
      <c r="T113" s="57"/>
      <c r="AJ113" s="64"/>
      <c r="AL113" s="57"/>
      <c r="AM113" s="57"/>
      <c r="AN113" s="57"/>
      <c r="AO113" s="57"/>
      <c r="AP113" s="57"/>
      <c r="AQ113" s="57"/>
      <c r="AX113" s="57"/>
      <c r="AY113" s="57"/>
      <c r="AZ113" s="57"/>
      <c r="BA113" s="57"/>
      <c r="BB113" s="57"/>
      <c r="BC113" s="57"/>
      <c r="BD113" s="57"/>
      <c r="BE113" s="57"/>
      <c r="BF113" s="57"/>
      <c r="BG113" s="57"/>
      <c r="BN113" s="57"/>
      <c r="BO113" s="57"/>
      <c r="BP113" s="57"/>
      <c r="BQ113" s="57"/>
      <c r="BR113" s="57"/>
      <c r="BS113" s="57"/>
      <c r="BT113" s="57"/>
      <c r="BU113" s="57"/>
      <c r="BV113" s="57"/>
      <c r="BW113" s="57"/>
      <c r="BX113" s="57"/>
      <c r="BY113" s="57"/>
      <c r="BZ113" s="57"/>
      <c r="CA113" s="57"/>
      <c r="CB113" s="57"/>
      <c r="CC113" s="57"/>
    </row>
    <row r="114" spans="1:81" ht="12.75" x14ac:dyDescent="0.2">
      <c r="A114" s="286"/>
      <c r="B114" s="57"/>
      <c r="D114" s="57"/>
      <c r="E114" s="57"/>
      <c r="F114" s="57"/>
      <c r="G114" s="57"/>
      <c r="H114" s="57"/>
      <c r="I114" s="57"/>
      <c r="J114" s="57"/>
      <c r="K114" s="57"/>
      <c r="L114" s="57"/>
      <c r="M114" s="57"/>
      <c r="N114" s="57"/>
      <c r="P114" s="57"/>
      <c r="Q114" s="89"/>
      <c r="S114" s="90"/>
      <c r="T114" s="57"/>
      <c r="AJ114" s="64"/>
      <c r="AL114" s="57"/>
      <c r="AM114" s="57"/>
      <c r="AN114" s="57"/>
      <c r="AO114" s="57"/>
      <c r="AP114" s="57"/>
      <c r="AQ114" s="57"/>
      <c r="AX114" s="57"/>
      <c r="AY114" s="57"/>
      <c r="AZ114" s="57"/>
      <c r="BA114" s="57"/>
      <c r="BB114" s="57"/>
      <c r="BC114" s="57"/>
      <c r="BD114" s="57"/>
      <c r="BE114" s="57"/>
      <c r="BF114" s="57"/>
      <c r="BG114" s="57"/>
      <c r="BN114" s="57"/>
      <c r="BO114" s="57"/>
      <c r="BP114" s="57"/>
      <c r="BQ114" s="57"/>
      <c r="BR114" s="57"/>
      <c r="BS114" s="57"/>
      <c r="BT114" s="57"/>
      <c r="BU114" s="57"/>
      <c r="BV114" s="57"/>
      <c r="BW114" s="57"/>
      <c r="BX114" s="57"/>
      <c r="BY114" s="57"/>
      <c r="BZ114" s="57"/>
      <c r="CA114" s="57"/>
      <c r="CB114" s="57"/>
      <c r="CC114" s="57"/>
    </row>
    <row r="115" spans="1:81" ht="12.75" x14ac:dyDescent="0.2">
      <c r="A115" s="286"/>
      <c r="B115" s="57"/>
      <c r="D115" s="57"/>
      <c r="E115" s="57"/>
      <c r="F115" s="57"/>
      <c r="G115" s="57"/>
      <c r="H115" s="57"/>
      <c r="I115" s="57"/>
      <c r="J115" s="57"/>
      <c r="K115" s="57"/>
      <c r="L115" s="57"/>
      <c r="M115" s="57"/>
      <c r="N115" s="57"/>
      <c r="P115" s="57"/>
      <c r="Q115" s="89"/>
      <c r="S115" s="90"/>
      <c r="T115" s="57"/>
      <c r="AJ115" s="64"/>
      <c r="AL115" s="57"/>
      <c r="AM115" s="57"/>
      <c r="AN115" s="57"/>
      <c r="AO115" s="57"/>
      <c r="AP115" s="57"/>
      <c r="AQ115" s="57"/>
      <c r="AX115" s="57"/>
      <c r="AY115" s="57"/>
      <c r="AZ115" s="57"/>
      <c r="BA115" s="57"/>
      <c r="BB115" s="57"/>
      <c r="BC115" s="57"/>
      <c r="BD115" s="57"/>
      <c r="BE115" s="57"/>
      <c r="BF115" s="57"/>
      <c r="BG115" s="57"/>
      <c r="BN115" s="57"/>
      <c r="BO115" s="57"/>
      <c r="BP115" s="57"/>
      <c r="BQ115" s="57"/>
      <c r="BR115" s="57"/>
      <c r="BS115" s="57"/>
      <c r="BT115" s="57"/>
      <c r="BU115" s="57"/>
      <c r="BV115" s="57"/>
      <c r="BW115" s="57"/>
      <c r="BX115" s="57"/>
      <c r="BY115" s="57"/>
      <c r="BZ115" s="57"/>
      <c r="CA115" s="57"/>
      <c r="CB115" s="57"/>
      <c r="CC115" s="57"/>
    </row>
    <row r="116" spans="1:81" ht="12.75" x14ac:dyDescent="0.2">
      <c r="A116" s="286"/>
      <c r="B116" s="57"/>
      <c r="D116" s="57"/>
      <c r="E116" s="57"/>
      <c r="F116" s="57"/>
      <c r="G116" s="57"/>
      <c r="H116" s="57"/>
      <c r="I116" s="57"/>
      <c r="J116" s="57"/>
      <c r="K116" s="57"/>
      <c r="L116" s="57"/>
      <c r="M116" s="57"/>
      <c r="N116" s="57"/>
      <c r="P116" s="57"/>
      <c r="Q116" s="89"/>
      <c r="S116" s="90"/>
      <c r="T116" s="57"/>
      <c r="AJ116" s="64"/>
      <c r="AL116" s="57"/>
      <c r="AM116" s="57"/>
      <c r="AN116" s="57"/>
      <c r="AO116" s="57"/>
      <c r="AP116" s="57"/>
      <c r="AQ116" s="57"/>
      <c r="AX116" s="57"/>
      <c r="AY116" s="57"/>
      <c r="AZ116" s="57"/>
      <c r="BA116" s="57"/>
      <c r="BB116" s="57"/>
      <c r="BC116" s="57"/>
      <c r="BD116" s="57"/>
      <c r="BE116" s="57"/>
      <c r="BF116" s="57"/>
      <c r="BG116" s="57"/>
      <c r="BN116" s="57"/>
      <c r="BO116" s="57"/>
      <c r="BP116" s="57"/>
      <c r="BQ116" s="57"/>
      <c r="BR116" s="57"/>
      <c r="BS116" s="57"/>
      <c r="BT116" s="57"/>
      <c r="BU116" s="57"/>
      <c r="BV116" s="57"/>
      <c r="BW116" s="57"/>
      <c r="BX116" s="57"/>
      <c r="BY116" s="57"/>
      <c r="BZ116" s="57"/>
      <c r="CA116" s="57"/>
      <c r="CB116" s="57"/>
      <c r="CC116" s="57"/>
    </row>
    <row r="117" spans="1:81" ht="12.75" x14ac:dyDescent="0.2">
      <c r="A117" s="286"/>
      <c r="B117" s="57"/>
      <c r="D117" s="57"/>
      <c r="E117" s="57"/>
      <c r="F117" s="57"/>
      <c r="G117" s="57"/>
      <c r="H117" s="57"/>
      <c r="I117" s="57"/>
      <c r="J117" s="57"/>
      <c r="K117" s="57"/>
      <c r="L117" s="57"/>
      <c r="M117" s="57"/>
      <c r="N117" s="57"/>
      <c r="P117" s="57"/>
      <c r="Q117" s="89"/>
      <c r="S117" s="90"/>
      <c r="T117" s="57"/>
      <c r="AJ117" s="64"/>
      <c r="AL117" s="57"/>
      <c r="AM117" s="57"/>
      <c r="AN117" s="57"/>
      <c r="AO117" s="57"/>
      <c r="AP117" s="57"/>
      <c r="AQ117" s="57"/>
      <c r="AX117" s="57"/>
      <c r="AY117" s="57"/>
      <c r="AZ117" s="57"/>
      <c r="BA117" s="57"/>
      <c r="BB117" s="57"/>
      <c r="BC117" s="57"/>
      <c r="BD117" s="57"/>
      <c r="BE117" s="57"/>
      <c r="BF117" s="57"/>
      <c r="BG117" s="57"/>
      <c r="BN117" s="57"/>
      <c r="BO117" s="57"/>
      <c r="BP117" s="57"/>
      <c r="BQ117" s="57"/>
      <c r="BR117" s="57"/>
      <c r="BS117" s="57"/>
      <c r="BT117" s="57"/>
      <c r="BU117" s="57"/>
      <c r="BV117" s="57"/>
      <c r="BW117" s="57"/>
      <c r="BX117" s="57"/>
      <c r="BY117" s="57"/>
      <c r="BZ117" s="57"/>
      <c r="CA117" s="57"/>
      <c r="CB117" s="57"/>
      <c r="CC117" s="57"/>
    </row>
    <row r="118" spans="1:81" ht="12.75" x14ac:dyDescent="0.2">
      <c r="A118" s="286"/>
      <c r="B118" s="57"/>
      <c r="D118" s="57"/>
      <c r="E118" s="57"/>
      <c r="F118" s="57"/>
      <c r="G118" s="57"/>
      <c r="H118" s="57"/>
      <c r="I118" s="57"/>
      <c r="J118" s="57"/>
      <c r="K118" s="57"/>
      <c r="L118" s="57"/>
      <c r="M118" s="57"/>
      <c r="N118" s="57"/>
      <c r="P118" s="57"/>
      <c r="Q118" s="89"/>
      <c r="S118" s="90"/>
      <c r="T118" s="57"/>
      <c r="AJ118" s="64"/>
      <c r="AL118" s="57"/>
      <c r="AM118" s="57"/>
      <c r="AN118" s="57"/>
      <c r="AO118" s="57"/>
      <c r="AP118" s="57"/>
      <c r="AQ118" s="57"/>
      <c r="AX118" s="57"/>
      <c r="AY118" s="57"/>
      <c r="AZ118" s="57"/>
      <c r="BA118" s="57"/>
      <c r="BB118" s="57"/>
      <c r="BC118" s="57"/>
      <c r="BD118" s="57"/>
      <c r="BE118" s="57"/>
      <c r="BF118" s="57"/>
      <c r="BG118" s="57"/>
      <c r="BN118" s="57"/>
      <c r="BO118" s="57"/>
      <c r="BP118" s="57"/>
      <c r="BQ118" s="57"/>
      <c r="BR118" s="57"/>
      <c r="BS118" s="57"/>
      <c r="BT118" s="57"/>
      <c r="BU118" s="57"/>
      <c r="BV118" s="57"/>
      <c r="BW118" s="57"/>
      <c r="BX118" s="57"/>
      <c r="BY118" s="57"/>
      <c r="BZ118" s="57"/>
      <c r="CA118" s="57"/>
      <c r="CB118" s="57"/>
      <c r="CC118" s="57"/>
    </row>
    <row r="119" spans="1:81" ht="12.75" x14ac:dyDescent="0.2">
      <c r="A119" s="286"/>
      <c r="B119" s="57"/>
      <c r="D119" s="57"/>
      <c r="E119" s="57"/>
      <c r="F119" s="57"/>
      <c r="G119" s="57"/>
      <c r="H119" s="57"/>
      <c r="I119" s="57"/>
      <c r="J119" s="57"/>
      <c r="K119" s="57"/>
      <c r="L119" s="57"/>
      <c r="M119" s="57"/>
      <c r="N119" s="57"/>
      <c r="P119" s="57"/>
      <c r="Q119" s="89"/>
      <c r="S119" s="90"/>
      <c r="T119" s="57"/>
      <c r="AJ119" s="64"/>
      <c r="AL119" s="57"/>
      <c r="AM119" s="57"/>
      <c r="AN119" s="57"/>
      <c r="AO119" s="57"/>
      <c r="AP119" s="57"/>
      <c r="AQ119" s="57"/>
      <c r="AX119" s="57"/>
      <c r="AY119" s="57"/>
      <c r="AZ119" s="57"/>
      <c r="BA119" s="57"/>
      <c r="BB119" s="57"/>
      <c r="BC119" s="57"/>
      <c r="BD119" s="57"/>
      <c r="BE119" s="57"/>
      <c r="BF119" s="57"/>
      <c r="BG119" s="57"/>
      <c r="BN119" s="57"/>
      <c r="BO119" s="57"/>
      <c r="BP119" s="57"/>
      <c r="BQ119" s="57"/>
      <c r="BR119" s="57"/>
      <c r="BS119" s="57"/>
      <c r="BT119" s="57"/>
      <c r="BU119" s="57"/>
      <c r="BV119" s="57"/>
      <c r="BW119" s="57"/>
      <c r="BX119" s="57"/>
      <c r="BY119" s="57"/>
      <c r="BZ119" s="57"/>
      <c r="CA119" s="57"/>
      <c r="CB119" s="57"/>
      <c r="CC119" s="57"/>
    </row>
    <row r="120" spans="1:81" ht="12.75" x14ac:dyDescent="0.2">
      <c r="A120" s="286"/>
      <c r="B120" s="57"/>
      <c r="D120" s="57"/>
      <c r="E120" s="57"/>
      <c r="F120" s="57"/>
      <c r="G120" s="57"/>
      <c r="H120" s="57"/>
      <c r="I120" s="57"/>
      <c r="J120" s="57"/>
      <c r="K120" s="57"/>
      <c r="L120" s="57"/>
      <c r="M120" s="57"/>
      <c r="N120" s="57"/>
      <c r="P120" s="57"/>
      <c r="Q120" s="89"/>
      <c r="S120" s="90"/>
      <c r="T120" s="57"/>
      <c r="AJ120" s="64"/>
      <c r="AL120" s="57"/>
      <c r="AM120" s="57"/>
      <c r="AN120" s="57"/>
      <c r="AO120" s="57"/>
      <c r="AP120" s="57"/>
      <c r="AQ120" s="57"/>
      <c r="AX120" s="57"/>
      <c r="AY120" s="57"/>
      <c r="AZ120" s="57"/>
      <c r="BA120" s="57"/>
      <c r="BB120" s="57"/>
      <c r="BC120" s="57"/>
      <c r="BD120" s="57"/>
      <c r="BE120" s="57"/>
      <c r="BF120" s="57"/>
      <c r="BG120" s="57"/>
      <c r="BN120" s="57"/>
      <c r="BO120" s="57"/>
      <c r="BP120" s="57"/>
      <c r="BQ120" s="57"/>
      <c r="BR120" s="57"/>
      <c r="BS120" s="57"/>
      <c r="BT120" s="57"/>
      <c r="BU120" s="57"/>
      <c r="BV120" s="57"/>
      <c r="BW120" s="57"/>
      <c r="BX120" s="57"/>
      <c r="BY120" s="57"/>
      <c r="BZ120" s="57"/>
      <c r="CA120" s="57"/>
      <c r="CB120" s="57"/>
      <c r="CC120" s="57"/>
    </row>
    <row r="121" spans="1:81" ht="12.75" x14ac:dyDescent="0.2">
      <c r="A121" s="286"/>
      <c r="B121" s="57"/>
      <c r="D121" s="57"/>
      <c r="E121" s="57"/>
      <c r="F121" s="57"/>
      <c r="G121" s="57"/>
      <c r="H121" s="57"/>
      <c r="I121" s="57"/>
      <c r="J121" s="57"/>
      <c r="K121" s="57"/>
      <c r="L121" s="57"/>
      <c r="M121" s="57"/>
      <c r="N121" s="57"/>
      <c r="P121" s="57"/>
      <c r="Q121" s="89"/>
      <c r="S121" s="90"/>
      <c r="T121" s="57"/>
      <c r="AJ121" s="64"/>
      <c r="AL121" s="57"/>
      <c r="AM121" s="57"/>
      <c r="AN121" s="57"/>
      <c r="AO121" s="57"/>
      <c r="AP121" s="57"/>
      <c r="AQ121" s="57"/>
      <c r="AX121" s="57"/>
      <c r="AY121" s="57"/>
      <c r="AZ121" s="57"/>
      <c r="BA121" s="57"/>
      <c r="BB121" s="57"/>
      <c r="BC121" s="57"/>
      <c r="BD121" s="57"/>
      <c r="BE121" s="57"/>
      <c r="BF121" s="57"/>
      <c r="BG121" s="57"/>
      <c r="BN121" s="57"/>
      <c r="BO121" s="57"/>
      <c r="BP121" s="57"/>
      <c r="BQ121" s="57"/>
      <c r="BR121" s="57"/>
      <c r="BS121" s="57"/>
      <c r="BT121" s="57"/>
      <c r="BU121" s="57"/>
      <c r="BV121" s="57"/>
      <c r="BW121" s="57"/>
      <c r="BX121" s="57"/>
      <c r="BY121" s="57"/>
      <c r="BZ121" s="57"/>
      <c r="CA121" s="57"/>
      <c r="CB121" s="57"/>
      <c r="CC121" s="57"/>
    </row>
    <row r="122" spans="1:81" ht="12.75" x14ac:dyDescent="0.2">
      <c r="A122" s="286"/>
      <c r="B122" s="57"/>
      <c r="D122" s="57"/>
      <c r="E122" s="57"/>
      <c r="F122" s="57"/>
      <c r="G122" s="57"/>
      <c r="H122" s="57"/>
      <c r="I122" s="57"/>
      <c r="J122" s="57"/>
      <c r="K122" s="57"/>
      <c r="L122" s="57"/>
      <c r="M122" s="57"/>
      <c r="N122" s="57"/>
      <c r="P122" s="57"/>
      <c r="Q122" s="89"/>
      <c r="S122" s="90"/>
      <c r="T122" s="57"/>
      <c r="AJ122" s="64"/>
      <c r="AL122" s="57"/>
      <c r="AM122" s="57"/>
      <c r="AN122" s="57"/>
      <c r="AO122" s="57"/>
      <c r="AP122" s="57"/>
      <c r="AQ122" s="57"/>
      <c r="AX122" s="57"/>
      <c r="AY122" s="57"/>
      <c r="AZ122" s="57"/>
      <c r="BA122" s="57"/>
      <c r="BB122" s="57"/>
      <c r="BC122" s="57"/>
      <c r="BD122" s="57"/>
      <c r="BE122" s="57"/>
      <c r="BF122" s="57"/>
      <c r="BG122" s="57"/>
      <c r="BN122" s="57"/>
      <c r="BO122" s="57"/>
      <c r="BP122" s="57"/>
      <c r="BQ122" s="57"/>
      <c r="BR122" s="57"/>
      <c r="BS122" s="57"/>
      <c r="BT122" s="57"/>
      <c r="BU122" s="57"/>
      <c r="BV122" s="57"/>
      <c r="BW122" s="57"/>
      <c r="BX122" s="57"/>
      <c r="BY122" s="57"/>
      <c r="BZ122" s="57"/>
      <c r="CA122" s="57"/>
      <c r="CB122" s="57"/>
      <c r="CC122" s="57"/>
    </row>
    <row r="123" spans="1:81" ht="12.75" x14ac:dyDescent="0.2">
      <c r="A123" s="286"/>
      <c r="B123" s="57"/>
      <c r="D123" s="57"/>
      <c r="E123" s="57"/>
      <c r="F123" s="57"/>
      <c r="G123" s="57"/>
      <c r="H123" s="57"/>
      <c r="I123" s="57"/>
      <c r="J123" s="57"/>
      <c r="K123" s="57"/>
      <c r="L123" s="57"/>
      <c r="M123" s="57"/>
      <c r="N123" s="57"/>
      <c r="P123" s="57"/>
      <c r="Q123" s="89"/>
      <c r="S123" s="90"/>
      <c r="T123" s="57"/>
      <c r="AJ123" s="64"/>
      <c r="AL123" s="57"/>
      <c r="AM123" s="57"/>
      <c r="AN123" s="57"/>
      <c r="AO123" s="57"/>
      <c r="AP123" s="57"/>
      <c r="AQ123" s="57"/>
      <c r="AX123" s="57"/>
      <c r="AY123" s="57"/>
      <c r="AZ123" s="57"/>
      <c r="BA123" s="57"/>
      <c r="BB123" s="57"/>
      <c r="BC123" s="57"/>
      <c r="BD123" s="57"/>
      <c r="BE123" s="57"/>
      <c r="BF123" s="57"/>
      <c r="BG123" s="57"/>
      <c r="BN123" s="57"/>
      <c r="BO123" s="57"/>
      <c r="BP123" s="57"/>
      <c r="BQ123" s="57"/>
      <c r="BR123" s="57"/>
      <c r="BS123" s="57"/>
      <c r="BT123" s="57"/>
      <c r="BU123" s="57"/>
      <c r="BV123" s="57"/>
      <c r="BW123" s="57"/>
      <c r="BX123" s="57"/>
      <c r="BY123" s="57"/>
      <c r="BZ123" s="57"/>
      <c r="CA123" s="57"/>
      <c r="CB123" s="57"/>
      <c r="CC123" s="57"/>
    </row>
    <row r="124" spans="1:81" ht="12.75" x14ac:dyDescent="0.2">
      <c r="A124" s="286"/>
      <c r="B124" s="57"/>
      <c r="D124" s="57"/>
      <c r="E124" s="57"/>
      <c r="F124" s="57"/>
      <c r="G124" s="57"/>
      <c r="H124" s="57"/>
      <c r="I124" s="57"/>
      <c r="J124" s="57"/>
      <c r="K124" s="57"/>
      <c r="L124" s="57"/>
      <c r="M124" s="57"/>
      <c r="N124" s="57"/>
      <c r="P124" s="57"/>
      <c r="Q124" s="89"/>
      <c r="S124" s="90"/>
      <c r="T124" s="57"/>
      <c r="AJ124" s="64"/>
      <c r="AL124" s="57"/>
      <c r="AM124" s="57"/>
      <c r="AN124" s="57"/>
      <c r="AO124" s="57"/>
      <c r="AP124" s="57"/>
      <c r="AQ124" s="57"/>
      <c r="AX124" s="57"/>
      <c r="AY124" s="57"/>
      <c r="AZ124" s="57"/>
      <c r="BA124" s="57"/>
      <c r="BB124" s="57"/>
      <c r="BC124" s="57"/>
      <c r="BD124" s="57"/>
      <c r="BE124" s="57"/>
      <c r="BF124" s="57"/>
      <c r="BG124" s="57"/>
      <c r="BN124" s="57"/>
      <c r="BO124" s="57"/>
      <c r="BP124" s="57"/>
      <c r="BQ124" s="57"/>
      <c r="BR124" s="57"/>
      <c r="BS124" s="57"/>
      <c r="BT124" s="57"/>
      <c r="BU124" s="57"/>
      <c r="BV124" s="57"/>
      <c r="BW124" s="57"/>
      <c r="BX124" s="57"/>
      <c r="BY124" s="57"/>
      <c r="BZ124" s="57"/>
      <c r="CA124" s="57"/>
      <c r="CB124" s="57"/>
      <c r="CC124" s="57"/>
    </row>
    <row r="125" spans="1:81" ht="12.75" x14ac:dyDescent="0.2">
      <c r="A125" s="286"/>
      <c r="B125" s="57"/>
      <c r="D125" s="57"/>
      <c r="E125" s="57"/>
      <c r="F125" s="57"/>
      <c r="G125" s="57"/>
      <c r="H125" s="57"/>
      <c r="I125" s="57"/>
      <c r="J125" s="57"/>
      <c r="K125" s="57"/>
      <c r="L125" s="57"/>
      <c r="M125" s="57"/>
      <c r="N125" s="57"/>
      <c r="P125" s="57"/>
      <c r="Q125" s="89"/>
      <c r="S125" s="90"/>
      <c r="T125" s="57"/>
      <c r="AJ125" s="64"/>
      <c r="AL125" s="57"/>
      <c r="AM125" s="57"/>
      <c r="AN125" s="57"/>
      <c r="AO125" s="57"/>
      <c r="AP125" s="57"/>
      <c r="AQ125" s="57"/>
      <c r="AX125" s="57"/>
      <c r="AY125" s="57"/>
      <c r="AZ125" s="57"/>
      <c r="BA125" s="57"/>
      <c r="BB125" s="57"/>
      <c r="BC125" s="57"/>
      <c r="BD125" s="57"/>
      <c r="BE125" s="57"/>
      <c r="BF125" s="57"/>
      <c r="BG125" s="57"/>
      <c r="BN125" s="57"/>
      <c r="BO125" s="57"/>
      <c r="BP125" s="57"/>
      <c r="BQ125" s="57"/>
      <c r="BR125" s="57"/>
      <c r="BS125" s="57"/>
      <c r="BT125" s="57"/>
      <c r="BU125" s="57"/>
      <c r="BV125" s="57"/>
      <c r="BW125" s="57"/>
      <c r="BX125" s="57"/>
      <c r="BY125" s="57"/>
      <c r="BZ125" s="57"/>
      <c r="CA125" s="57"/>
      <c r="CB125" s="57"/>
      <c r="CC125" s="57"/>
    </row>
    <row r="126" spans="1:81" ht="12.75" x14ac:dyDescent="0.2">
      <c r="A126" s="286"/>
      <c r="B126" s="57"/>
      <c r="D126" s="57"/>
      <c r="E126" s="57"/>
      <c r="F126" s="57"/>
      <c r="G126" s="57"/>
      <c r="H126" s="57"/>
      <c r="I126" s="57"/>
      <c r="J126" s="57"/>
      <c r="K126" s="57"/>
      <c r="L126" s="57"/>
      <c r="M126" s="57"/>
      <c r="N126" s="57"/>
      <c r="P126" s="57"/>
      <c r="Q126" s="89"/>
      <c r="S126" s="90"/>
      <c r="T126" s="57"/>
      <c r="AJ126" s="64"/>
      <c r="AL126" s="57"/>
      <c r="AM126" s="57"/>
      <c r="AN126" s="57"/>
      <c r="AO126" s="57"/>
      <c r="AP126" s="57"/>
      <c r="AQ126" s="57"/>
      <c r="AX126" s="57"/>
      <c r="AY126" s="57"/>
      <c r="AZ126" s="57"/>
      <c r="BA126" s="57"/>
      <c r="BB126" s="57"/>
      <c r="BC126" s="57"/>
      <c r="BD126" s="57"/>
      <c r="BE126" s="57"/>
      <c r="BF126" s="57"/>
      <c r="BG126" s="57"/>
      <c r="BN126" s="57"/>
      <c r="BO126" s="57"/>
      <c r="BP126" s="57"/>
      <c r="BQ126" s="57"/>
      <c r="BR126" s="57"/>
      <c r="BS126" s="57"/>
      <c r="BT126" s="57"/>
      <c r="BU126" s="57"/>
      <c r="BV126" s="57"/>
      <c r="BW126" s="57"/>
      <c r="BX126" s="57"/>
      <c r="BY126" s="57"/>
      <c r="BZ126" s="57"/>
      <c r="CA126" s="57"/>
      <c r="CB126" s="57"/>
      <c r="CC126" s="57"/>
    </row>
    <row r="127" spans="1:81" ht="12.75" x14ac:dyDescent="0.2">
      <c r="A127" s="286"/>
      <c r="B127" s="57"/>
      <c r="D127" s="57"/>
      <c r="E127" s="57"/>
      <c r="F127" s="57"/>
      <c r="G127" s="57"/>
      <c r="H127" s="57"/>
      <c r="I127" s="57"/>
      <c r="J127" s="57"/>
      <c r="K127" s="57"/>
      <c r="L127" s="57"/>
      <c r="M127" s="57"/>
      <c r="N127" s="57"/>
      <c r="P127" s="57"/>
      <c r="Q127" s="89"/>
      <c r="S127" s="90"/>
      <c r="T127" s="57"/>
      <c r="AJ127" s="64"/>
      <c r="AL127" s="57"/>
      <c r="AM127" s="57"/>
      <c r="AN127" s="57"/>
      <c r="AO127" s="57"/>
      <c r="AP127" s="57"/>
      <c r="AQ127" s="57"/>
      <c r="AX127" s="57"/>
      <c r="AY127" s="57"/>
      <c r="AZ127" s="57"/>
      <c r="BA127" s="57"/>
      <c r="BB127" s="57"/>
      <c r="BC127" s="57"/>
      <c r="BD127" s="57"/>
      <c r="BE127" s="57"/>
      <c r="BF127" s="57"/>
      <c r="BG127" s="57"/>
      <c r="BN127" s="57"/>
      <c r="BO127" s="57"/>
      <c r="BP127" s="57"/>
      <c r="BQ127" s="57"/>
      <c r="BR127" s="57"/>
      <c r="BS127" s="57"/>
      <c r="BT127" s="57"/>
      <c r="BU127" s="57"/>
      <c r="BV127" s="57"/>
      <c r="BW127" s="57"/>
      <c r="BX127" s="57"/>
      <c r="BY127" s="57"/>
      <c r="BZ127" s="57"/>
      <c r="CA127" s="57"/>
      <c r="CB127" s="57"/>
      <c r="CC127" s="57"/>
    </row>
    <row r="128" spans="1:81" ht="12.75" x14ac:dyDescent="0.2">
      <c r="A128" s="286"/>
      <c r="B128" s="57"/>
      <c r="D128" s="57"/>
      <c r="E128" s="57"/>
      <c r="F128" s="57"/>
      <c r="G128" s="57"/>
      <c r="H128" s="57"/>
      <c r="I128" s="57"/>
      <c r="J128" s="57"/>
      <c r="K128" s="57"/>
      <c r="L128" s="57"/>
      <c r="M128" s="57"/>
      <c r="N128" s="57"/>
      <c r="P128" s="57"/>
      <c r="Q128" s="89"/>
      <c r="S128" s="90"/>
      <c r="T128" s="57"/>
      <c r="AJ128" s="64"/>
      <c r="AL128" s="57"/>
      <c r="AM128" s="57"/>
      <c r="AN128" s="57"/>
      <c r="AO128" s="57"/>
      <c r="AP128" s="57"/>
      <c r="AQ128" s="57"/>
      <c r="AX128" s="57"/>
      <c r="AY128" s="57"/>
      <c r="AZ128" s="57"/>
      <c r="BA128" s="57"/>
      <c r="BB128" s="57"/>
      <c r="BC128" s="57"/>
      <c r="BD128" s="57"/>
      <c r="BE128" s="57"/>
      <c r="BF128" s="57"/>
      <c r="BG128" s="57"/>
      <c r="BN128" s="57"/>
      <c r="BO128" s="57"/>
      <c r="BP128" s="57"/>
      <c r="BQ128" s="57"/>
      <c r="BR128" s="57"/>
      <c r="BS128" s="57"/>
      <c r="BT128" s="57"/>
      <c r="BU128" s="57"/>
      <c r="BV128" s="57"/>
      <c r="BW128" s="57"/>
      <c r="BX128" s="57"/>
      <c r="BY128" s="57"/>
      <c r="BZ128" s="57"/>
      <c r="CA128" s="57"/>
      <c r="CB128" s="57"/>
      <c r="CC128" s="57"/>
    </row>
    <row r="129" spans="1:81" ht="12.75" x14ac:dyDescent="0.2">
      <c r="A129" s="286"/>
      <c r="B129" s="57"/>
      <c r="D129" s="57"/>
      <c r="E129" s="57"/>
      <c r="F129" s="57"/>
      <c r="G129" s="57"/>
      <c r="H129" s="57"/>
      <c r="I129" s="57"/>
      <c r="J129" s="57"/>
      <c r="K129" s="57"/>
      <c r="L129" s="57"/>
      <c r="M129" s="57"/>
      <c r="N129" s="57"/>
      <c r="P129" s="57"/>
      <c r="Q129" s="89"/>
      <c r="S129" s="90"/>
      <c r="T129" s="57"/>
      <c r="AJ129" s="64"/>
      <c r="AL129" s="57"/>
      <c r="AM129" s="57"/>
      <c r="AN129" s="57"/>
      <c r="AO129" s="57"/>
      <c r="AP129" s="57"/>
      <c r="AQ129" s="57"/>
      <c r="AX129" s="57"/>
      <c r="AY129" s="57"/>
      <c r="AZ129" s="57"/>
      <c r="BA129" s="57"/>
      <c r="BB129" s="57"/>
      <c r="BC129" s="57"/>
      <c r="BD129" s="57"/>
      <c r="BE129" s="57"/>
      <c r="BF129" s="57"/>
      <c r="BG129" s="57"/>
      <c r="BN129" s="57"/>
      <c r="BO129" s="57"/>
      <c r="BP129" s="57"/>
      <c r="BQ129" s="57"/>
      <c r="BR129" s="57"/>
      <c r="BS129" s="57"/>
      <c r="BT129" s="57"/>
      <c r="BU129" s="57"/>
      <c r="BV129" s="57"/>
      <c r="BW129" s="57"/>
      <c r="BX129" s="57"/>
      <c r="BY129" s="57"/>
      <c r="BZ129" s="57"/>
      <c r="CA129" s="57"/>
      <c r="CB129" s="57"/>
      <c r="CC129" s="57"/>
    </row>
    <row r="130" spans="1:81" ht="12.75" x14ac:dyDescent="0.2">
      <c r="A130" s="286"/>
      <c r="B130" s="57"/>
      <c r="D130" s="57"/>
      <c r="E130" s="57"/>
      <c r="F130" s="57"/>
      <c r="G130" s="57"/>
      <c r="H130" s="57"/>
      <c r="I130" s="57"/>
      <c r="J130" s="57"/>
      <c r="K130" s="57"/>
      <c r="L130" s="57"/>
      <c r="M130" s="57"/>
      <c r="N130" s="57"/>
      <c r="P130" s="57"/>
      <c r="Q130" s="89"/>
      <c r="S130" s="90"/>
      <c r="T130" s="57"/>
      <c r="AJ130" s="64"/>
      <c r="AL130" s="57"/>
      <c r="AM130" s="57"/>
      <c r="AN130" s="57"/>
      <c r="AO130" s="57"/>
      <c r="AP130" s="57"/>
      <c r="AQ130" s="57"/>
      <c r="AX130" s="57"/>
      <c r="AY130" s="57"/>
      <c r="AZ130" s="57"/>
      <c r="BA130" s="57"/>
      <c r="BB130" s="57"/>
      <c r="BC130" s="57"/>
      <c r="BD130" s="57"/>
      <c r="BE130" s="57"/>
      <c r="BF130" s="57"/>
      <c r="BG130" s="57"/>
      <c r="BN130" s="57"/>
      <c r="BO130" s="57"/>
      <c r="BP130" s="57"/>
      <c r="BQ130" s="57"/>
      <c r="BR130" s="57"/>
      <c r="BS130" s="57"/>
      <c r="BT130" s="57"/>
      <c r="BU130" s="57"/>
      <c r="BV130" s="57"/>
      <c r="BW130" s="57"/>
      <c r="BX130" s="57"/>
      <c r="BY130" s="57"/>
      <c r="BZ130" s="57"/>
      <c r="CA130" s="57"/>
      <c r="CB130" s="57"/>
      <c r="CC130" s="57"/>
    </row>
    <row r="131" spans="1:81" ht="12.75" x14ac:dyDescent="0.2">
      <c r="A131" s="286"/>
      <c r="B131" s="57"/>
      <c r="D131" s="57"/>
      <c r="E131" s="57"/>
      <c r="F131" s="57"/>
      <c r="G131" s="57"/>
      <c r="H131" s="57"/>
      <c r="I131" s="57"/>
      <c r="J131" s="57"/>
      <c r="K131" s="57"/>
      <c r="L131" s="57"/>
      <c r="M131" s="57"/>
      <c r="N131" s="57"/>
      <c r="P131" s="57"/>
      <c r="Q131" s="89"/>
      <c r="S131" s="90"/>
      <c r="T131" s="57"/>
      <c r="AJ131" s="64"/>
      <c r="AL131" s="57"/>
      <c r="AM131" s="57"/>
      <c r="AN131" s="57"/>
      <c r="AO131" s="57"/>
      <c r="AP131" s="57"/>
      <c r="AQ131" s="57"/>
      <c r="AX131" s="57"/>
      <c r="AY131" s="57"/>
      <c r="AZ131" s="57"/>
      <c r="BA131" s="57"/>
      <c r="BB131" s="57"/>
      <c r="BC131" s="57"/>
      <c r="BD131" s="57"/>
      <c r="BE131" s="57"/>
      <c r="BF131" s="57"/>
      <c r="BG131" s="57"/>
      <c r="BN131" s="57"/>
      <c r="BO131" s="57"/>
      <c r="BP131" s="57"/>
      <c r="BQ131" s="57"/>
      <c r="BR131" s="57"/>
      <c r="BS131" s="57"/>
      <c r="BT131" s="57"/>
      <c r="BU131" s="57"/>
      <c r="BV131" s="57"/>
      <c r="BW131" s="57"/>
      <c r="BX131" s="57"/>
      <c r="BY131" s="57"/>
      <c r="BZ131" s="57"/>
      <c r="CA131" s="57"/>
      <c r="CB131" s="57"/>
      <c r="CC131" s="57"/>
    </row>
    <row r="132" spans="1:81" ht="12.75" x14ac:dyDescent="0.2">
      <c r="A132" s="286"/>
      <c r="B132" s="57"/>
      <c r="D132" s="57"/>
      <c r="E132" s="57"/>
      <c r="F132" s="57"/>
      <c r="G132" s="57"/>
      <c r="H132" s="57"/>
      <c r="I132" s="57"/>
      <c r="J132" s="57"/>
      <c r="K132" s="57"/>
      <c r="L132" s="57"/>
      <c r="M132" s="57"/>
      <c r="N132" s="57"/>
      <c r="P132" s="57"/>
      <c r="Q132" s="89"/>
      <c r="S132" s="90"/>
      <c r="T132" s="57"/>
      <c r="AJ132" s="64"/>
      <c r="AL132" s="57"/>
      <c r="AM132" s="57"/>
      <c r="AN132" s="57"/>
      <c r="AO132" s="57"/>
      <c r="AP132" s="57"/>
      <c r="AQ132" s="57"/>
      <c r="AX132" s="57"/>
      <c r="AY132" s="57"/>
      <c r="AZ132" s="57"/>
      <c r="BA132" s="57"/>
      <c r="BB132" s="57"/>
      <c r="BC132" s="57"/>
      <c r="BD132" s="57"/>
      <c r="BE132" s="57"/>
      <c r="BF132" s="57"/>
      <c r="BG132" s="57"/>
      <c r="BN132" s="57"/>
      <c r="BO132" s="57"/>
      <c r="BP132" s="57"/>
      <c r="BQ132" s="57"/>
      <c r="BR132" s="57"/>
      <c r="BS132" s="57"/>
      <c r="BT132" s="57"/>
      <c r="BU132" s="57"/>
      <c r="BV132" s="57"/>
      <c r="BW132" s="57"/>
      <c r="BX132" s="57"/>
      <c r="BY132" s="57"/>
      <c r="BZ132" s="57"/>
      <c r="CA132" s="57"/>
      <c r="CB132" s="57"/>
      <c r="CC132" s="57"/>
    </row>
    <row r="133" spans="1:81" ht="12.75" x14ac:dyDescent="0.2">
      <c r="A133" s="286"/>
      <c r="B133" s="57"/>
      <c r="D133" s="57"/>
      <c r="E133" s="57"/>
      <c r="F133" s="57"/>
      <c r="G133" s="57"/>
      <c r="H133" s="57"/>
      <c r="I133" s="57"/>
      <c r="J133" s="57"/>
      <c r="K133" s="57"/>
      <c r="L133" s="57"/>
      <c r="M133" s="57"/>
      <c r="N133" s="57"/>
      <c r="P133" s="57"/>
      <c r="Q133" s="89"/>
      <c r="S133" s="90"/>
      <c r="T133" s="57"/>
      <c r="AJ133" s="64"/>
      <c r="AL133" s="57"/>
      <c r="AM133" s="57"/>
      <c r="AN133" s="57"/>
      <c r="AO133" s="57"/>
      <c r="AP133" s="57"/>
      <c r="AQ133" s="57"/>
      <c r="AX133" s="57"/>
      <c r="AY133" s="57"/>
      <c r="AZ133" s="57"/>
      <c r="BA133" s="57"/>
      <c r="BB133" s="57"/>
      <c r="BC133" s="57"/>
      <c r="BD133" s="57"/>
      <c r="BE133" s="57"/>
      <c r="BF133" s="57"/>
      <c r="BG133" s="57"/>
      <c r="BN133" s="57"/>
      <c r="BO133" s="57"/>
      <c r="BP133" s="57"/>
      <c r="BQ133" s="57"/>
      <c r="BR133" s="57"/>
      <c r="BS133" s="57"/>
      <c r="BT133" s="57"/>
      <c r="BU133" s="57"/>
      <c r="BV133" s="57"/>
      <c r="BW133" s="57"/>
      <c r="BX133" s="57"/>
      <c r="BY133" s="57"/>
      <c r="BZ133" s="57"/>
      <c r="CA133" s="57"/>
      <c r="CB133" s="57"/>
      <c r="CC133" s="57"/>
    </row>
    <row r="134" spans="1:81" ht="12.75" x14ac:dyDescent="0.2">
      <c r="A134" s="286"/>
      <c r="B134" s="57"/>
      <c r="D134" s="57"/>
      <c r="E134" s="57"/>
      <c r="F134" s="57"/>
      <c r="G134" s="57"/>
      <c r="H134" s="57"/>
      <c r="I134" s="57"/>
      <c r="J134" s="57"/>
      <c r="K134" s="57"/>
      <c r="L134" s="57"/>
      <c r="M134" s="57"/>
      <c r="N134" s="57"/>
      <c r="P134" s="57"/>
      <c r="Q134" s="89"/>
      <c r="S134" s="90"/>
      <c r="T134" s="57"/>
      <c r="AJ134" s="64"/>
      <c r="AL134" s="57"/>
      <c r="AM134" s="57"/>
      <c r="AN134" s="57"/>
      <c r="AO134" s="57"/>
      <c r="AP134" s="57"/>
      <c r="AQ134" s="57"/>
      <c r="AX134" s="57"/>
      <c r="AY134" s="57"/>
      <c r="AZ134" s="57"/>
      <c r="BA134" s="57"/>
      <c r="BB134" s="57"/>
      <c r="BC134" s="57"/>
      <c r="BD134" s="57"/>
      <c r="BE134" s="57"/>
      <c r="BF134" s="57"/>
      <c r="BG134" s="57"/>
      <c r="BN134" s="57"/>
      <c r="BO134" s="57"/>
      <c r="BP134" s="57"/>
      <c r="BQ134" s="57"/>
      <c r="BR134" s="57"/>
      <c r="BS134" s="57"/>
      <c r="BT134" s="57"/>
      <c r="BU134" s="57"/>
      <c r="BV134" s="57"/>
      <c r="BW134" s="57"/>
      <c r="BX134" s="57"/>
      <c r="BY134" s="57"/>
      <c r="BZ134" s="57"/>
      <c r="CA134" s="57"/>
      <c r="CB134" s="57"/>
      <c r="CC134" s="57"/>
    </row>
    <row r="135" spans="1:81" ht="12.75" x14ac:dyDescent="0.2">
      <c r="A135" s="286"/>
      <c r="B135" s="57"/>
      <c r="D135" s="57"/>
      <c r="E135" s="57"/>
      <c r="F135" s="57"/>
      <c r="G135" s="57"/>
      <c r="H135" s="57"/>
      <c r="I135" s="57"/>
      <c r="J135" s="57"/>
      <c r="K135" s="57"/>
      <c r="L135" s="57"/>
      <c r="M135" s="57"/>
      <c r="N135" s="57"/>
      <c r="P135" s="57"/>
      <c r="Q135" s="89"/>
      <c r="S135" s="90"/>
      <c r="T135" s="57"/>
      <c r="AJ135" s="64"/>
      <c r="AL135" s="57"/>
      <c r="AM135" s="57"/>
      <c r="AN135" s="57"/>
      <c r="AO135" s="57"/>
      <c r="AP135" s="57"/>
      <c r="AQ135" s="57"/>
      <c r="AX135" s="57"/>
      <c r="AY135" s="57"/>
      <c r="AZ135" s="57"/>
      <c r="BA135" s="57"/>
      <c r="BB135" s="57"/>
      <c r="BC135" s="57"/>
      <c r="BD135" s="57"/>
      <c r="BE135" s="57"/>
      <c r="BF135" s="57"/>
      <c r="BG135" s="57"/>
      <c r="BN135" s="57"/>
      <c r="BO135" s="57"/>
      <c r="BP135" s="57"/>
      <c r="BQ135" s="57"/>
      <c r="BR135" s="57"/>
      <c r="BS135" s="57"/>
      <c r="BT135" s="57"/>
      <c r="BU135" s="57"/>
      <c r="BV135" s="57"/>
      <c r="BW135" s="57"/>
      <c r="BX135" s="57"/>
      <c r="BY135" s="57"/>
      <c r="BZ135" s="57"/>
      <c r="CA135" s="57"/>
      <c r="CB135" s="57"/>
      <c r="CC135" s="57"/>
    </row>
    <row r="136" spans="1:81" ht="12.75" x14ac:dyDescent="0.2">
      <c r="A136" s="286"/>
      <c r="B136" s="57"/>
      <c r="D136" s="57"/>
      <c r="E136" s="57"/>
      <c r="F136" s="57"/>
      <c r="G136" s="57"/>
      <c r="H136" s="57"/>
      <c r="I136" s="57"/>
      <c r="J136" s="57"/>
      <c r="K136" s="57"/>
      <c r="L136" s="57"/>
      <c r="M136" s="57"/>
      <c r="N136" s="57"/>
      <c r="P136" s="57"/>
      <c r="Q136" s="89"/>
      <c r="S136" s="90"/>
      <c r="T136" s="57"/>
      <c r="AJ136" s="64"/>
      <c r="AL136" s="57"/>
      <c r="AM136" s="57"/>
      <c r="AN136" s="57"/>
      <c r="AO136" s="57"/>
      <c r="AP136" s="57"/>
      <c r="AQ136" s="57"/>
      <c r="AX136" s="57"/>
      <c r="AY136" s="57"/>
      <c r="AZ136" s="57"/>
      <c r="BA136" s="57"/>
      <c r="BB136" s="57"/>
      <c r="BC136" s="57"/>
      <c r="BD136" s="57"/>
      <c r="BE136" s="57"/>
      <c r="BF136" s="57"/>
      <c r="BG136" s="57"/>
      <c r="BN136" s="57"/>
      <c r="BO136" s="57"/>
      <c r="BP136" s="57"/>
      <c r="BQ136" s="57"/>
      <c r="BR136" s="57"/>
      <c r="BS136" s="57"/>
      <c r="BT136" s="57"/>
      <c r="BU136" s="57"/>
      <c r="BV136" s="57"/>
      <c r="BW136" s="57"/>
      <c r="BX136" s="57"/>
      <c r="BY136" s="57"/>
      <c r="BZ136" s="57"/>
      <c r="CA136" s="57"/>
      <c r="CB136" s="57"/>
      <c r="CC136" s="57"/>
    </row>
    <row r="137" spans="1:81" ht="12.75" x14ac:dyDescent="0.2">
      <c r="A137" s="286"/>
      <c r="B137" s="57"/>
      <c r="D137" s="57"/>
      <c r="E137" s="57"/>
      <c r="F137" s="57"/>
      <c r="G137" s="57"/>
      <c r="H137" s="57"/>
      <c r="I137" s="57"/>
      <c r="J137" s="57"/>
      <c r="K137" s="57"/>
      <c r="L137" s="57"/>
      <c r="M137" s="57"/>
      <c r="N137" s="57"/>
      <c r="P137" s="57"/>
      <c r="Q137" s="89"/>
      <c r="S137" s="90"/>
      <c r="T137" s="57"/>
      <c r="AJ137" s="64"/>
      <c r="AL137" s="57"/>
      <c r="AM137" s="57"/>
      <c r="AN137" s="57"/>
      <c r="AO137" s="57"/>
      <c r="AP137" s="57"/>
      <c r="AQ137" s="57"/>
      <c r="AX137" s="57"/>
      <c r="AY137" s="57"/>
      <c r="AZ137" s="57"/>
      <c r="BA137" s="57"/>
      <c r="BB137" s="57"/>
      <c r="BC137" s="57"/>
      <c r="BD137" s="57"/>
      <c r="BE137" s="57"/>
      <c r="BF137" s="57"/>
      <c r="BG137" s="57"/>
      <c r="BN137" s="57"/>
      <c r="BO137" s="57"/>
      <c r="BP137" s="57"/>
      <c r="BQ137" s="57"/>
      <c r="BR137" s="57"/>
      <c r="BS137" s="57"/>
      <c r="BT137" s="57"/>
      <c r="BU137" s="57"/>
      <c r="BV137" s="57"/>
      <c r="BW137" s="57"/>
      <c r="BX137" s="57"/>
      <c r="BY137" s="57"/>
      <c r="BZ137" s="57"/>
      <c r="CA137" s="57"/>
      <c r="CB137" s="57"/>
      <c r="CC137" s="57"/>
    </row>
    <row r="138" spans="1:81" ht="12.75" x14ac:dyDescent="0.2">
      <c r="A138" s="286"/>
      <c r="B138" s="57"/>
      <c r="D138" s="57"/>
      <c r="E138" s="57"/>
      <c r="F138" s="57"/>
      <c r="G138" s="57"/>
      <c r="H138" s="57"/>
      <c r="I138" s="57"/>
      <c r="J138" s="57"/>
      <c r="K138" s="57"/>
      <c r="L138" s="57"/>
      <c r="M138" s="57"/>
      <c r="N138" s="57"/>
      <c r="P138" s="57"/>
      <c r="Q138" s="89"/>
      <c r="S138" s="90"/>
      <c r="T138" s="57"/>
      <c r="AJ138" s="64"/>
      <c r="AL138" s="57"/>
      <c r="AM138" s="57"/>
      <c r="AN138" s="57"/>
      <c r="AO138" s="57"/>
      <c r="AP138" s="57"/>
      <c r="AQ138" s="57"/>
      <c r="AX138" s="57"/>
      <c r="AY138" s="57"/>
      <c r="AZ138" s="57"/>
      <c r="BA138" s="57"/>
      <c r="BB138" s="57"/>
      <c r="BC138" s="57"/>
      <c r="BD138" s="57"/>
      <c r="BE138" s="57"/>
      <c r="BF138" s="57"/>
      <c r="BG138" s="57"/>
      <c r="BN138" s="57"/>
      <c r="BO138" s="57"/>
      <c r="BP138" s="57"/>
      <c r="BQ138" s="57"/>
      <c r="BR138" s="57"/>
      <c r="BS138" s="57"/>
      <c r="BT138" s="57"/>
      <c r="BU138" s="57"/>
      <c r="BV138" s="57"/>
      <c r="BW138" s="57"/>
      <c r="BX138" s="57"/>
      <c r="BY138" s="57"/>
      <c r="BZ138" s="57"/>
      <c r="CA138" s="57"/>
      <c r="CB138" s="57"/>
      <c r="CC138" s="57"/>
    </row>
    <row r="139" spans="1:81" ht="12.75" x14ac:dyDescent="0.2">
      <c r="A139" s="286"/>
      <c r="B139" s="57"/>
      <c r="D139" s="57"/>
      <c r="E139" s="57"/>
      <c r="F139" s="57"/>
      <c r="G139" s="57"/>
      <c r="H139" s="57"/>
      <c r="I139" s="57"/>
      <c r="J139" s="57"/>
      <c r="K139" s="57"/>
      <c r="L139" s="57"/>
      <c r="M139" s="57"/>
      <c r="N139" s="57"/>
      <c r="P139" s="57"/>
      <c r="Q139" s="89"/>
      <c r="S139" s="90"/>
      <c r="T139" s="57"/>
      <c r="AJ139" s="64"/>
      <c r="AL139" s="57"/>
      <c r="AM139" s="57"/>
      <c r="AN139" s="57"/>
      <c r="AO139" s="57"/>
      <c r="AP139" s="57"/>
      <c r="AQ139" s="57"/>
      <c r="AX139" s="57"/>
      <c r="AY139" s="57"/>
      <c r="AZ139" s="57"/>
      <c r="BA139" s="57"/>
      <c r="BB139" s="57"/>
      <c r="BC139" s="57"/>
      <c r="BD139" s="57"/>
      <c r="BE139" s="57"/>
      <c r="BF139" s="57"/>
      <c r="BG139" s="57"/>
      <c r="BN139" s="57"/>
      <c r="BO139" s="57"/>
      <c r="BP139" s="57"/>
      <c r="BQ139" s="57"/>
      <c r="BR139" s="57"/>
      <c r="BS139" s="57"/>
      <c r="BT139" s="57"/>
      <c r="BU139" s="57"/>
      <c r="BV139" s="57"/>
      <c r="BW139" s="57"/>
      <c r="BX139" s="57"/>
      <c r="BY139" s="57"/>
      <c r="BZ139" s="57"/>
      <c r="CA139" s="57"/>
      <c r="CB139" s="57"/>
      <c r="CC139" s="57"/>
    </row>
    <row r="140" spans="1:81" ht="12.75" x14ac:dyDescent="0.2">
      <c r="A140" s="286"/>
      <c r="B140" s="57"/>
      <c r="D140" s="57"/>
      <c r="E140" s="57"/>
      <c r="F140" s="57"/>
      <c r="G140" s="57"/>
      <c r="H140" s="57"/>
      <c r="I140" s="57"/>
      <c r="J140" s="57"/>
      <c r="K140" s="57"/>
      <c r="L140" s="57"/>
      <c r="M140" s="57"/>
      <c r="N140" s="57"/>
      <c r="P140" s="57"/>
      <c r="Q140" s="89"/>
      <c r="S140" s="90"/>
      <c r="T140" s="57"/>
      <c r="AJ140" s="64"/>
      <c r="AL140" s="57"/>
      <c r="AM140" s="57"/>
      <c r="AN140" s="57"/>
      <c r="AO140" s="57"/>
      <c r="AP140" s="57"/>
      <c r="AQ140" s="57"/>
      <c r="AX140" s="57"/>
      <c r="AY140" s="57"/>
      <c r="AZ140" s="57"/>
      <c r="BA140" s="57"/>
      <c r="BB140" s="57"/>
      <c r="BC140" s="57"/>
      <c r="BD140" s="57"/>
      <c r="BE140" s="57"/>
      <c r="BF140" s="57"/>
      <c r="BG140" s="57"/>
      <c r="BN140" s="57"/>
      <c r="BO140" s="57"/>
      <c r="BP140" s="57"/>
      <c r="BQ140" s="57"/>
      <c r="BR140" s="57"/>
      <c r="BS140" s="57"/>
      <c r="BT140" s="57"/>
      <c r="BU140" s="57"/>
      <c r="BV140" s="57"/>
      <c r="BW140" s="57"/>
      <c r="BX140" s="57"/>
      <c r="BY140" s="57"/>
      <c r="BZ140" s="57"/>
      <c r="CA140" s="57"/>
      <c r="CB140" s="57"/>
      <c r="CC140" s="57"/>
    </row>
    <row r="141" spans="1:81" ht="12.75" x14ac:dyDescent="0.2">
      <c r="A141" s="286"/>
      <c r="B141" s="57"/>
      <c r="D141" s="57"/>
      <c r="E141" s="57"/>
      <c r="F141" s="57"/>
      <c r="G141" s="57"/>
      <c r="H141" s="57"/>
      <c r="I141" s="57"/>
      <c r="J141" s="57"/>
      <c r="K141" s="57"/>
      <c r="L141" s="57"/>
      <c r="M141" s="57"/>
      <c r="N141" s="57"/>
      <c r="P141" s="57"/>
      <c r="Q141" s="89"/>
      <c r="S141" s="90"/>
      <c r="T141" s="57"/>
      <c r="AJ141" s="64"/>
      <c r="AL141" s="57"/>
      <c r="AM141" s="57"/>
      <c r="AN141" s="57"/>
      <c r="AO141" s="57"/>
      <c r="AP141" s="57"/>
      <c r="AQ141" s="57"/>
      <c r="AX141" s="57"/>
      <c r="AY141" s="57"/>
      <c r="AZ141" s="57"/>
      <c r="BA141" s="57"/>
      <c r="BB141" s="57"/>
      <c r="BC141" s="57"/>
      <c r="BD141" s="57"/>
      <c r="BE141" s="57"/>
      <c r="BF141" s="57"/>
      <c r="BG141" s="57"/>
      <c r="BN141" s="57"/>
      <c r="BO141" s="57"/>
      <c r="BP141" s="57"/>
      <c r="BQ141" s="57"/>
      <c r="BR141" s="57"/>
      <c r="BS141" s="57"/>
      <c r="BT141" s="57"/>
      <c r="BU141" s="57"/>
      <c r="BV141" s="57"/>
      <c r="BW141" s="57"/>
      <c r="BX141" s="57"/>
      <c r="BY141" s="57"/>
      <c r="BZ141" s="57"/>
      <c r="CA141" s="57"/>
      <c r="CB141" s="57"/>
      <c r="CC141" s="57"/>
    </row>
    <row r="142" spans="1:81" ht="12.75" x14ac:dyDescent="0.2">
      <c r="A142" s="286"/>
      <c r="B142" s="57"/>
      <c r="D142" s="57"/>
      <c r="E142" s="57"/>
      <c r="F142" s="57"/>
      <c r="G142" s="57"/>
      <c r="H142" s="57"/>
      <c r="I142" s="57"/>
      <c r="J142" s="57"/>
      <c r="K142" s="57"/>
      <c r="L142" s="57"/>
      <c r="M142" s="57"/>
      <c r="N142" s="57"/>
      <c r="P142" s="57"/>
      <c r="Q142" s="89"/>
      <c r="S142" s="90"/>
      <c r="T142" s="57"/>
      <c r="AJ142" s="64"/>
      <c r="AL142" s="57"/>
      <c r="AM142" s="57"/>
      <c r="AN142" s="57"/>
      <c r="AO142" s="57"/>
      <c r="AP142" s="57"/>
      <c r="AQ142" s="57"/>
      <c r="AX142" s="57"/>
      <c r="AY142" s="57"/>
      <c r="AZ142" s="57"/>
      <c r="BA142" s="57"/>
      <c r="BB142" s="57"/>
      <c r="BC142" s="57"/>
      <c r="BD142" s="57"/>
      <c r="BE142" s="57"/>
      <c r="BF142" s="57"/>
      <c r="BG142" s="57"/>
      <c r="BN142" s="57"/>
      <c r="BO142" s="57"/>
      <c r="BP142" s="57"/>
      <c r="BQ142" s="57"/>
      <c r="BR142" s="57"/>
      <c r="BS142" s="57"/>
      <c r="BT142" s="57"/>
      <c r="BU142" s="57"/>
      <c r="BV142" s="57"/>
      <c r="BW142" s="57"/>
      <c r="BX142" s="57"/>
      <c r="BY142" s="57"/>
      <c r="BZ142" s="57"/>
      <c r="CA142" s="57"/>
      <c r="CB142" s="57"/>
      <c r="CC142" s="57"/>
    </row>
    <row r="143" spans="1:81" ht="12.75" x14ac:dyDescent="0.2">
      <c r="A143" s="286"/>
      <c r="B143" s="57"/>
      <c r="D143" s="57"/>
      <c r="E143" s="57"/>
      <c r="F143" s="57"/>
      <c r="G143" s="57"/>
      <c r="H143" s="57"/>
      <c r="I143" s="57"/>
      <c r="J143" s="57"/>
      <c r="K143" s="57"/>
      <c r="L143" s="57"/>
      <c r="M143" s="57"/>
      <c r="N143" s="57"/>
      <c r="P143" s="57"/>
      <c r="Q143" s="89"/>
      <c r="S143" s="90"/>
      <c r="T143" s="57"/>
      <c r="AJ143" s="64"/>
      <c r="AL143" s="57"/>
      <c r="AM143" s="57"/>
      <c r="AN143" s="57"/>
      <c r="AO143" s="57"/>
      <c r="AP143" s="57"/>
      <c r="AQ143" s="57"/>
      <c r="AX143" s="57"/>
      <c r="AY143" s="57"/>
      <c r="AZ143" s="57"/>
      <c r="BA143" s="57"/>
      <c r="BB143" s="57"/>
      <c r="BC143" s="57"/>
      <c r="BD143" s="57"/>
      <c r="BE143" s="57"/>
      <c r="BF143" s="57"/>
      <c r="BG143" s="57"/>
      <c r="BN143" s="57"/>
      <c r="BO143" s="57"/>
      <c r="BP143" s="57"/>
      <c r="BQ143" s="57"/>
      <c r="BR143" s="57"/>
      <c r="BS143" s="57"/>
      <c r="BT143" s="57"/>
      <c r="BU143" s="57"/>
      <c r="BV143" s="57"/>
      <c r="BW143" s="57"/>
      <c r="BX143" s="57"/>
      <c r="BY143" s="57"/>
      <c r="BZ143" s="57"/>
      <c r="CA143" s="57"/>
      <c r="CB143" s="57"/>
      <c r="CC143" s="57"/>
    </row>
    <row r="144" spans="1:81" ht="12.75" x14ac:dyDescent="0.2">
      <c r="A144" s="286"/>
      <c r="B144" s="57"/>
      <c r="D144" s="57"/>
      <c r="E144" s="57"/>
      <c r="F144" s="57"/>
      <c r="G144" s="57"/>
      <c r="H144" s="57"/>
      <c r="I144" s="57"/>
      <c r="J144" s="57"/>
      <c r="K144" s="57"/>
      <c r="L144" s="57"/>
      <c r="M144" s="57"/>
      <c r="N144" s="57"/>
      <c r="P144" s="57"/>
      <c r="Q144" s="89"/>
      <c r="S144" s="90"/>
      <c r="T144" s="57"/>
      <c r="AJ144" s="64"/>
      <c r="AL144" s="57"/>
      <c r="AM144" s="57"/>
      <c r="AN144" s="57"/>
      <c r="AO144" s="57"/>
      <c r="AP144" s="57"/>
      <c r="AQ144" s="57"/>
      <c r="AX144" s="57"/>
      <c r="AY144" s="57"/>
      <c r="AZ144" s="57"/>
      <c r="BA144" s="57"/>
      <c r="BB144" s="57"/>
      <c r="BC144" s="57"/>
      <c r="BD144" s="57"/>
      <c r="BE144" s="57"/>
      <c r="BF144" s="57"/>
      <c r="BG144" s="57"/>
      <c r="BN144" s="57"/>
      <c r="BO144" s="57"/>
      <c r="BP144" s="57"/>
      <c r="BQ144" s="57"/>
      <c r="BR144" s="57"/>
      <c r="BS144" s="57"/>
      <c r="BT144" s="57"/>
      <c r="BU144" s="57"/>
      <c r="BV144" s="57"/>
      <c r="BW144" s="57"/>
      <c r="BX144" s="57"/>
      <c r="BY144" s="57"/>
      <c r="BZ144" s="57"/>
      <c r="CA144" s="57"/>
      <c r="CB144" s="57"/>
      <c r="CC144" s="57"/>
    </row>
    <row r="145" spans="1:81" ht="12.75" x14ac:dyDescent="0.2">
      <c r="A145" s="286"/>
      <c r="B145" s="57"/>
      <c r="D145" s="57"/>
      <c r="E145" s="57"/>
      <c r="F145" s="57"/>
      <c r="G145" s="57"/>
      <c r="H145" s="57"/>
      <c r="I145" s="57"/>
      <c r="J145" s="57"/>
      <c r="K145" s="57"/>
      <c r="L145" s="57"/>
      <c r="M145" s="57"/>
      <c r="N145" s="57"/>
      <c r="P145" s="57"/>
      <c r="Q145" s="89"/>
      <c r="S145" s="90"/>
      <c r="T145" s="57"/>
      <c r="AJ145" s="64"/>
      <c r="AL145" s="57"/>
      <c r="AM145" s="57"/>
      <c r="AN145" s="57"/>
      <c r="AO145" s="57"/>
      <c r="AP145" s="57"/>
      <c r="AQ145" s="57"/>
      <c r="AX145" s="57"/>
      <c r="AY145" s="57"/>
      <c r="AZ145" s="57"/>
      <c r="BA145" s="57"/>
      <c r="BB145" s="57"/>
      <c r="BC145" s="57"/>
      <c r="BD145" s="57"/>
      <c r="BE145" s="57"/>
      <c r="BF145" s="57"/>
      <c r="BG145" s="57"/>
      <c r="BN145" s="57"/>
      <c r="BO145" s="57"/>
      <c r="BP145" s="57"/>
      <c r="BQ145" s="57"/>
      <c r="BR145" s="57"/>
      <c r="BS145" s="57"/>
      <c r="BT145" s="57"/>
      <c r="BU145" s="57"/>
      <c r="BV145" s="57"/>
      <c r="BW145" s="57"/>
      <c r="BX145" s="57"/>
      <c r="BY145" s="57"/>
      <c r="BZ145" s="57"/>
      <c r="CA145" s="57"/>
      <c r="CB145" s="57"/>
      <c r="CC145" s="57"/>
    </row>
    <row r="146" spans="1:81" ht="12.75" x14ac:dyDescent="0.2">
      <c r="A146" s="286"/>
      <c r="B146" s="57"/>
      <c r="D146" s="57"/>
      <c r="E146" s="57"/>
      <c r="F146" s="57"/>
      <c r="G146" s="57"/>
      <c r="H146" s="57"/>
      <c r="I146" s="57"/>
      <c r="J146" s="57"/>
      <c r="K146" s="57"/>
      <c r="L146" s="57"/>
      <c r="M146" s="57"/>
      <c r="N146" s="57"/>
      <c r="P146" s="57"/>
      <c r="Q146" s="89"/>
      <c r="S146" s="90"/>
      <c r="T146" s="57"/>
      <c r="AJ146" s="64"/>
      <c r="AL146" s="57"/>
      <c r="AM146" s="57"/>
      <c r="AN146" s="57"/>
      <c r="AO146" s="57"/>
      <c r="AP146" s="57"/>
      <c r="AQ146" s="57"/>
      <c r="AX146" s="57"/>
      <c r="AY146" s="57"/>
      <c r="AZ146" s="57"/>
      <c r="BA146" s="57"/>
      <c r="BB146" s="57"/>
      <c r="BC146" s="57"/>
      <c r="BD146" s="57"/>
      <c r="BE146" s="57"/>
      <c r="BF146" s="57"/>
      <c r="BG146" s="57"/>
      <c r="BN146" s="57"/>
      <c r="BO146" s="57"/>
      <c r="BP146" s="57"/>
      <c r="BQ146" s="57"/>
      <c r="BR146" s="57"/>
      <c r="BS146" s="57"/>
      <c r="BT146" s="57"/>
      <c r="BU146" s="57"/>
      <c r="BV146" s="57"/>
      <c r="BW146" s="57"/>
      <c r="BX146" s="57"/>
      <c r="BY146" s="57"/>
      <c r="BZ146" s="57"/>
      <c r="CA146" s="57"/>
      <c r="CB146" s="57"/>
      <c r="CC146" s="57"/>
    </row>
    <row r="147" spans="1:81" ht="12.75" x14ac:dyDescent="0.2">
      <c r="A147" s="286"/>
      <c r="B147" s="57"/>
      <c r="D147" s="57"/>
      <c r="E147" s="57"/>
      <c r="F147" s="57"/>
      <c r="G147" s="57"/>
      <c r="H147" s="57"/>
      <c r="I147" s="57"/>
      <c r="J147" s="57"/>
      <c r="K147" s="57"/>
      <c r="L147" s="57"/>
      <c r="M147" s="57"/>
      <c r="N147" s="57"/>
      <c r="P147" s="57"/>
      <c r="Q147" s="89"/>
      <c r="S147" s="90"/>
      <c r="T147" s="57"/>
      <c r="AJ147" s="64"/>
      <c r="AL147" s="57"/>
      <c r="AM147" s="57"/>
      <c r="AN147" s="57"/>
      <c r="AO147" s="57"/>
      <c r="AP147" s="57"/>
      <c r="AQ147" s="57"/>
      <c r="AX147" s="57"/>
      <c r="AY147" s="57"/>
      <c r="AZ147" s="57"/>
      <c r="BA147" s="57"/>
      <c r="BB147" s="57"/>
      <c r="BC147" s="57"/>
      <c r="BD147" s="57"/>
      <c r="BE147" s="57"/>
      <c r="BF147" s="57"/>
      <c r="BG147" s="57"/>
      <c r="BN147" s="57"/>
      <c r="BO147" s="57"/>
      <c r="BP147" s="57"/>
      <c r="BQ147" s="57"/>
      <c r="BR147" s="57"/>
      <c r="BS147" s="57"/>
      <c r="BT147" s="57"/>
      <c r="BU147" s="57"/>
      <c r="BV147" s="57"/>
      <c r="BW147" s="57"/>
      <c r="BX147" s="57"/>
      <c r="BY147" s="57"/>
      <c r="BZ147" s="57"/>
      <c r="CA147" s="57"/>
      <c r="CB147" s="57"/>
      <c r="CC147" s="57"/>
    </row>
    <row r="148" spans="1:81" ht="12.75" x14ac:dyDescent="0.2">
      <c r="A148" s="286"/>
      <c r="B148" s="57"/>
      <c r="D148" s="57"/>
      <c r="E148" s="57"/>
      <c r="F148" s="57"/>
      <c r="G148" s="57"/>
      <c r="H148" s="57"/>
      <c r="I148" s="57"/>
      <c r="J148" s="57"/>
      <c r="K148" s="57"/>
      <c r="L148" s="57"/>
      <c r="M148" s="57"/>
      <c r="N148" s="57"/>
      <c r="P148" s="57"/>
      <c r="Q148" s="89"/>
      <c r="S148" s="90"/>
      <c r="T148" s="57"/>
      <c r="AJ148" s="64"/>
      <c r="AL148" s="57"/>
      <c r="AM148" s="57"/>
      <c r="AN148" s="57"/>
      <c r="AO148" s="57"/>
      <c r="AP148" s="57"/>
      <c r="AQ148" s="57"/>
      <c r="AX148" s="57"/>
      <c r="AY148" s="57"/>
      <c r="AZ148" s="57"/>
      <c r="BA148" s="57"/>
      <c r="BB148" s="57"/>
      <c r="BC148" s="57"/>
      <c r="BD148" s="57"/>
      <c r="BE148" s="57"/>
      <c r="BF148" s="57"/>
      <c r="BG148" s="57"/>
      <c r="BN148" s="57"/>
      <c r="BO148" s="57"/>
      <c r="BP148" s="57"/>
      <c r="BQ148" s="57"/>
      <c r="BR148" s="57"/>
      <c r="BS148" s="57"/>
      <c r="BT148" s="57"/>
      <c r="BU148" s="57"/>
      <c r="BV148" s="57"/>
      <c r="BW148" s="57"/>
      <c r="BX148" s="57"/>
      <c r="BY148" s="57"/>
      <c r="BZ148" s="57"/>
      <c r="CA148" s="57"/>
      <c r="CB148" s="57"/>
      <c r="CC148" s="57"/>
    </row>
    <row r="149" spans="1:81" ht="12.75" x14ac:dyDescent="0.2">
      <c r="A149" s="286"/>
      <c r="B149" s="57"/>
      <c r="D149" s="57"/>
      <c r="E149" s="57"/>
      <c r="F149" s="57"/>
      <c r="G149" s="57"/>
      <c r="H149" s="57"/>
      <c r="I149" s="57"/>
      <c r="J149" s="57"/>
      <c r="K149" s="57"/>
      <c r="L149" s="57"/>
      <c r="M149" s="57"/>
      <c r="N149" s="57"/>
      <c r="P149" s="57"/>
      <c r="Q149" s="89"/>
      <c r="S149" s="90"/>
      <c r="T149" s="57"/>
      <c r="AJ149" s="64"/>
      <c r="AL149" s="57"/>
      <c r="AM149" s="57"/>
      <c r="AN149" s="57"/>
      <c r="AO149" s="57"/>
      <c r="AP149" s="57"/>
      <c r="AQ149" s="57"/>
      <c r="AX149" s="57"/>
      <c r="AY149" s="57"/>
      <c r="AZ149" s="57"/>
      <c r="BA149" s="57"/>
      <c r="BB149" s="57"/>
      <c r="BC149" s="57"/>
      <c r="BD149" s="57"/>
      <c r="BE149" s="57"/>
      <c r="BF149" s="57"/>
      <c r="BG149" s="57"/>
      <c r="BN149" s="57"/>
      <c r="BO149" s="57"/>
      <c r="BP149" s="57"/>
      <c r="BQ149" s="57"/>
      <c r="BR149" s="57"/>
      <c r="BS149" s="57"/>
      <c r="BT149" s="57"/>
      <c r="BU149" s="57"/>
      <c r="BV149" s="57"/>
      <c r="BW149" s="57"/>
      <c r="BX149" s="57"/>
      <c r="BY149" s="57"/>
      <c r="BZ149" s="57"/>
      <c r="CA149" s="57"/>
      <c r="CB149" s="57"/>
      <c r="CC149" s="57"/>
    </row>
    <row r="150" spans="1:81" ht="12.75" x14ac:dyDescent="0.2">
      <c r="A150" s="286"/>
      <c r="B150" s="57"/>
      <c r="D150" s="57"/>
      <c r="E150" s="57"/>
      <c r="F150" s="57"/>
      <c r="G150" s="57"/>
      <c r="H150" s="57"/>
      <c r="I150" s="57"/>
      <c r="J150" s="57"/>
      <c r="K150" s="57"/>
      <c r="L150" s="57"/>
      <c r="M150" s="57"/>
      <c r="N150" s="57"/>
      <c r="P150" s="57"/>
      <c r="Q150" s="89"/>
      <c r="S150" s="90"/>
      <c r="T150" s="57"/>
      <c r="AJ150" s="64"/>
      <c r="AL150" s="57"/>
      <c r="AM150" s="57"/>
      <c r="AN150" s="57"/>
      <c r="AO150" s="57"/>
      <c r="AP150" s="57"/>
      <c r="AQ150" s="57"/>
      <c r="AX150" s="57"/>
      <c r="AY150" s="57"/>
      <c r="AZ150" s="57"/>
      <c r="BA150" s="57"/>
      <c r="BB150" s="57"/>
      <c r="BC150" s="57"/>
      <c r="BD150" s="57"/>
      <c r="BE150" s="57"/>
      <c r="BF150" s="57"/>
      <c r="BG150" s="57"/>
      <c r="BN150" s="57"/>
      <c r="BO150" s="57"/>
      <c r="BP150" s="57"/>
      <c r="BQ150" s="57"/>
      <c r="BR150" s="57"/>
      <c r="BS150" s="57"/>
      <c r="BT150" s="57"/>
      <c r="BU150" s="57"/>
      <c r="BV150" s="57"/>
      <c r="BW150" s="57"/>
      <c r="BX150" s="57"/>
      <c r="BY150" s="57"/>
      <c r="BZ150" s="57"/>
      <c r="CA150" s="57"/>
      <c r="CB150" s="57"/>
      <c r="CC150" s="57"/>
    </row>
    <row r="151" spans="1:81" ht="12.75" x14ac:dyDescent="0.2">
      <c r="A151" s="286"/>
      <c r="B151" s="57"/>
      <c r="D151" s="57"/>
      <c r="E151" s="57"/>
      <c r="F151" s="57"/>
      <c r="G151" s="57"/>
      <c r="H151" s="57"/>
      <c r="I151" s="57"/>
      <c r="J151" s="57"/>
      <c r="K151" s="57"/>
      <c r="L151" s="57"/>
      <c r="M151" s="57"/>
      <c r="N151" s="57"/>
      <c r="P151" s="57"/>
      <c r="Q151" s="89"/>
      <c r="S151" s="90"/>
      <c r="T151" s="57"/>
      <c r="AJ151" s="64"/>
      <c r="AL151" s="57"/>
      <c r="AM151" s="57"/>
      <c r="AN151" s="57"/>
      <c r="AO151" s="57"/>
      <c r="AP151" s="57"/>
      <c r="AQ151" s="57"/>
      <c r="AX151" s="57"/>
      <c r="AY151" s="57"/>
      <c r="AZ151" s="57"/>
      <c r="BA151" s="57"/>
      <c r="BB151" s="57"/>
      <c r="BC151" s="57"/>
      <c r="BD151" s="57"/>
      <c r="BE151" s="57"/>
      <c r="BF151" s="57"/>
      <c r="BG151" s="57"/>
      <c r="BN151" s="57"/>
      <c r="BO151" s="57"/>
      <c r="BP151" s="57"/>
      <c r="BQ151" s="57"/>
      <c r="BR151" s="57"/>
      <c r="BS151" s="57"/>
      <c r="BT151" s="57"/>
      <c r="BU151" s="57"/>
      <c r="BV151" s="57"/>
      <c r="BW151" s="57"/>
      <c r="BX151" s="57"/>
      <c r="BY151" s="57"/>
      <c r="BZ151" s="57"/>
      <c r="CA151" s="57"/>
      <c r="CB151" s="57"/>
      <c r="CC151" s="57"/>
    </row>
    <row r="152" spans="1:81" ht="12.75" x14ac:dyDescent="0.2">
      <c r="A152" s="286"/>
      <c r="B152" s="57"/>
      <c r="D152" s="57"/>
      <c r="E152" s="57"/>
      <c r="F152" s="57"/>
      <c r="G152" s="57"/>
      <c r="H152" s="57"/>
      <c r="I152" s="57"/>
      <c r="J152" s="57"/>
      <c r="K152" s="57"/>
      <c r="L152" s="57"/>
      <c r="M152" s="57"/>
      <c r="N152" s="57"/>
      <c r="P152" s="57"/>
      <c r="Q152" s="89"/>
      <c r="S152" s="90"/>
      <c r="T152" s="57"/>
      <c r="AJ152" s="64"/>
      <c r="AL152" s="57"/>
      <c r="AM152" s="57"/>
      <c r="AN152" s="57"/>
      <c r="AO152" s="57"/>
      <c r="AP152" s="57"/>
      <c r="AQ152" s="57"/>
      <c r="AX152" s="57"/>
      <c r="AY152" s="57"/>
      <c r="AZ152" s="57"/>
      <c r="BA152" s="57"/>
      <c r="BB152" s="57"/>
      <c r="BC152" s="57"/>
      <c r="BD152" s="57"/>
      <c r="BE152" s="57"/>
      <c r="BF152" s="57"/>
      <c r="BG152" s="57"/>
      <c r="BN152" s="57"/>
      <c r="BO152" s="57"/>
      <c r="BP152" s="57"/>
      <c r="BQ152" s="57"/>
      <c r="BR152" s="57"/>
      <c r="BS152" s="57"/>
      <c r="BT152" s="57"/>
      <c r="BU152" s="57"/>
      <c r="BV152" s="57"/>
      <c r="BW152" s="57"/>
      <c r="BX152" s="57"/>
      <c r="BY152" s="57"/>
      <c r="BZ152" s="57"/>
      <c r="CA152" s="57"/>
      <c r="CB152" s="57"/>
      <c r="CC152" s="57"/>
    </row>
    <row r="153" spans="1:81" ht="12.75" x14ac:dyDescent="0.2">
      <c r="A153" s="286"/>
      <c r="B153" s="57"/>
      <c r="D153" s="57"/>
      <c r="E153" s="57"/>
      <c r="F153" s="57"/>
      <c r="G153" s="57"/>
      <c r="H153" s="57"/>
      <c r="I153" s="57"/>
      <c r="J153" s="57"/>
      <c r="K153" s="57"/>
      <c r="L153" s="57"/>
      <c r="M153" s="57"/>
      <c r="N153" s="57"/>
      <c r="P153" s="57"/>
      <c r="Q153" s="89"/>
      <c r="S153" s="90"/>
      <c r="T153" s="57"/>
      <c r="AJ153" s="64"/>
      <c r="AL153" s="57"/>
      <c r="AM153" s="57"/>
      <c r="AN153" s="57"/>
      <c r="AO153" s="57"/>
      <c r="AP153" s="57"/>
      <c r="AQ153" s="57"/>
      <c r="AX153" s="57"/>
      <c r="AY153" s="57"/>
      <c r="AZ153" s="57"/>
      <c r="BA153" s="57"/>
      <c r="BB153" s="57"/>
      <c r="BC153" s="57"/>
      <c r="BD153" s="57"/>
      <c r="BE153" s="57"/>
      <c r="BF153" s="57"/>
      <c r="BG153" s="57"/>
      <c r="BN153" s="57"/>
      <c r="BO153" s="57"/>
      <c r="BP153" s="57"/>
      <c r="BQ153" s="57"/>
      <c r="BR153" s="57"/>
      <c r="BS153" s="57"/>
      <c r="BT153" s="57"/>
      <c r="BU153" s="57"/>
      <c r="BV153" s="57"/>
      <c r="BW153" s="57"/>
      <c r="BX153" s="57"/>
      <c r="BY153" s="57"/>
      <c r="BZ153" s="57"/>
      <c r="CA153" s="57"/>
      <c r="CB153" s="57"/>
      <c r="CC153" s="57"/>
    </row>
    <row r="154" spans="1:81" ht="12.75" x14ac:dyDescent="0.2">
      <c r="A154" s="286"/>
      <c r="B154" s="57"/>
      <c r="D154" s="57"/>
      <c r="E154" s="57"/>
      <c r="F154" s="57"/>
      <c r="G154" s="57"/>
      <c r="H154" s="57"/>
      <c r="I154" s="57"/>
      <c r="J154" s="57"/>
      <c r="K154" s="57"/>
      <c r="L154" s="57"/>
      <c r="M154" s="57"/>
      <c r="N154" s="57"/>
      <c r="P154" s="57"/>
      <c r="Q154" s="89"/>
      <c r="S154" s="90"/>
      <c r="T154" s="57"/>
    </row>
    <row r="155" spans="1:81" ht="12.75" x14ac:dyDescent="0.2">
      <c r="A155" s="286"/>
      <c r="B155" s="57"/>
      <c r="D155" s="57"/>
      <c r="E155" s="57"/>
      <c r="F155" s="57"/>
      <c r="G155" s="57"/>
      <c r="H155" s="57"/>
      <c r="I155" s="57"/>
      <c r="J155" s="57"/>
      <c r="K155" s="57"/>
      <c r="L155" s="57"/>
      <c r="M155" s="57"/>
      <c r="N155" s="57"/>
      <c r="P155" s="57"/>
      <c r="Q155" s="89"/>
      <c r="S155" s="90"/>
      <c r="T155" s="57"/>
    </row>
    <row r="156" spans="1:81" ht="12.75" x14ac:dyDescent="0.2">
      <c r="A156" s="286"/>
      <c r="B156" s="57"/>
      <c r="D156" s="57"/>
      <c r="E156" s="57"/>
      <c r="F156" s="57"/>
      <c r="G156" s="57"/>
      <c r="H156" s="57"/>
      <c r="I156" s="57"/>
      <c r="J156" s="57"/>
      <c r="K156" s="57"/>
      <c r="L156" s="57"/>
      <c r="M156" s="57"/>
      <c r="N156" s="57"/>
      <c r="P156" s="57"/>
      <c r="Q156" s="89"/>
      <c r="S156" s="90"/>
      <c r="T156" s="57"/>
    </row>
    <row r="157" spans="1:81" ht="12.75" x14ac:dyDescent="0.2">
      <c r="A157" s="286"/>
      <c r="B157" s="57"/>
      <c r="D157" s="57"/>
      <c r="E157" s="57"/>
      <c r="F157" s="57"/>
      <c r="G157" s="57"/>
      <c r="H157" s="57"/>
      <c r="I157" s="57"/>
      <c r="J157" s="57"/>
      <c r="K157" s="57"/>
      <c r="L157" s="57"/>
      <c r="M157" s="57"/>
      <c r="N157" s="57"/>
      <c r="P157" s="57"/>
      <c r="Q157" s="89"/>
      <c r="S157" s="90"/>
      <c r="T157" s="57"/>
    </row>
    <row r="158" spans="1:81" ht="12.75" x14ac:dyDescent="0.2">
      <c r="A158" s="286"/>
      <c r="B158" s="57"/>
      <c r="D158" s="57"/>
      <c r="E158" s="57"/>
      <c r="F158" s="57"/>
      <c r="G158" s="57"/>
      <c r="H158" s="57"/>
      <c r="I158" s="57"/>
      <c r="J158" s="57"/>
      <c r="K158" s="57"/>
      <c r="L158" s="57"/>
      <c r="M158" s="57"/>
      <c r="N158" s="57"/>
      <c r="P158" s="57"/>
      <c r="Q158" s="89"/>
      <c r="S158" s="90"/>
      <c r="T158" s="57"/>
    </row>
    <row r="159" spans="1:81" ht="12.75" x14ac:dyDescent="0.2">
      <c r="A159" s="286"/>
      <c r="B159" s="57"/>
      <c r="D159" s="57"/>
      <c r="E159" s="57"/>
      <c r="F159" s="57"/>
      <c r="G159" s="57"/>
      <c r="H159" s="57"/>
      <c r="I159" s="57"/>
      <c r="J159" s="57"/>
      <c r="K159" s="57"/>
      <c r="L159" s="57"/>
      <c r="M159" s="57"/>
      <c r="N159" s="57"/>
      <c r="P159" s="57"/>
      <c r="Q159" s="89"/>
      <c r="S159" s="90"/>
      <c r="T159" s="57"/>
    </row>
    <row r="160" spans="1:81" ht="12.75" x14ac:dyDescent="0.2">
      <c r="A160" s="286"/>
      <c r="B160" s="57"/>
      <c r="D160" s="57"/>
      <c r="E160" s="57"/>
      <c r="F160" s="57"/>
      <c r="G160" s="57"/>
      <c r="H160" s="57"/>
      <c r="I160" s="57"/>
      <c r="J160" s="57"/>
      <c r="K160" s="57"/>
      <c r="L160" s="57"/>
      <c r="M160" s="57"/>
      <c r="N160" s="57"/>
      <c r="P160" s="57"/>
      <c r="Q160" s="89"/>
      <c r="S160" s="90"/>
      <c r="T160" s="57"/>
    </row>
    <row r="161" spans="1:20" ht="12.75" x14ac:dyDescent="0.2">
      <c r="A161" s="286"/>
      <c r="B161" s="57"/>
      <c r="D161" s="57"/>
      <c r="E161" s="57"/>
      <c r="F161" s="57"/>
      <c r="G161" s="57"/>
      <c r="H161" s="57"/>
      <c r="I161" s="57"/>
      <c r="J161" s="57"/>
      <c r="K161" s="57"/>
      <c r="L161" s="57"/>
      <c r="M161" s="57"/>
      <c r="N161" s="57"/>
      <c r="P161" s="57"/>
      <c r="Q161" s="89"/>
      <c r="S161" s="90"/>
      <c r="T161" s="57"/>
    </row>
    <row r="162" spans="1:20" ht="12.75" x14ac:dyDescent="0.2">
      <c r="A162" s="286"/>
      <c r="B162" s="57"/>
      <c r="D162" s="57"/>
      <c r="E162" s="57"/>
      <c r="F162" s="57"/>
      <c r="G162" s="57"/>
      <c r="H162" s="57"/>
      <c r="I162" s="57"/>
      <c r="J162" s="57"/>
      <c r="K162" s="57"/>
      <c r="L162" s="57"/>
      <c r="M162" s="57"/>
      <c r="N162" s="57"/>
      <c r="P162" s="57"/>
      <c r="Q162" s="89"/>
      <c r="S162" s="90"/>
      <c r="T162" s="57"/>
    </row>
    <row r="163" spans="1:20" ht="12.75" x14ac:dyDescent="0.2">
      <c r="A163" s="286"/>
      <c r="B163" s="57"/>
      <c r="D163" s="57"/>
      <c r="E163" s="57"/>
      <c r="F163" s="57"/>
      <c r="G163" s="57"/>
      <c r="H163" s="57"/>
      <c r="I163" s="57"/>
      <c r="J163" s="57"/>
      <c r="K163" s="57"/>
      <c r="L163" s="57"/>
      <c r="M163" s="57"/>
      <c r="N163" s="57"/>
      <c r="P163" s="57"/>
      <c r="Q163" s="89"/>
      <c r="S163" s="90"/>
      <c r="T163" s="57"/>
    </row>
    <row r="164" spans="1:20" ht="12.75" x14ac:dyDescent="0.2">
      <c r="A164" s="286"/>
      <c r="B164" s="57"/>
      <c r="D164" s="57"/>
      <c r="E164" s="57"/>
      <c r="F164" s="57"/>
      <c r="G164" s="57"/>
      <c r="H164" s="57"/>
      <c r="I164" s="57"/>
      <c r="J164" s="57"/>
      <c r="K164" s="57"/>
      <c r="L164" s="57"/>
      <c r="M164" s="57"/>
      <c r="N164" s="57"/>
      <c r="P164" s="57"/>
      <c r="Q164" s="89"/>
      <c r="S164" s="90"/>
      <c r="T164" s="57"/>
    </row>
    <row r="165" spans="1:20" ht="12.75" x14ac:dyDescent="0.2">
      <c r="A165" s="286"/>
      <c r="B165" s="57"/>
      <c r="D165" s="57"/>
      <c r="E165" s="57"/>
      <c r="F165" s="57"/>
      <c r="G165" s="57"/>
      <c r="H165" s="57"/>
      <c r="I165" s="57"/>
      <c r="J165" s="57"/>
      <c r="K165" s="57"/>
      <c r="L165" s="57"/>
      <c r="M165" s="57"/>
      <c r="N165" s="57"/>
      <c r="P165" s="57"/>
      <c r="Q165" s="89"/>
      <c r="S165" s="90"/>
      <c r="T165" s="57"/>
    </row>
    <row r="166" spans="1:20" ht="12.75" x14ac:dyDescent="0.2">
      <c r="A166" s="286"/>
      <c r="B166" s="57"/>
      <c r="D166" s="57"/>
      <c r="E166" s="57"/>
      <c r="F166" s="57"/>
      <c r="G166" s="57"/>
      <c r="H166" s="57"/>
      <c r="I166" s="57"/>
      <c r="J166" s="57"/>
      <c r="K166" s="57"/>
      <c r="L166" s="57"/>
      <c r="M166" s="57"/>
      <c r="N166" s="57"/>
      <c r="P166" s="57"/>
      <c r="Q166" s="89"/>
      <c r="S166" s="90"/>
      <c r="T166" s="57"/>
    </row>
    <row r="167" spans="1:20" ht="12.75" x14ac:dyDescent="0.2">
      <c r="A167" s="286"/>
      <c r="B167" s="57"/>
      <c r="D167" s="57"/>
      <c r="E167" s="57"/>
      <c r="F167" s="57"/>
      <c r="G167" s="57"/>
      <c r="H167" s="57"/>
      <c r="I167" s="57"/>
      <c r="J167" s="57"/>
      <c r="K167" s="57"/>
      <c r="L167" s="57"/>
      <c r="M167" s="57"/>
      <c r="N167" s="57"/>
      <c r="P167" s="57"/>
      <c r="Q167" s="89"/>
      <c r="S167" s="90"/>
      <c r="T167" s="57"/>
    </row>
    <row r="168" spans="1:20" ht="12.75" x14ac:dyDescent="0.2">
      <c r="A168" s="286"/>
      <c r="B168" s="57"/>
      <c r="D168" s="57"/>
      <c r="E168" s="57"/>
      <c r="F168" s="57"/>
      <c r="G168" s="57"/>
      <c r="H168" s="57"/>
      <c r="I168" s="57"/>
      <c r="J168" s="57"/>
      <c r="K168" s="57"/>
      <c r="L168" s="57"/>
      <c r="M168" s="57"/>
      <c r="N168" s="57"/>
      <c r="P168" s="57"/>
      <c r="Q168" s="89"/>
      <c r="S168" s="90"/>
      <c r="T168" s="57"/>
    </row>
    <row r="169" spans="1:20" ht="12.75" x14ac:dyDescent="0.2">
      <c r="A169" s="286"/>
      <c r="B169" s="57"/>
      <c r="D169" s="57"/>
      <c r="E169" s="57"/>
      <c r="F169" s="57"/>
      <c r="G169" s="57"/>
      <c r="H169" s="57"/>
      <c r="I169" s="57"/>
      <c r="J169" s="57"/>
      <c r="K169" s="57"/>
      <c r="L169" s="57"/>
      <c r="M169" s="57"/>
      <c r="N169" s="57"/>
      <c r="P169" s="57"/>
      <c r="Q169" s="89"/>
      <c r="S169" s="90"/>
      <c r="T169" s="57"/>
    </row>
    <row r="170" spans="1:20" ht="12.75" x14ac:dyDescent="0.2">
      <c r="A170" s="286"/>
      <c r="B170" s="57"/>
      <c r="D170" s="57"/>
      <c r="E170" s="57"/>
      <c r="F170" s="57"/>
      <c r="G170" s="57"/>
      <c r="H170" s="57"/>
      <c r="I170" s="57"/>
      <c r="J170" s="57"/>
      <c r="K170" s="57"/>
      <c r="L170" s="57"/>
      <c r="M170" s="57"/>
      <c r="N170" s="57"/>
      <c r="P170" s="57"/>
      <c r="Q170" s="89"/>
      <c r="S170" s="90"/>
      <c r="T170" s="57"/>
    </row>
    <row r="171" spans="1:20" ht="12.75" x14ac:dyDescent="0.2">
      <c r="A171" s="286"/>
      <c r="B171" s="57"/>
      <c r="D171" s="57"/>
      <c r="E171" s="57"/>
      <c r="F171" s="57"/>
      <c r="G171" s="57"/>
      <c r="H171" s="57"/>
      <c r="I171" s="57"/>
      <c r="J171" s="57"/>
      <c r="K171" s="57"/>
      <c r="L171" s="57"/>
      <c r="M171" s="57"/>
      <c r="N171" s="57"/>
      <c r="P171" s="57"/>
      <c r="Q171" s="89"/>
      <c r="S171" s="90"/>
      <c r="T171" s="57"/>
    </row>
    <row r="172" spans="1:20" ht="12.75" x14ac:dyDescent="0.2">
      <c r="A172" s="286"/>
      <c r="B172" s="57"/>
      <c r="D172" s="57"/>
      <c r="E172" s="57"/>
      <c r="F172" s="57"/>
      <c r="G172" s="57"/>
      <c r="H172" s="57"/>
      <c r="I172" s="57"/>
      <c r="J172" s="57"/>
      <c r="K172" s="57"/>
      <c r="L172" s="57"/>
      <c r="M172" s="57"/>
      <c r="N172" s="57"/>
      <c r="P172" s="57"/>
      <c r="Q172" s="89"/>
      <c r="S172" s="90"/>
      <c r="T172" s="57"/>
    </row>
    <row r="173" spans="1:20" ht="12.75" x14ac:dyDescent="0.2">
      <c r="A173" s="286"/>
      <c r="B173" s="57"/>
      <c r="D173" s="57"/>
      <c r="E173" s="57"/>
      <c r="F173" s="57"/>
      <c r="G173" s="57"/>
      <c r="H173" s="57"/>
      <c r="I173" s="57"/>
      <c r="J173" s="57"/>
      <c r="K173" s="57"/>
      <c r="L173" s="57"/>
      <c r="M173" s="57"/>
      <c r="N173" s="57"/>
      <c r="P173" s="57"/>
      <c r="Q173" s="89"/>
      <c r="S173" s="90"/>
      <c r="T173" s="57"/>
    </row>
    <row r="174" spans="1:20" ht="12.75" x14ac:dyDescent="0.2">
      <c r="A174" s="286"/>
      <c r="B174" s="57"/>
      <c r="D174" s="57"/>
      <c r="E174" s="57"/>
      <c r="F174" s="57"/>
      <c r="G174" s="57"/>
      <c r="H174" s="57"/>
      <c r="I174" s="57"/>
      <c r="J174" s="57"/>
      <c r="K174" s="57"/>
      <c r="L174" s="57"/>
      <c r="M174" s="57"/>
      <c r="N174" s="57"/>
      <c r="P174" s="57"/>
      <c r="Q174" s="89"/>
      <c r="S174" s="90"/>
      <c r="T174" s="57"/>
    </row>
    <row r="175" spans="1:20" ht="12.75" x14ac:dyDescent="0.2">
      <c r="A175" s="286"/>
      <c r="B175" s="57"/>
      <c r="D175" s="57"/>
      <c r="E175" s="57"/>
      <c r="F175" s="57"/>
      <c r="G175" s="57"/>
      <c r="H175" s="57"/>
      <c r="I175" s="57"/>
      <c r="J175" s="57"/>
      <c r="K175" s="57"/>
      <c r="L175" s="57"/>
      <c r="M175" s="57"/>
      <c r="N175" s="57"/>
      <c r="P175" s="57"/>
      <c r="Q175" s="89"/>
      <c r="S175" s="90"/>
      <c r="T175" s="57"/>
    </row>
    <row r="176" spans="1:20" ht="12.75" x14ac:dyDescent="0.2">
      <c r="A176" s="286"/>
      <c r="B176" s="57"/>
      <c r="D176" s="57"/>
      <c r="E176" s="57"/>
      <c r="F176" s="57"/>
      <c r="G176" s="57"/>
      <c r="H176" s="57"/>
      <c r="I176" s="57"/>
      <c r="J176" s="57"/>
      <c r="K176" s="57"/>
      <c r="L176" s="57"/>
      <c r="M176" s="57"/>
      <c r="N176" s="57"/>
      <c r="P176" s="57"/>
      <c r="Q176" s="89"/>
      <c r="S176" s="90"/>
      <c r="T176" s="57"/>
    </row>
    <row r="177" spans="1:25" ht="12.75" x14ac:dyDescent="0.2">
      <c r="A177" s="286"/>
      <c r="B177" s="57"/>
      <c r="D177" s="57"/>
      <c r="E177" s="57"/>
      <c r="F177" s="57"/>
      <c r="G177" s="57"/>
      <c r="H177" s="57"/>
      <c r="I177" s="57"/>
      <c r="J177" s="57"/>
      <c r="K177" s="57"/>
      <c r="L177" s="57"/>
      <c r="M177" s="57"/>
      <c r="N177" s="57"/>
      <c r="P177" s="57"/>
      <c r="Q177" s="89"/>
      <c r="S177" s="90"/>
      <c r="T177" s="57"/>
    </row>
    <row r="178" spans="1:25" ht="12.75" x14ac:dyDescent="0.2">
      <c r="A178" s="286"/>
      <c r="B178" s="57"/>
      <c r="D178" s="57"/>
      <c r="E178" s="57"/>
      <c r="F178" s="57"/>
      <c r="G178" s="57"/>
      <c r="H178" s="57"/>
      <c r="I178" s="57"/>
      <c r="J178" s="57"/>
      <c r="K178" s="57"/>
      <c r="L178" s="57"/>
      <c r="M178" s="57"/>
      <c r="N178" s="57"/>
      <c r="P178" s="57"/>
      <c r="Q178" s="89"/>
      <c r="S178" s="90"/>
      <c r="T178" s="57"/>
    </row>
    <row r="179" spans="1:25" ht="12.75" x14ac:dyDescent="0.2">
      <c r="A179" s="286"/>
      <c r="B179" s="57"/>
      <c r="D179" s="57"/>
      <c r="E179" s="57"/>
      <c r="F179" s="57"/>
      <c r="G179" s="57"/>
      <c r="H179" s="57"/>
      <c r="I179" s="57"/>
      <c r="J179" s="57"/>
      <c r="K179" s="57"/>
      <c r="L179" s="57"/>
      <c r="M179" s="57"/>
      <c r="N179" s="57"/>
      <c r="P179" s="57"/>
      <c r="Q179" s="89"/>
      <c r="S179" s="90"/>
      <c r="T179" s="57"/>
    </row>
    <row r="180" spans="1:25" ht="12.75" x14ac:dyDescent="0.2">
      <c r="A180" s="286"/>
      <c r="B180" s="57"/>
      <c r="D180" s="57"/>
      <c r="E180" s="57"/>
      <c r="F180" s="57"/>
      <c r="G180" s="57"/>
      <c r="H180" s="57"/>
      <c r="I180" s="57"/>
      <c r="J180" s="57"/>
      <c r="K180" s="57"/>
      <c r="L180" s="57"/>
      <c r="M180" s="57"/>
      <c r="N180" s="57"/>
      <c r="P180" s="57"/>
      <c r="Q180" s="89"/>
      <c r="S180" s="90"/>
      <c r="T180" s="57"/>
    </row>
    <row r="181" spans="1:25" ht="12.75" x14ac:dyDescent="0.2">
      <c r="A181" s="286"/>
      <c r="B181" s="57"/>
      <c r="D181" s="57"/>
      <c r="E181" s="57"/>
      <c r="F181" s="57"/>
      <c r="G181" s="57"/>
      <c r="H181" s="57"/>
      <c r="I181" s="57"/>
      <c r="J181" s="57"/>
      <c r="K181" s="57"/>
      <c r="L181" s="57"/>
      <c r="M181" s="57"/>
      <c r="N181" s="57"/>
      <c r="P181" s="57"/>
      <c r="Q181" s="89"/>
      <c r="S181" s="90"/>
      <c r="T181" s="57"/>
    </row>
    <row r="182" spans="1:25" ht="12.75" x14ac:dyDescent="0.2">
      <c r="A182" s="286"/>
      <c r="B182" s="57"/>
      <c r="D182" s="57"/>
      <c r="E182" s="57"/>
      <c r="F182" s="57"/>
      <c r="G182" s="57"/>
      <c r="H182" s="57"/>
      <c r="I182" s="57"/>
      <c r="J182" s="57"/>
      <c r="K182" s="57"/>
      <c r="L182" s="57"/>
      <c r="M182" s="57"/>
      <c r="N182" s="57"/>
      <c r="P182" s="57"/>
      <c r="Q182" s="89"/>
      <c r="S182" s="90"/>
      <c r="T182" s="57"/>
    </row>
    <row r="183" spans="1:25" ht="12.75" x14ac:dyDescent="0.2">
      <c r="A183" s="286"/>
      <c r="B183" s="57"/>
      <c r="D183" s="57"/>
      <c r="E183" s="57"/>
      <c r="F183" s="57"/>
      <c r="G183" s="57"/>
      <c r="H183" s="57"/>
      <c r="I183" s="57"/>
      <c r="J183" s="57"/>
      <c r="K183" s="57"/>
      <c r="L183" s="57"/>
      <c r="M183" s="57"/>
      <c r="N183" s="57"/>
      <c r="P183" s="57"/>
      <c r="Q183" s="89"/>
      <c r="S183" s="90"/>
      <c r="T183" s="57"/>
    </row>
    <row r="184" spans="1:25" ht="12.75" x14ac:dyDescent="0.2">
      <c r="A184" s="286"/>
      <c r="B184" s="57"/>
      <c r="D184" s="57"/>
      <c r="E184" s="57"/>
      <c r="F184" s="57"/>
      <c r="G184" s="57"/>
      <c r="H184" s="57"/>
      <c r="I184" s="57"/>
      <c r="J184" s="57"/>
      <c r="K184" s="57"/>
      <c r="L184" s="57"/>
      <c r="M184" s="57"/>
      <c r="N184" s="57"/>
      <c r="P184" s="57"/>
      <c r="Q184" s="89"/>
      <c r="S184" s="90"/>
      <c r="T184" s="57"/>
    </row>
    <row r="185" spans="1:25" ht="12.75" x14ac:dyDescent="0.2">
      <c r="A185" s="286"/>
      <c r="B185" s="57"/>
      <c r="D185" s="57"/>
      <c r="E185" s="57"/>
      <c r="F185" s="57"/>
      <c r="G185" s="57"/>
      <c r="H185" s="57"/>
      <c r="I185" s="57"/>
      <c r="J185" s="57"/>
      <c r="K185" s="57"/>
      <c r="L185" s="57"/>
      <c r="M185" s="57"/>
      <c r="N185" s="57"/>
      <c r="P185" s="57"/>
      <c r="Q185" s="89"/>
      <c r="S185" s="90"/>
      <c r="T185" s="57"/>
    </row>
    <row r="186" spans="1:25" ht="12.75" x14ac:dyDescent="0.2">
      <c r="A186" s="286"/>
      <c r="B186" s="57"/>
      <c r="D186" s="57"/>
      <c r="E186" s="57"/>
      <c r="F186" s="57"/>
      <c r="G186" s="57"/>
      <c r="H186" s="57"/>
      <c r="I186" s="57"/>
      <c r="J186" s="57"/>
      <c r="K186" s="57"/>
      <c r="L186" s="57"/>
      <c r="M186" s="57"/>
      <c r="N186" s="57"/>
      <c r="P186" s="57"/>
      <c r="Q186" s="89"/>
      <c r="S186" s="90"/>
      <c r="T186" s="57"/>
    </row>
    <row r="187" spans="1:25" ht="12.75" x14ac:dyDescent="0.2">
      <c r="A187" s="286"/>
      <c r="B187" s="57"/>
      <c r="D187" s="57"/>
      <c r="E187" s="57"/>
      <c r="F187" s="57"/>
      <c r="G187" s="57"/>
      <c r="H187" s="57"/>
      <c r="I187" s="57"/>
      <c r="J187" s="57"/>
      <c r="K187" s="57"/>
      <c r="L187" s="57"/>
      <c r="M187" s="57"/>
      <c r="N187" s="57"/>
      <c r="P187" s="57"/>
      <c r="Q187" s="89"/>
      <c r="S187" s="90"/>
      <c r="T187" s="57"/>
    </row>
    <row r="188" spans="1:25" ht="12.75" x14ac:dyDescent="0.2">
      <c r="A188" s="286"/>
      <c r="B188" s="57"/>
      <c r="D188" s="57"/>
      <c r="E188" s="57"/>
      <c r="F188" s="57"/>
      <c r="G188" s="57"/>
      <c r="H188" s="57"/>
      <c r="I188" s="57"/>
      <c r="J188" s="57"/>
      <c r="K188" s="57"/>
      <c r="L188" s="57"/>
      <c r="M188" s="57"/>
      <c r="N188" s="57"/>
      <c r="P188" s="57"/>
      <c r="Q188" s="89"/>
      <c r="S188" s="90"/>
      <c r="T188" s="57"/>
    </row>
    <row r="189" spans="1:25" ht="12.75" x14ac:dyDescent="0.2">
      <c r="A189" s="286"/>
      <c r="B189" s="57"/>
      <c r="D189" s="57"/>
      <c r="E189" s="57"/>
      <c r="F189" s="57"/>
      <c r="G189" s="57"/>
      <c r="H189" s="57"/>
      <c r="I189" s="57"/>
      <c r="J189" s="57"/>
      <c r="K189" s="57"/>
      <c r="L189" s="57"/>
      <c r="M189" s="57"/>
      <c r="N189" s="57"/>
      <c r="P189" s="57"/>
      <c r="Q189" s="89"/>
      <c r="S189" s="90"/>
      <c r="T189" s="57"/>
    </row>
    <row r="190" spans="1:25" ht="12.75" x14ac:dyDescent="0.2">
      <c r="A190" s="286"/>
      <c r="B190" s="57"/>
      <c r="D190" s="57"/>
      <c r="E190" s="57"/>
      <c r="F190" s="57"/>
      <c r="G190" s="57"/>
      <c r="H190" s="57"/>
      <c r="I190" s="57"/>
      <c r="J190" s="57"/>
      <c r="K190" s="57"/>
      <c r="L190" s="57"/>
      <c r="M190" s="57"/>
      <c r="N190" s="57"/>
      <c r="P190" s="57"/>
      <c r="Q190" s="89"/>
      <c r="S190" s="90"/>
      <c r="T190" s="57"/>
    </row>
    <row r="191" spans="1:25" ht="12.75" x14ac:dyDescent="0.2">
      <c r="A191" s="286"/>
      <c r="B191" s="57"/>
      <c r="D191" s="57"/>
      <c r="E191" s="57"/>
      <c r="F191" s="57"/>
      <c r="G191" s="57"/>
      <c r="H191" s="57"/>
      <c r="I191" s="84"/>
      <c r="J191" s="57"/>
      <c r="K191" s="57"/>
      <c r="L191" s="57"/>
      <c r="M191" s="57"/>
      <c r="N191" s="57"/>
      <c r="P191" s="57"/>
      <c r="Q191" s="89"/>
      <c r="R191" s="57"/>
      <c r="S191" s="90"/>
      <c r="T191" s="57"/>
    </row>
    <row r="192" spans="1:25" ht="12.75" x14ac:dyDescent="0.2">
      <c r="A192" s="286"/>
      <c r="B192" s="57"/>
      <c r="D192" s="57"/>
      <c r="E192" s="57"/>
      <c r="F192" s="57"/>
      <c r="G192" s="57"/>
      <c r="H192" s="57"/>
      <c r="I192" s="84"/>
      <c r="J192" s="57"/>
      <c r="K192" s="57"/>
      <c r="L192" s="57"/>
      <c r="M192" s="57"/>
      <c r="N192" s="57"/>
      <c r="P192" s="57"/>
      <c r="Q192" s="89"/>
      <c r="R192" s="57"/>
      <c r="S192" s="90"/>
      <c r="T192" s="57"/>
      <c r="V192" s="57"/>
      <c r="W192" s="57"/>
      <c r="X192" s="57"/>
      <c r="Y192" s="57"/>
    </row>
    <row r="193" spans="1:47" ht="12.75" x14ac:dyDescent="0.2">
      <c r="A193" s="434"/>
      <c r="B193" s="91"/>
      <c r="D193" s="91"/>
      <c r="E193" s="91"/>
      <c r="F193" s="91"/>
      <c r="G193" s="91"/>
      <c r="H193" s="91"/>
      <c r="I193" s="89"/>
      <c r="J193" s="91"/>
      <c r="K193" s="91"/>
      <c r="L193" s="91"/>
      <c r="M193" s="91"/>
      <c r="N193" s="91"/>
      <c r="O193" s="91"/>
      <c r="P193" s="91"/>
      <c r="Q193" s="89"/>
      <c r="R193" s="89"/>
      <c r="S193" s="287"/>
      <c r="T193" s="89" t="s">
        <v>53</v>
      </c>
      <c r="V193" s="89" t="s">
        <v>54</v>
      </c>
      <c r="W193" s="89" t="s">
        <v>55</v>
      </c>
      <c r="X193" s="89" t="s">
        <v>4</v>
      </c>
      <c r="Y193" s="11"/>
      <c r="Z193" s="2"/>
      <c r="AA193" s="2"/>
      <c r="AB193" s="2"/>
      <c r="AC193" s="2"/>
      <c r="AG193" s="2"/>
      <c r="AH193" s="2"/>
      <c r="AI193" s="2"/>
      <c r="AJ193" s="2"/>
      <c r="AK193" s="2"/>
      <c r="AR193" s="2"/>
      <c r="AT193" s="2"/>
      <c r="AU193" s="2"/>
    </row>
    <row r="194" spans="1:47" ht="12.75" x14ac:dyDescent="0.2">
      <c r="A194" s="435">
        <f>Jan!A3</f>
        <v>5</v>
      </c>
      <c r="B194" s="436">
        <f>Jan!B3</f>
        <v>46023</v>
      </c>
      <c r="D194" s="437"/>
      <c r="E194" s="437"/>
      <c r="F194" s="437"/>
      <c r="G194" s="437"/>
      <c r="H194" s="437"/>
      <c r="I194" s="94">
        <f>Jan!I3</f>
        <v>0</v>
      </c>
      <c r="J194" s="437"/>
      <c r="K194" s="438"/>
      <c r="L194" s="438"/>
      <c r="M194" s="438"/>
      <c r="N194" s="438"/>
      <c r="O194" s="438"/>
      <c r="P194" s="438"/>
      <c r="Q194" s="439">
        <f>Jan!AQ3</f>
        <v>0</v>
      </c>
      <c r="R194" s="94"/>
      <c r="S194" s="94">
        <f>Jan!P3</f>
        <v>0</v>
      </c>
      <c r="T194" s="94">
        <f>IF(A194=1,SUM(I193:I194),0)</f>
        <v>0</v>
      </c>
      <c r="V194" s="92"/>
      <c r="W194" s="84" t="str">
        <f>IF(A194=1,SUM(Q193:Q194),"")</f>
        <v/>
      </c>
      <c r="X194" s="84"/>
      <c r="Y194" s="11"/>
      <c r="Z194" s="7"/>
      <c r="AA194" s="7"/>
      <c r="AB194" s="7"/>
      <c r="AC194" s="2"/>
      <c r="AG194" s="2"/>
      <c r="AH194" s="2"/>
      <c r="AI194" s="2"/>
      <c r="AJ194" s="2"/>
      <c r="AK194" s="2"/>
      <c r="AR194" s="2"/>
      <c r="AT194" s="2"/>
      <c r="AU194" s="2"/>
    </row>
    <row r="195" spans="1:47" ht="15" x14ac:dyDescent="0.2">
      <c r="A195" s="435">
        <f>Jan!A4</f>
        <v>6</v>
      </c>
      <c r="B195" s="436">
        <f>Jan!B4</f>
        <v>46024</v>
      </c>
      <c r="D195" s="437"/>
      <c r="E195" s="437"/>
      <c r="F195" s="437"/>
      <c r="G195" s="437"/>
      <c r="H195" s="437"/>
      <c r="I195" s="94">
        <f>Jan!I4</f>
        <v>0</v>
      </c>
      <c r="J195" s="438"/>
      <c r="K195" s="438"/>
      <c r="L195" s="438"/>
      <c r="M195" s="438"/>
      <c r="N195" s="438"/>
      <c r="O195" s="438"/>
      <c r="P195" s="438"/>
      <c r="Q195" s="440">
        <f>Jan!AQ4</f>
        <v>8</v>
      </c>
      <c r="R195" s="94"/>
      <c r="S195" s="94">
        <f>Jan!P4</f>
        <v>0</v>
      </c>
      <c r="T195" s="94">
        <f>IF(A195=1,SUM(I193:I195),0)</f>
        <v>0</v>
      </c>
      <c r="V195" s="92"/>
      <c r="W195" s="84" t="str">
        <f>IF(A195=1,SUM(Q193:Q195),"")</f>
        <v/>
      </c>
      <c r="X195" s="84" t="e">
        <f t="shared" ref="X195:X258" si="71">V195-W195</f>
        <v>#VALUE!</v>
      </c>
      <c r="Y195" s="11"/>
      <c r="Z195" s="7"/>
      <c r="AA195" s="7"/>
      <c r="AB195" s="7"/>
      <c r="AC195" s="2"/>
      <c r="AG195" s="2"/>
      <c r="AH195" s="2"/>
      <c r="AI195" s="2"/>
      <c r="AJ195" s="2"/>
      <c r="AK195" s="2"/>
      <c r="AR195" s="2"/>
      <c r="AT195" s="2"/>
      <c r="AU195" s="2"/>
    </row>
    <row r="196" spans="1:47" ht="12.75" x14ac:dyDescent="0.2">
      <c r="A196" s="435">
        <f>Jan!A5</f>
        <v>7</v>
      </c>
      <c r="B196" s="436">
        <f>Jan!B5</f>
        <v>46025</v>
      </c>
      <c r="D196" s="437"/>
      <c r="E196" s="437"/>
      <c r="F196" s="437"/>
      <c r="G196" s="437"/>
      <c r="H196" s="437"/>
      <c r="I196" s="94">
        <f>Jan!I5</f>
        <v>0</v>
      </c>
      <c r="J196" s="438"/>
      <c r="K196" s="438"/>
      <c r="L196" s="438"/>
      <c r="M196" s="438"/>
      <c r="N196" s="438"/>
      <c r="O196" s="438"/>
      <c r="P196" s="438"/>
      <c r="Q196" s="94">
        <f>Jan!AQ5</f>
        <v>0</v>
      </c>
      <c r="R196" s="94"/>
      <c r="S196" s="94">
        <f>Jan!P5</f>
        <v>0</v>
      </c>
      <c r="T196" s="94">
        <f>IF(A196=1,SUM(I193:I196),0)</f>
        <v>0</v>
      </c>
      <c r="V196" s="92"/>
      <c r="W196" s="84" t="str">
        <f>IF(A196=1,SUM(Q193:Q196),"")</f>
        <v/>
      </c>
      <c r="X196" s="84" t="e">
        <f t="shared" si="71"/>
        <v>#VALUE!</v>
      </c>
      <c r="Y196" s="11"/>
      <c r="Z196" s="7"/>
      <c r="AA196" s="7"/>
      <c r="AB196" s="7"/>
      <c r="AC196" s="2"/>
      <c r="AG196" s="2"/>
      <c r="AH196" s="2"/>
      <c r="AI196" s="2"/>
      <c r="AJ196" s="2"/>
      <c r="AK196" s="2"/>
      <c r="AR196" s="2"/>
      <c r="AT196" s="2"/>
      <c r="AU196" s="2"/>
    </row>
    <row r="197" spans="1:47" ht="12.75" x14ac:dyDescent="0.2">
      <c r="A197" s="435">
        <f>Jan!A6</f>
        <v>1</v>
      </c>
      <c r="B197" s="436">
        <f>Jan!B6</f>
        <v>46026</v>
      </c>
      <c r="D197" s="437"/>
      <c r="E197" s="437"/>
      <c r="F197" s="437"/>
      <c r="G197" s="437"/>
      <c r="H197" s="437"/>
      <c r="I197" s="94">
        <f>Jan!I6</f>
        <v>0</v>
      </c>
      <c r="J197" s="438"/>
      <c r="K197" s="438"/>
      <c r="L197" s="438"/>
      <c r="M197" s="438"/>
      <c r="N197" s="438"/>
      <c r="O197" s="438"/>
      <c r="P197" s="438"/>
      <c r="Q197" s="94">
        <f>Jan!AQ6</f>
        <v>0</v>
      </c>
      <c r="R197" s="94"/>
      <c r="S197" s="94">
        <f>Jan!P6</f>
        <v>0</v>
      </c>
      <c r="T197" s="94">
        <f>IF(A197=1,SUM(I193:I197),0)</f>
        <v>0</v>
      </c>
      <c r="V197" s="92"/>
      <c r="W197" s="84">
        <f>IF(A197=1,SUM(Q193:Q197),"")</f>
        <v>8</v>
      </c>
      <c r="X197" s="84">
        <f t="shared" si="71"/>
        <v>-8</v>
      </c>
      <c r="Y197" s="11"/>
      <c r="Z197" s="7"/>
      <c r="AA197" s="7"/>
      <c r="AB197" s="7"/>
      <c r="AC197" s="2"/>
      <c r="AG197" s="2"/>
      <c r="AH197" s="2"/>
      <c r="AI197" s="2"/>
      <c r="AJ197" s="2"/>
      <c r="AK197" s="2"/>
      <c r="AR197" s="2"/>
      <c r="AT197" s="2"/>
      <c r="AU197" s="2"/>
    </row>
    <row r="198" spans="1:47" ht="12.75" x14ac:dyDescent="0.2">
      <c r="A198" s="435">
        <f>Jan!A7</f>
        <v>2</v>
      </c>
      <c r="B198" s="436">
        <f>Jan!B7</f>
        <v>46027</v>
      </c>
      <c r="D198" s="437"/>
      <c r="E198" s="437"/>
      <c r="F198" s="437"/>
      <c r="G198" s="437"/>
      <c r="H198" s="437"/>
      <c r="I198" s="94">
        <f>Jan!I7</f>
        <v>0</v>
      </c>
      <c r="J198" s="438"/>
      <c r="K198" s="438"/>
      <c r="L198" s="438"/>
      <c r="M198" s="438"/>
      <c r="N198" s="438"/>
      <c r="O198" s="438"/>
      <c r="P198" s="438"/>
      <c r="Q198" s="94">
        <f>Jan!AQ7</f>
        <v>8</v>
      </c>
      <c r="R198" s="94"/>
      <c r="S198" s="94">
        <f>Jan!P7</f>
        <v>0</v>
      </c>
      <c r="T198" s="94">
        <f>IF(A198=1,SUM(I193:I198),0)</f>
        <v>0</v>
      </c>
      <c r="V198" s="92"/>
      <c r="W198" s="84" t="str">
        <f>IF(A198=1,SUM(Q193:Q198),"")</f>
        <v/>
      </c>
      <c r="X198" s="84" t="e">
        <f t="shared" si="71"/>
        <v>#VALUE!</v>
      </c>
      <c r="Y198" s="11"/>
      <c r="Z198" s="7"/>
      <c r="AA198" s="7"/>
      <c r="AB198" s="7"/>
      <c r="AC198" s="2"/>
      <c r="AG198" s="2"/>
      <c r="AH198" s="2"/>
      <c r="AI198" s="2"/>
      <c r="AJ198" s="2"/>
      <c r="AK198" s="2"/>
      <c r="AR198" s="2"/>
      <c r="AT198" s="2"/>
      <c r="AU198" s="2"/>
    </row>
    <row r="199" spans="1:47" ht="12.75" x14ac:dyDescent="0.2">
      <c r="A199" s="435">
        <f>Jan!A8</f>
        <v>3</v>
      </c>
      <c r="B199" s="436">
        <f>Jan!B8</f>
        <v>46028</v>
      </c>
      <c r="D199" s="437"/>
      <c r="E199" s="437"/>
      <c r="F199" s="437"/>
      <c r="G199" s="437"/>
      <c r="H199" s="437"/>
      <c r="I199" s="94">
        <f>Jan!I8</f>
        <v>0</v>
      </c>
      <c r="J199" s="438"/>
      <c r="K199" s="438"/>
      <c r="L199" s="438"/>
      <c r="M199" s="438"/>
      <c r="N199" s="438"/>
      <c r="O199" s="438"/>
      <c r="P199" s="438"/>
      <c r="Q199" s="94">
        <f>Jan!AQ8</f>
        <v>8</v>
      </c>
      <c r="R199" s="94"/>
      <c r="S199" s="94">
        <f>Jan!P8</f>
        <v>0</v>
      </c>
      <c r="T199" s="94">
        <f t="shared" ref="T199:T262" si="72">IF(A199=1,SUM(I193:I199),0)</f>
        <v>0</v>
      </c>
      <c r="V199" s="92"/>
      <c r="W199" s="84" t="str">
        <f t="shared" ref="W199:W262" si="73">IF(A199=1,SUM(Q193:Q199),"")</f>
        <v/>
      </c>
      <c r="X199" s="84" t="e">
        <f t="shared" si="71"/>
        <v>#VALUE!</v>
      </c>
      <c r="Y199" s="11"/>
      <c r="Z199" s="7"/>
      <c r="AA199" s="7"/>
      <c r="AB199" s="7"/>
      <c r="AC199" s="2"/>
      <c r="AG199" s="2"/>
      <c r="AH199" s="2"/>
      <c r="AI199" s="2"/>
      <c r="AJ199" s="2"/>
      <c r="AK199" s="2"/>
      <c r="AR199" s="2"/>
      <c r="AT199" s="2"/>
      <c r="AU199" s="2"/>
    </row>
    <row r="200" spans="1:47" ht="12.75" x14ac:dyDescent="0.2">
      <c r="A200" s="435">
        <f>Jan!A9</f>
        <v>4</v>
      </c>
      <c r="B200" s="436">
        <f>Jan!B9</f>
        <v>46029</v>
      </c>
      <c r="D200" s="437"/>
      <c r="E200" s="437"/>
      <c r="F200" s="437"/>
      <c r="G200" s="437"/>
      <c r="H200" s="437"/>
      <c r="I200" s="94">
        <f>Jan!I9</f>
        <v>0</v>
      </c>
      <c r="J200" s="438"/>
      <c r="K200" s="438"/>
      <c r="L200" s="438"/>
      <c r="M200" s="438"/>
      <c r="N200" s="438"/>
      <c r="O200" s="438"/>
      <c r="P200" s="438"/>
      <c r="Q200" s="94">
        <f>Jan!AQ9</f>
        <v>8</v>
      </c>
      <c r="R200" s="94"/>
      <c r="S200" s="94">
        <f>Jan!P9</f>
        <v>0</v>
      </c>
      <c r="T200" s="94">
        <f t="shared" si="72"/>
        <v>0</v>
      </c>
      <c r="V200" s="92"/>
      <c r="W200" s="84" t="str">
        <f t="shared" si="73"/>
        <v/>
      </c>
      <c r="X200" s="84" t="e">
        <f t="shared" si="71"/>
        <v>#VALUE!</v>
      </c>
      <c r="Y200" s="11"/>
      <c r="Z200" s="7"/>
      <c r="AA200" s="7"/>
      <c r="AB200" s="7"/>
      <c r="AC200" s="2"/>
      <c r="AG200" s="2"/>
      <c r="AH200" s="2"/>
      <c r="AI200" s="2"/>
      <c r="AJ200" s="2"/>
      <c r="AK200" s="2"/>
      <c r="AR200" s="2"/>
      <c r="AT200" s="2"/>
      <c r="AU200" s="2"/>
    </row>
    <row r="201" spans="1:47" ht="12.75" x14ac:dyDescent="0.2">
      <c r="A201" s="435">
        <f>Jan!A10</f>
        <v>5</v>
      </c>
      <c r="B201" s="436">
        <f>Jan!B10</f>
        <v>46030</v>
      </c>
      <c r="D201" s="437"/>
      <c r="E201" s="437"/>
      <c r="F201" s="437"/>
      <c r="G201" s="437"/>
      <c r="H201" s="437"/>
      <c r="I201" s="94">
        <f>Jan!I10</f>
        <v>0</v>
      </c>
      <c r="J201" s="438"/>
      <c r="K201" s="438"/>
      <c r="L201" s="438"/>
      <c r="M201" s="438"/>
      <c r="N201" s="438"/>
      <c r="O201" s="438"/>
      <c r="P201" s="438"/>
      <c r="Q201" s="94">
        <f>Jan!AQ10</f>
        <v>8</v>
      </c>
      <c r="R201" s="94"/>
      <c r="S201" s="94">
        <f>Jan!P10</f>
        <v>0</v>
      </c>
      <c r="T201" s="94">
        <f t="shared" si="72"/>
        <v>0</v>
      </c>
      <c r="V201" s="92"/>
      <c r="W201" s="84" t="str">
        <f t="shared" si="73"/>
        <v/>
      </c>
      <c r="X201" s="84" t="e">
        <f t="shared" si="71"/>
        <v>#VALUE!</v>
      </c>
      <c r="Y201" s="11"/>
      <c r="Z201" s="7"/>
      <c r="AA201" s="7"/>
      <c r="AB201" s="7"/>
      <c r="AC201" s="2"/>
      <c r="AG201" s="2"/>
      <c r="AH201" s="2"/>
      <c r="AI201" s="2"/>
      <c r="AJ201" s="2"/>
      <c r="AK201" s="2"/>
      <c r="AR201" s="2"/>
      <c r="AT201" s="2"/>
      <c r="AU201" s="2"/>
    </row>
    <row r="202" spans="1:47" ht="12.75" x14ac:dyDescent="0.2">
      <c r="A202" s="435">
        <f>Jan!A11</f>
        <v>6</v>
      </c>
      <c r="B202" s="436">
        <f>Jan!B11</f>
        <v>46031</v>
      </c>
      <c r="D202" s="437"/>
      <c r="E202" s="437"/>
      <c r="F202" s="437"/>
      <c r="G202" s="437"/>
      <c r="H202" s="437"/>
      <c r="I202" s="94">
        <f>Jan!I11</f>
        <v>0</v>
      </c>
      <c r="J202" s="438"/>
      <c r="K202" s="438"/>
      <c r="L202" s="438"/>
      <c r="M202" s="438"/>
      <c r="N202" s="438"/>
      <c r="O202" s="438"/>
      <c r="P202" s="438"/>
      <c r="Q202" s="94">
        <f>Jan!AQ11</f>
        <v>8</v>
      </c>
      <c r="R202" s="94"/>
      <c r="S202" s="94">
        <f>Jan!P11</f>
        <v>0</v>
      </c>
      <c r="T202" s="94">
        <f t="shared" si="72"/>
        <v>0</v>
      </c>
      <c r="V202" s="92"/>
      <c r="W202" s="84" t="str">
        <f t="shared" si="73"/>
        <v/>
      </c>
      <c r="X202" s="84" t="e">
        <f t="shared" si="71"/>
        <v>#VALUE!</v>
      </c>
      <c r="Y202" s="11"/>
      <c r="Z202" s="7"/>
      <c r="AA202" s="7"/>
      <c r="AB202" s="7"/>
      <c r="AC202" s="2"/>
      <c r="AG202" s="2"/>
      <c r="AH202" s="2"/>
      <c r="AI202" s="2"/>
      <c r="AJ202" s="2"/>
      <c r="AK202" s="2"/>
      <c r="AR202" s="2"/>
      <c r="AT202" s="2"/>
      <c r="AU202" s="2"/>
    </row>
    <row r="203" spans="1:47" ht="12.75" x14ac:dyDescent="0.2">
      <c r="A203" s="435">
        <f>Jan!A12</f>
        <v>7</v>
      </c>
      <c r="B203" s="436">
        <f>Jan!B12</f>
        <v>46032</v>
      </c>
      <c r="D203" s="437"/>
      <c r="E203" s="437"/>
      <c r="F203" s="437"/>
      <c r="G203" s="437"/>
      <c r="H203" s="437"/>
      <c r="I203" s="94">
        <f>Jan!I12</f>
        <v>0</v>
      </c>
      <c r="J203" s="438"/>
      <c r="K203" s="438"/>
      <c r="L203" s="438"/>
      <c r="M203" s="438"/>
      <c r="N203" s="438"/>
      <c r="O203" s="438"/>
      <c r="P203" s="438"/>
      <c r="Q203" s="94">
        <f>Jan!AQ12</f>
        <v>0</v>
      </c>
      <c r="R203" s="94"/>
      <c r="S203" s="94">
        <f>Jan!P12</f>
        <v>0</v>
      </c>
      <c r="T203" s="94">
        <f t="shared" si="72"/>
        <v>0</v>
      </c>
      <c r="V203" s="92"/>
      <c r="W203" s="84" t="str">
        <f t="shared" si="73"/>
        <v/>
      </c>
      <c r="X203" s="84" t="e">
        <f t="shared" si="71"/>
        <v>#VALUE!</v>
      </c>
      <c r="Y203" s="11"/>
      <c r="Z203" s="7"/>
      <c r="AA203" s="7"/>
      <c r="AB203" s="7"/>
      <c r="AC203" s="2"/>
      <c r="AG203" s="2"/>
      <c r="AH203" s="2"/>
      <c r="AI203" s="2"/>
      <c r="AJ203" s="2"/>
      <c r="AK203" s="2"/>
      <c r="AR203" s="2"/>
      <c r="AT203" s="2"/>
      <c r="AU203" s="2"/>
    </row>
    <row r="204" spans="1:47" ht="12.75" x14ac:dyDescent="0.2">
      <c r="A204" s="435">
        <f>Jan!A13</f>
        <v>1</v>
      </c>
      <c r="B204" s="436">
        <f>Jan!B13</f>
        <v>46033</v>
      </c>
      <c r="D204" s="437"/>
      <c r="E204" s="437"/>
      <c r="F204" s="437"/>
      <c r="G204" s="437"/>
      <c r="H204" s="437"/>
      <c r="I204" s="94">
        <f>Jan!I13</f>
        <v>0</v>
      </c>
      <c r="J204" s="438"/>
      <c r="K204" s="438"/>
      <c r="L204" s="438"/>
      <c r="M204" s="438"/>
      <c r="N204" s="438"/>
      <c r="O204" s="438"/>
      <c r="P204" s="438"/>
      <c r="Q204" s="94">
        <f>Jan!AQ13</f>
        <v>0</v>
      </c>
      <c r="R204" s="94"/>
      <c r="S204" s="94">
        <f>Jan!P13</f>
        <v>0</v>
      </c>
      <c r="T204" s="94">
        <f t="shared" si="72"/>
        <v>0</v>
      </c>
      <c r="V204" s="92"/>
      <c r="W204" s="84">
        <f t="shared" si="73"/>
        <v>40</v>
      </c>
      <c r="X204" s="84">
        <f t="shared" si="71"/>
        <v>-40</v>
      </c>
      <c r="Y204" s="11"/>
      <c r="Z204" s="7"/>
      <c r="AA204" s="7"/>
      <c r="AB204" s="7"/>
      <c r="AC204" s="2"/>
      <c r="AG204" s="2"/>
      <c r="AH204" s="2"/>
      <c r="AI204" s="2"/>
      <c r="AJ204" s="2"/>
      <c r="AK204" s="2"/>
      <c r="AR204" s="2"/>
      <c r="AT204" s="2"/>
      <c r="AU204" s="2"/>
    </row>
    <row r="205" spans="1:47" ht="12.75" x14ac:dyDescent="0.2">
      <c r="A205" s="435">
        <f>Jan!A14</f>
        <v>2</v>
      </c>
      <c r="B205" s="436">
        <f>Jan!B14</f>
        <v>46034</v>
      </c>
      <c r="D205" s="437"/>
      <c r="E205" s="437"/>
      <c r="F205" s="437"/>
      <c r="G205" s="437"/>
      <c r="H205" s="437"/>
      <c r="I205" s="94">
        <f>Jan!I14</f>
        <v>0</v>
      </c>
      <c r="J205" s="438"/>
      <c r="K205" s="438"/>
      <c r="L205" s="438"/>
      <c r="M205" s="438"/>
      <c r="N205" s="438"/>
      <c r="O205" s="438"/>
      <c r="P205" s="438"/>
      <c r="Q205" s="94">
        <f>Jan!AQ14</f>
        <v>8</v>
      </c>
      <c r="R205" s="94"/>
      <c r="S205" s="94">
        <f>Jan!P14</f>
        <v>0</v>
      </c>
      <c r="T205" s="94">
        <f t="shared" si="72"/>
        <v>0</v>
      </c>
      <c r="V205" s="92"/>
      <c r="W205" s="84" t="str">
        <f t="shared" si="73"/>
        <v/>
      </c>
      <c r="X205" s="84" t="e">
        <f t="shared" si="71"/>
        <v>#VALUE!</v>
      </c>
      <c r="Y205" s="11"/>
      <c r="Z205" s="7"/>
      <c r="AA205" s="7"/>
      <c r="AB205" s="7"/>
      <c r="AC205" s="2"/>
      <c r="AG205" s="2"/>
      <c r="AH205" s="2"/>
      <c r="AI205" s="2"/>
      <c r="AJ205" s="2"/>
      <c r="AK205" s="2"/>
      <c r="AR205" s="2"/>
      <c r="AT205" s="2"/>
      <c r="AU205" s="2"/>
    </row>
    <row r="206" spans="1:47" ht="12.75" x14ac:dyDescent="0.2">
      <c r="A206" s="435">
        <f>Jan!A15</f>
        <v>3</v>
      </c>
      <c r="B206" s="436">
        <f>Jan!B15</f>
        <v>46035</v>
      </c>
      <c r="D206" s="437"/>
      <c r="E206" s="437"/>
      <c r="F206" s="437"/>
      <c r="G206" s="437"/>
      <c r="H206" s="437"/>
      <c r="I206" s="94">
        <f>Jan!I15</f>
        <v>0</v>
      </c>
      <c r="J206" s="438"/>
      <c r="K206" s="438"/>
      <c r="L206" s="438"/>
      <c r="M206" s="438"/>
      <c r="N206" s="438"/>
      <c r="O206" s="438"/>
      <c r="P206" s="438"/>
      <c r="Q206" s="94">
        <f>Jan!AQ15</f>
        <v>8</v>
      </c>
      <c r="R206" s="94"/>
      <c r="S206" s="94">
        <f>Jan!P15</f>
        <v>0</v>
      </c>
      <c r="T206" s="94">
        <f t="shared" si="72"/>
        <v>0</v>
      </c>
      <c r="V206" s="92"/>
      <c r="W206" s="84" t="str">
        <f t="shared" si="73"/>
        <v/>
      </c>
      <c r="X206" s="84" t="e">
        <f t="shared" si="71"/>
        <v>#VALUE!</v>
      </c>
      <c r="Y206" s="11"/>
      <c r="Z206" s="7"/>
      <c r="AA206" s="7"/>
      <c r="AB206" s="7"/>
      <c r="AC206" s="2"/>
      <c r="AG206" s="2"/>
      <c r="AH206" s="2"/>
      <c r="AI206" s="2"/>
      <c r="AJ206" s="2"/>
      <c r="AK206" s="2"/>
      <c r="AR206" s="2"/>
      <c r="AT206" s="2"/>
      <c r="AU206" s="2"/>
    </row>
    <row r="207" spans="1:47" ht="12.75" x14ac:dyDescent="0.2">
      <c r="A207" s="435">
        <f>Jan!A16</f>
        <v>4</v>
      </c>
      <c r="B207" s="436">
        <f>Jan!B16</f>
        <v>46036</v>
      </c>
      <c r="D207" s="437"/>
      <c r="E207" s="437"/>
      <c r="F207" s="437"/>
      <c r="G207" s="437"/>
      <c r="H207" s="437"/>
      <c r="I207" s="94">
        <f>Jan!I16</f>
        <v>0</v>
      </c>
      <c r="J207" s="438"/>
      <c r="K207" s="438"/>
      <c r="L207" s="438"/>
      <c r="M207" s="438"/>
      <c r="N207" s="438"/>
      <c r="O207" s="438"/>
      <c r="P207" s="438"/>
      <c r="Q207" s="94">
        <f>Jan!AQ16</f>
        <v>8</v>
      </c>
      <c r="R207" s="94"/>
      <c r="S207" s="94">
        <f>Jan!P16</f>
        <v>0</v>
      </c>
      <c r="T207" s="94">
        <f t="shared" si="72"/>
        <v>0</v>
      </c>
      <c r="V207" s="92"/>
      <c r="W207" s="84" t="str">
        <f t="shared" si="73"/>
        <v/>
      </c>
      <c r="X207" s="84" t="e">
        <f t="shared" si="71"/>
        <v>#VALUE!</v>
      </c>
      <c r="Y207" s="11"/>
      <c r="Z207" s="7"/>
      <c r="AA207" s="7"/>
      <c r="AB207" s="7"/>
      <c r="AC207" s="2"/>
      <c r="AG207" s="2"/>
      <c r="AH207" s="2"/>
      <c r="AI207" s="2"/>
      <c r="AJ207" s="2"/>
      <c r="AK207" s="2"/>
      <c r="AR207" s="2"/>
      <c r="AT207" s="2"/>
      <c r="AU207" s="2"/>
    </row>
    <row r="208" spans="1:47" ht="12.75" x14ac:dyDescent="0.2">
      <c r="A208" s="435">
        <f>Jan!A17</f>
        <v>5</v>
      </c>
      <c r="B208" s="436">
        <f>Jan!B17</f>
        <v>46037</v>
      </c>
      <c r="D208" s="437"/>
      <c r="E208" s="437"/>
      <c r="F208" s="437"/>
      <c r="G208" s="437"/>
      <c r="H208" s="437"/>
      <c r="I208" s="94">
        <f>Jan!I17</f>
        <v>0</v>
      </c>
      <c r="J208" s="438"/>
      <c r="K208" s="438"/>
      <c r="L208" s="438"/>
      <c r="M208" s="438"/>
      <c r="N208" s="438"/>
      <c r="O208" s="438"/>
      <c r="P208" s="438"/>
      <c r="Q208" s="94">
        <f>Jan!AQ17</f>
        <v>8</v>
      </c>
      <c r="R208" s="94"/>
      <c r="S208" s="94">
        <f>Jan!P17</f>
        <v>0</v>
      </c>
      <c r="T208" s="94">
        <f t="shared" si="72"/>
        <v>0</v>
      </c>
      <c r="V208" s="92"/>
      <c r="W208" s="84" t="str">
        <f t="shared" si="73"/>
        <v/>
      </c>
      <c r="X208" s="84" t="e">
        <f t="shared" si="71"/>
        <v>#VALUE!</v>
      </c>
      <c r="Y208" s="11"/>
      <c r="Z208" s="7"/>
      <c r="AA208" s="7"/>
      <c r="AB208" s="7"/>
      <c r="AC208" s="2"/>
      <c r="AG208" s="2"/>
      <c r="AH208" s="2"/>
      <c r="AI208" s="2"/>
      <c r="AJ208" s="2"/>
      <c r="AK208" s="2"/>
      <c r="AR208" s="2"/>
      <c r="AT208" s="2"/>
      <c r="AU208" s="2"/>
    </row>
    <row r="209" spans="1:47" ht="12.75" x14ac:dyDescent="0.2">
      <c r="A209" s="435">
        <f>Jan!A18</f>
        <v>6</v>
      </c>
      <c r="B209" s="436">
        <f>Jan!B18</f>
        <v>46038</v>
      </c>
      <c r="D209" s="437"/>
      <c r="E209" s="437"/>
      <c r="F209" s="437"/>
      <c r="G209" s="437"/>
      <c r="H209" s="437"/>
      <c r="I209" s="94">
        <f>Jan!I18</f>
        <v>0</v>
      </c>
      <c r="J209" s="438"/>
      <c r="K209" s="438"/>
      <c r="L209" s="438"/>
      <c r="M209" s="438"/>
      <c r="N209" s="438"/>
      <c r="O209" s="438"/>
      <c r="P209" s="438"/>
      <c r="Q209" s="94">
        <f>Jan!AQ18</f>
        <v>8</v>
      </c>
      <c r="R209" s="94"/>
      <c r="S209" s="94">
        <f>Jan!P18</f>
        <v>0</v>
      </c>
      <c r="T209" s="94">
        <f t="shared" si="72"/>
        <v>0</v>
      </c>
      <c r="V209" s="92"/>
      <c r="W209" s="84" t="str">
        <f t="shared" si="73"/>
        <v/>
      </c>
      <c r="X209" s="84" t="e">
        <f t="shared" si="71"/>
        <v>#VALUE!</v>
      </c>
      <c r="Y209" s="11"/>
      <c r="Z209" s="7"/>
      <c r="AA209" s="7"/>
      <c r="AB209" s="7"/>
      <c r="AC209" s="2"/>
      <c r="AG209" s="2"/>
      <c r="AH209" s="2"/>
      <c r="AI209" s="2"/>
      <c r="AJ209" s="2"/>
      <c r="AK209" s="2"/>
      <c r="AR209" s="2"/>
      <c r="AT209" s="2"/>
      <c r="AU209" s="2"/>
    </row>
    <row r="210" spans="1:47" ht="12.75" x14ac:dyDescent="0.2">
      <c r="A210" s="435">
        <f>Jan!A19</f>
        <v>7</v>
      </c>
      <c r="B210" s="436">
        <f>Jan!B19</f>
        <v>46039</v>
      </c>
      <c r="D210" s="437"/>
      <c r="E210" s="437"/>
      <c r="F210" s="437"/>
      <c r="G210" s="437"/>
      <c r="H210" s="437"/>
      <c r="I210" s="94">
        <f>Jan!I19</f>
        <v>0</v>
      </c>
      <c r="J210" s="438"/>
      <c r="K210" s="438"/>
      <c r="L210" s="438"/>
      <c r="M210" s="438"/>
      <c r="N210" s="438"/>
      <c r="O210" s="438"/>
      <c r="P210" s="438"/>
      <c r="Q210" s="94">
        <f>Jan!AQ19</f>
        <v>0</v>
      </c>
      <c r="R210" s="94"/>
      <c r="S210" s="94">
        <f>Jan!P19</f>
        <v>0</v>
      </c>
      <c r="T210" s="94">
        <f t="shared" si="72"/>
        <v>0</v>
      </c>
      <c r="V210" s="92"/>
      <c r="W210" s="84" t="str">
        <f t="shared" si="73"/>
        <v/>
      </c>
      <c r="X210" s="84" t="e">
        <f t="shared" si="71"/>
        <v>#VALUE!</v>
      </c>
      <c r="Y210" s="11"/>
      <c r="Z210" s="7"/>
      <c r="AA210" s="7"/>
      <c r="AB210" s="7"/>
      <c r="AC210" s="2"/>
      <c r="AG210" s="2"/>
      <c r="AH210" s="2"/>
      <c r="AI210" s="2"/>
      <c r="AJ210" s="2"/>
      <c r="AK210" s="2"/>
      <c r="AR210" s="2"/>
      <c r="AT210" s="2"/>
      <c r="AU210" s="2"/>
    </row>
    <row r="211" spans="1:47" ht="12.75" x14ac:dyDescent="0.2">
      <c r="A211" s="435">
        <f>Jan!A20</f>
        <v>1</v>
      </c>
      <c r="B211" s="436">
        <f>Jan!B20</f>
        <v>46040</v>
      </c>
      <c r="D211" s="437"/>
      <c r="E211" s="437"/>
      <c r="F211" s="437"/>
      <c r="G211" s="437"/>
      <c r="H211" s="437"/>
      <c r="I211" s="94">
        <f>Jan!I20</f>
        <v>0</v>
      </c>
      <c r="J211" s="438"/>
      <c r="K211" s="438"/>
      <c r="L211" s="438"/>
      <c r="M211" s="438"/>
      <c r="N211" s="438"/>
      <c r="O211" s="438"/>
      <c r="P211" s="438"/>
      <c r="Q211" s="94">
        <f>Jan!AQ20</f>
        <v>0</v>
      </c>
      <c r="R211" s="94"/>
      <c r="S211" s="94">
        <f>Jan!P20</f>
        <v>0</v>
      </c>
      <c r="T211" s="94">
        <f t="shared" si="72"/>
        <v>0</v>
      </c>
      <c r="V211" s="92"/>
      <c r="W211" s="84">
        <f t="shared" si="73"/>
        <v>40</v>
      </c>
      <c r="X211" s="84">
        <f t="shared" si="71"/>
        <v>-40</v>
      </c>
      <c r="Y211" s="11"/>
      <c r="Z211" s="7"/>
      <c r="AA211" s="7"/>
      <c r="AB211" s="7"/>
      <c r="AC211" s="2"/>
      <c r="AG211" s="2"/>
      <c r="AH211" s="2"/>
      <c r="AI211" s="2"/>
      <c r="AJ211" s="2"/>
      <c r="AK211" s="2"/>
      <c r="AR211" s="2"/>
      <c r="AT211" s="2"/>
      <c r="AU211" s="2"/>
    </row>
    <row r="212" spans="1:47" ht="12.75" x14ac:dyDescent="0.2">
      <c r="A212" s="435">
        <f>Jan!A21</f>
        <v>2</v>
      </c>
      <c r="B212" s="436">
        <f>Jan!B21</f>
        <v>46041</v>
      </c>
      <c r="D212" s="437"/>
      <c r="E212" s="437"/>
      <c r="F212" s="437"/>
      <c r="G212" s="437"/>
      <c r="H212" s="437"/>
      <c r="I212" s="94">
        <f>Jan!I21</f>
        <v>0</v>
      </c>
      <c r="J212" s="438"/>
      <c r="K212" s="438"/>
      <c r="L212" s="438"/>
      <c r="M212" s="438"/>
      <c r="N212" s="438"/>
      <c r="O212" s="438"/>
      <c r="P212" s="438"/>
      <c r="Q212" s="94">
        <f>Jan!AQ21</f>
        <v>8</v>
      </c>
      <c r="R212" s="94"/>
      <c r="S212" s="94">
        <f>Jan!P21</f>
        <v>0</v>
      </c>
      <c r="T212" s="94">
        <f t="shared" si="72"/>
        <v>0</v>
      </c>
      <c r="V212" s="92"/>
      <c r="W212" s="84" t="str">
        <f t="shared" si="73"/>
        <v/>
      </c>
      <c r="X212" s="84" t="e">
        <f t="shared" si="71"/>
        <v>#VALUE!</v>
      </c>
      <c r="Y212" s="11"/>
      <c r="Z212" s="7"/>
      <c r="AA212" s="7"/>
      <c r="AB212" s="7"/>
      <c r="AC212" s="2"/>
      <c r="AG212" s="2"/>
      <c r="AH212" s="2"/>
      <c r="AI212" s="2"/>
      <c r="AJ212" s="2"/>
      <c r="AK212" s="2"/>
      <c r="AR212" s="2"/>
      <c r="AT212" s="2"/>
      <c r="AU212" s="2"/>
    </row>
    <row r="213" spans="1:47" ht="12.75" x14ac:dyDescent="0.2">
      <c r="A213" s="435">
        <f>Jan!A22</f>
        <v>3</v>
      </c>
      <c r="B213" s="436">
        <f>Jan!B22</f>
        <v>46042</v>
      </c>
      <c r="D213" s="437"/>
      <c r="E213" s="437"/>
      <c r="F213" s="437"/>
      <c r="G213" s="437"/>
      <c r="H213" s="437"/>
      <c r="I213" s="94">
        <f>Jan!I22</f>
        <v>0</v>
      </c>
      <c r="J213" s="438"/>
      <c r="K213" s="438"/>
      <c r="L213" s="438"/>
      <c r="M213" s="438"/>
      <c r="N213" s="438"/>
      <c r="O213" s="438"/>
      <c r="P213" s="438"/>
      <c r="Q213" s="94">
        <f>Jan!AQ22</f>
        <v>8</v>
      </c>
      <c r="R213" s="94"/>
      <c r="S213" s="94">
        <f>Jan!P22</f>
        <v>0</v>
      </c>
      <c r="T213" s="94">
        <f t="shared" si="72"/>
        <v>0</v>
      </c>
      <c r="V213" s="92"/>
      <c r="W213" s="84" t="str">
        <f t="shared" si="73"/>
        <v/>
      </c>
      <c r="X213" s="84" t="e">
        <f t="shared" si="71"/>
        <v>#VALUE!</v>
      </c>
      <c r="Y213" s="11"/>
      <c r="Z213" s="7"/>
      <c r="AA213" s="7"/>
      <c r="AB213" s="7"/>
      <c r="AC213" s="2"/>
      <c r="AG213" s="2"/>
      <c r="AH213" s="2"/>
      <c r="AI213" s="2"/>
      <c r="AJ213" s="2"/>
      <c r="AK213" s="2"/>
      <c r="AR213" s="2"/>
      <c r="AT213" s="2"/>
      <c r="AU213" s="2"/>
    </row>
    <row r="214" spans="1:47" ht="12.75" x14ac:dyDescent="0.2">
      <c r="A214" s="435">
        <f>Jan!A23</f>
        <v>4</v>
      </c>
      <c r="B214" s="436">
        <f>Jan!B23</f>
        <v>46043</v>
      </c>
      <c r="D214" s="437"/>
      <c r="E214" s="437"/>
      <c r="F214" s="437"/>
      <c r="G214" s="437"/>
      <c r="H214" s="437"/>
      <c r="I214" s="94">
        <f>Jan!I23</f>
        <v>0</v>
      </c>
      <c r="J214" s="438"/>
      <c r="K214" s="438"/>
      <c r="L214" s="438"/>
      <c r="M214" s="438"/>
      <c r="N214" s="438"/>
      <c r="O214" s="438"/>
      <c r="P214" s="438"/>
      <c r="Q214" s="94">
        <f>Jan!AQ23</f>
        <v>8</v>
      </c>
      <c r="R214" s="94"/>
      <c r="S214" s="94">
        <f>Jan!P23</f>
        <v>0</v>
      </c>
      <c r="T214" s="94">
        <f t="shared" si="72"/>
        <v>0</v>
      </c>
      <c r="V214" s="92"/>
      <c r="W214" s="84" t="str">
        <f t="shared" si="73"/>
        <v/>
      </c>
      <c r="X214" s="84" t="e">
        <f t="shared" si="71"/>
        <v>#VALUE!</v>
      </c>
      <c r="Y214" s="11"/>
      <c r="Z214" s="7"/>
      <c r="AA214" s="7"/>
      <c r="AB214" s="7"/>
      <c r="AC214" s="2"/>
      <c r="AG214" s="2"/>
      <c r="AH214" s="2"/>
      <c r="AI214" s="2"/>
      <c r="AJ214" s="2"/>
      <c r="AK214" s="2"/>
      <c r="AR214" s="2"/>
      <c r="AT214" s="2"/>
      <c r="AU214" s="2"/>
    </row>
    <row r="215" spans="1:47" ht="12.75" x14ac:dyDescent="0.2">
      <c r="A215" s="435">
        <f>Jan!A24</f>
        <v>5</v>
      </c>
      <c r="B215" s="436">
        <f>Jan!B24</f>
        <v>46044</v>
      </c>
      <c r="D215" s="437"/>
      <c r="E215" s="437"/>
      <c r="F215" s="437"/>
      <c r="G215" s="437"/>
      <c r="H215" s="437"/>
      <c r="I215" s="94">
        <f>Jan!I24</f>
        <v>0</v>
      </c>
      <c r="J215" s="438"/>
      <c r="K215" s="438"/>
      <c r="L215" s="438"/>
      <c r="M215" s="438"/>
      <c r="N215" s="438"/>
      <c r="O215" s="438"/>
      <c r="P215" s="438"/>
      <c r="Q215" s="94">
        <f>Jan!AQ24</f>
        <v>8</v>
      </c>
      <c r="R215" s="94"/>
      <c r="S215" s="94">
        <f>Jan!P24</f>
        <v>0</v>
      </c>
      <c r="T215" s="94">
        <f t="shared" si="72"/>
        <v>0</v>
      </c>
      <c r="V215" s="92"/>
      <c r="W215" s="84" t="str">
        <f t="shared" si="73"/>
        <v/>
      </c>
      <c r="X215" s="84" t="e">
        <f t="shared" si="71"/>
        <v>#VALUE!</v>
      </c>
      <c r="Y215" s="11"/>
      <c r="Z215" s="7"/>
      <c r="AA215" s="7"/>
      <c r="AB215" s="7"/>
      <c r="AC215" s="2"/>
      <c r="AG215" s="2"/>
      <c r="AH215" s="2"/>
      <c r="AI215" s="2"/>
      <c r="AJ215" s="2"/>
      <c r="AK215" s="2"/>
      <c r="AR215" s="2"/>
      <c r="AT215" s="2"/>
      <c r="AU215" s="2"/>
    </row>
    <row r="216" spans="1:47" ht="12.75" x14ac:dyDescent="0.2">
      <c r="A216" s="435">
        <f>Jan!A25</f>
        <v>6</v>
      </c>
      <c r="B216" s="436">
        <f>Jan!B25</f>
        <v>46045</v>
      </c>
      <c r="D216" s="437"/>
      <c r="E216" s="437"/>
      <c r="F216" s="437"/>
      <c r="G216" s="437"/>
      <c r="H216" s="437"/>
      <c r="I216" s="94">
        <f>Jan!I25</f>
        <v>0</v>
      </c>
      <c r="J216" s="438"/>
      <c r="K216" s="438"/>
      <c r="L216" s="438"/>
      <c r="M216" s="438"/>
      <c r="N216" s="438"/>
      <c r="O216" s="438"/>
      <c r="P216" s="438"/>
      <c r="Q216" s="94">
        <f>Jan!AQ25</f>
        <v>8</v>
      </c>
      <c r="R216" s="94"/>
      <c r="S216" s="94">
        <f>Jan!P25</f>
        <v>0</v>
      </c>
      <c r="T216" s="94">
        <f t="shared" si="72"/>
        <v>0</v>
      </c>
      <c r="V216" s="92"/>
      <c r="W216" s="84" t="str">
        <f t="shared" si="73"/>
        <v/>
      </c>
      <c r="X216" s="84" t="e">
        <f t="shared" si="71"/>
        <v>#VALUE!</v>
      </c>
      <c r="Y216" s="11"/>
      <c r="Z216" s="7"/>
      <c r="AA216" s="7"/>
      <c r="AB216" s="7"/>
      <c r="AC216" s="2"/>
      <c r="AG216" s="2"/>
      <c r="AH216" s="2"/>
      <c r="AI216" s="2"/>
      <c r="AJ216" s="2"/>
      <c r="AK216" s="2"/>
      <c r="AR216" s="2"/>
      <c r="AT216" s="2"/>
      <c r="AU216" s="2"/>
    </row>
    <row r="217" spans="1:47" ht="12.75" x14ac:dyDescent="0.2">
      <c r="A217" s="435">
        <f>Jan!A26</f>
        <v>7</v>
      </c>
      <c r="B217" s="436">
        <f>Jan!B26</f>
        <v>46046</v>
      </c>
      <c r="D217" s="437"/>
      <c r="E217" s="437"/>
      <c r="F217" s="437"/>
      <c r="G217" s="437"/>
      <c r="H217" s="437"/>
      <c r="I217" s="94">
        <f>Jan!I26</f>
        <v>0</v>
      </c>
      <c r="J217" s="438"/>
      <c r="K217" s="438"/>
      <c r="L217" s="438"/>
      <c r="M217" s="438"/>
      <c r="N217" s="438"/>
      <c r="O217" s="438"/>
      <c r="P217" s="438"/>
      <c r="Q217" s="94">
        <f>Jan!AQ26</f>
        <v>0</v>
      </c>
      <c r="R217" s="94"/>
      <c r="S217" s="94">
        <f>Jan!P26</f>
        <v>0</v>
      </c>
      <c r="T217" s="94">
        <f t="shared" si="72"/>
        <v>0</v>
      </c>
      <c r="V217" s="92"/>
      <c r="W217" s="84" t="str">
        <f t="shared" si="73"/>
        <v/>
      </c>
      <c r="X217" s="84" t="e">
        <f t="shared" si="71"/>
        <v>#VALUE!</v>
      </c>
      <c r="Y217" s="11"/>
      <c r="Z217" s="7"/>
      <c r="AA217" s="7"/>
      <c r="AB217" s="7"/>
      <c r="AC217" s="2"/>
      <c r="AG217" s="2"/>
      <c r="AH217" s="2"/>
      <c r="AI217" s="2"/>
      <c r="AJ217" s="2"/>
      <c r="AK217" s="2"/>
      <c r="AR217" s="2"/>
      <c r="AT217" s="2"/>
      <c r="AU217" s="2"/>
    </row>
    <row r="218" spans="1:47" ht="12.75" x14ac:dyDescent="0.2">
      <c r="A218" s="435">
        <f>Jan!A27</f>
        <v>1</v>
      </c>
      <c r="B218" s="436">
        <f>Jan!B27</f>
        <v>46047</v>
      </c>
      <c r="D218" s="437"/>
      <c r="E218" s="437"/>
      <c r="F218" s="437"/>
      <c r="G218" s="437"/>
      <c r="H218" s="437"/>
      <c r="I218" s="94">
        <f>Jan!I27</f>
        <v>0</v>
      </c>
      <c r="J218" s="438"/>
      <c r="K218" s="438"/>
      <c r="L218" s="438"/>
      <c r="M218" s="438"/>
      <c r="N218" s="438"/>
      <c r="O218" s="438"/>
      <c r="P218" s="438"/>
      <c r="Q218" s="94">
        <f>Jan!AQ27</f>
        <v>0</v>
      </c>
      <c r="R218" s="94"/>
      <c r="S218" s="94">
        <f>Jan!P27</f>
        <v>0</v>
      </c>
      <c r="T218" s="94">
        <f t="shared" si="72"/>
        <v>0</v>
      </c>
      <c r="V218" s="92"/>
      <c r="W218" s="84">
        <f t="shared" si="73"/>
        <v>40</v>
      </c>
      <c r="X218" s="84">
        <f t="shared" si="71"/>
        <v>-40</v>
      </c>
      <c r="Y218" s="11"/>
      <c r="Z218" s="7"/>
      <c r="AA218" s="7"/>
      <c r="AB218" s="7"/>
      <c r="AC218" s="2"/>
      <c r="AG218" s="2"/>
      <c r="AH218" s="2"/>
      <c r="AI218" s="2"/>
      <c r="AJ218" s="2"/>
      <c r="AK218" s="2"/>
      <c r="AR218" s="2"/>
      <c r="AT218" s="2"/>
      <c r="AU218" s="2"/>
    </row>
    <row r="219" spans="1:47" ht="12.75" x14ac:dyDescent="0.2">
      <c r="A219" s="435">
        <f>Jan!A28</f>
        <v>2</v>
      </c>
      <c r="B219" s="436">
        <f>Jan!B28</f>
        <v>46048</v>
      </c>
      <c r="D219" s="437"/>
      <c r="E219" s="437"/>
      <c r="F219" s="437"/>
      <c r="G219" s="437"/>
      <c r="H219" s="437"/>
      <c r="I219" s="94">
        <f>Jan!I28</f>
        <v>0</v>
      </c>
      <c r="J219" s="438"/>
      <c r="K219" s="438"/>
      <c r="L219" s="438"/>
      <c r="M219" s="438"/>
      <c r="N219" s="438"/>
      <c r="O219" s="438"/>
      <c r="P219" s="438"/>
      <c r="Q219" s="94">
        <f>Jan!AQ28</f>
        <v>8</v>
      </c>
      <c r="R219" s="94"/>
      <c r="S219" s="94">
        <f>Jan!P28</f>
        <v>0</v>
      </c>
      <c r="T219" s="94">
        <f t="shared" si="72"/>
        <v>0</v>
      </c>
      <c r="V219" s="92"/>
      <c r="W219" s="84" t="str">
        <f t="shared" si="73"/>
        <v/>
      </c>
      <c r="X219" s="84" t="e">
        <f t="shared" si="71"/>
        <v>#VALUE!</v>
      </c>
      <c r="Y219" s="11"/>
      <c r="Z219" s="7"/>
      <c r="AA219" s="7"/>
      <c r="AB219" s="7"/>
      <c r="AC219" s="2"/>
      <c r="AG219" s="2"/>
      <c r="AH219" s="2"/>
      <c r="AI219" s="2"/>
      <c r="AJ219" s="2"/>
      <c r="AK219" s="2"/>
      <c r="AR219" s="2"/>
      <c r="AT219" s="2"/>
      <c r="AU219" s="2"/>
    </row>
    <row r="220" spans="1:47" ht="12.75" x14ac:dyDescent="0.2">
      <c r="A220" s="435">
        <f>Jan!A29</f>
        <v>3</v>
      </c>
      <c r="B220" s="436">
        <f>Jan!B29</f>
        <v>46049</v>
      </c>
      <c r="D220" s="437"/>
      <c r="E220" s="437"/>
      <c r="F220" s="437"/>
      <c r="G220" s="437"/>
      <c r="H220" s="437"/>
      <c r="I220" s="94">
        <f>Jan!I29</f>
        <v>0</v>
      </c>
      <c r="J220" s="438"/>
      <c r="K220" s="438"/>
      <c r="L220" s="438"/>
      <c r="M220" s="438"/>
      <c r="N220" s="438"/>
      <c r="O220" s="438"/>
      <c r="P220" s="438"/>
      <c r="Q220" s="94">
        <f>Jan!AQ29</f>
        <v>8</v>
      </c>
      <c r="R220" s="94"/>
      <c r="S220" s="94">
        <f>Jan!P29</f>
        <v>0</v>
      </c>
      <c r="T220" s="94">
        <f t="shared" si="72"/>
        <v>0</v>
      </c>
      <c r="V220" s="92"/>
      <c r="W220" s="84" t="str">
        <f t="shared" si="73"/>
        <v/>
      </c>
      <c r="X220" s="84" t="e">
        <f t="shared" si="71"/>
        <v>#VALUE!</v>
      </c>
      <c r="Y220" s="11"/>
      <c r="Z220" s="7"/>
      <c r="AA220" s="7"/>
      <c r="AB220" s="7"/>
      <c r="AC220" s="2"/>
      <c r="AG220" s="2"/>
      <c r="AH220" s="2"/>
      <c r="AI220" s="2"/>
      <c r="AJ220" s="2"/>
      <c r="AK220" s="2"/>
      <c r="AR220" s="2"/>
      <c r="AT220" s="2"/>
      <c r="AU220" s="2"/>
    </row>
    <row r="221" spans="1:47" ht="12.75" x14ac:dyDescent="0.2">
      <c r="A221" s="435">
        <f>Jan!A30</f>
        <v>4</v>
      </c>
      <c r="B221" s="436">
        <f>Jan!B30</f>
        <v>46050</v>
      </c>
      <c r="D221" s="437"/>
      <c r="E221" s="437"/>
      <c r="F221" s="437"/>
      <c r="G221" s="437"/>
      <c r="H221" s="437"/>
      <c r="I221" s="94">
        <f>Jan!I30</f>
        <v>0</v>
      </c>
      <c r="J221" s="438"/>
      <c r="K221" s="438"/>
      <c r="L221" s="438"/>
      <c r="M221" s="438"/>
      <c r="N221" s="438"/>
      <c r="O221" s="438"/>
      <c r="P221" s="438"/>
      <c r="Q221" s="94">
        <f>Jan!AQ30</f>
        <v>8</v>
      </c>
      <c r="R221" s="94"/>
      <c r="S221" s="94">
        <f>Jan!P30</f>
        <v>0</v>
      </c>
      <c r="T221" s="94">
        <f t="shared" si="72"/>
        <v>0</v>
      </c>
      <c r="V221" s="92"/>
      <c r="W221" s="84" t="str">
        <f t="shared" si="73"/>
        <v/>
      </c>
      <c r="X221" s="84" t="e">
        <f t="shared" si="71"/>
        <v>#VALUE!</v>
      </c>
      <c r="Y221" s="11"/>
      <c r="Z221" s="7"/>
      <c r="AA221" s="7"/>
      <c r="AB221" s="7"/>
      <c r="AC221" s="2"/>
      <c r="AG221" s="2"/>
      <c r="AH221" s="2"/>
      <c r="AI221" s="2"/>
      <c r="AJ221" s="2"/>
      <c r="AK221" s="2"/>
      <c r="AR221" s="2"/>
      <c r="AT221" s="2"/>
      <c r="AU221" s="2"/>
    </row>
    <row r="222" spans="1:47" ht="12.75" x14ac:dyDescent="0.2">
      <c r="A222" s="441">
        <f>Jan!A31</f>
        <v>5</v>
      </c>
      <c r="B222" s="442">
        <f>Jan!B31</f>
        <v>46051</v>
      </c>
      <c r="D222" s="443"/>
      <c r="E222" s="443"/>
      <c r="F222" s="443"/>
      <c r="G222" s="443"/>
      <c r="H222" s="443"/>
      <c r="I222" s="287">
        <f>Jan!I31</f>
        <v>0</v>
      </c>
      <c r="J222" s="444"/>
      <c r="K222" s="444"/>
      <c r="L222" s="444"/>
      <c r="M222" s="444"/>
      <c r="N222" s="444"/>
      <c r="O222" s="444"/>
      <c r="P222" s="444"/>
      <c r="Q222" s="287">
        <f>Jan!AQ31</f>
        <v>8</v>
      </c>
      <c r="R222" s="94"/>
      <c r="S222" s="287">
        <f>Jan!P31</f>
        <v>0</v>
      </c>
      <c r="T222" s="94">
        <f t="shared" si="72"/>
        <v>0</v>
      </c>
      <c r="V222" s="92"/>
      <c r="W222" s="84" t="str">
        <f t="shared" si="73"/>
        <v/>
      </c>
      <c r="X222" s="84" t="e">
        <f t="shared" si="71"/>
        <v>#VALUE!</v>
      </c>
      <c r="Y222" s="11"/>
      <c r="Z222" s="7"/>
      <c r="AA222" s="7"/>
      <c r="AB222" s="7"/>
      <c r="AC222" s="2"/>
      <c r="AG222" s="2"/>
      <c r="AH222" s="2"/>
      <c r="AI222" s="2"/>
      <c r="AJ222" s="2"/>
      <c r="AK222" s="2"/>
      <c r="AR222" s="2"/>
      <c r="AT222" s="2"/>
      <c r="AU222" s="2"/>
    </row>
    <row r="223" spans="1:47" ht="12.75" x14ac:dyDescent="0.2">
      <c r="A223" s="435">
        <f>Jan!A32</f>
        <v>6</v>
      </c>
      <c r="B223" s="436">
        <f>Jan!B32</f>
        <v>46052</v>
      </c>
      <c r="D223" s="437"/>
      <c r="E223" s="437"/>
      <c r="F223" s="437"/>
      <c r="G223" s="437"/>
      <c r="H223" s="437"/>
      <c r="I223" s="94">
        <f>Jan!I32</f>
        <v>0</v>
      </c>
      <c r="J223" s="438"/>
      <c r="K223" s="438"/>
      <c r="L223" s="438"/>
      <c r="M223" s="438"/>
      <c r="N223" s="438"/>
      <c r="O223" s="438"/>
      <c r="P223" s="438"/>
      <c r="Q223" s="94">
        <f>Jan!AQ32</f>
        <v>8</v>
      </c>
      <c r="R223" s="94"/>
      <c r="S223" s="94">
        <f>Jan!P32</f>
        <v>0</v>
      </c>
      <c r="T223" s="94">
        <f t="shared" si="72"/>
        <v>0</v>
      </c>
      <c r="V223" s="92"/>
      <c r="W223" s="84" t="str">
        <f t="shared" si="73"/>
        <v/>
      </c>
      <c r="X223" s="84" t="e">
        <f t="shared" si="71"/>
        <v>#VALUE!</v>
      </c>
      <c r="Y223" s="11"/>
      <c r="Z223" s="7"/>
      <c r="AA223" s="7"/>
      <c r="AB223" s="7"/>
      <c r="AC223" s="2"/>
      <c r="AG223" s="2"/>
      <c r="AH223" s="2"/>
      <c r="AI223" s="2"/>
      <c r="AJ223" s="2"/>
      <c r="AK223" s="2"/>
      <c r="AR223" s="2"/>
      <c r="AT223" s="2"/>
      <c r="AU223" s="2"/>
    </row>
    <row r="224" spans="1:47" ht="12.75" x14ac:dyDescent="0.2">
      <c r="A224" s="435">
        <f>Jan!A33</f>
        <v>7</v>
      </c>
      <c r="B224" s="436">
        <f>Jan!B33</f>
        <v>46053</v>
      </c>
      <c r="D224" s="437"/>
      <c r="E224" s="437"/>
      <c r="F224" s="437"/>
      <c r="G224" s="437"/>
      <c r="H224" s="437"/>
      <c r="I224" s="94">
        <f>Jan!I33</f>
        <v>0</v>
      </c>
      <c r="J224" s="438"/>
      <c r="K224" s="438"/>
      <c r="L224" s="438"/>
      <c r="M224" s="438"/>
      <c r="N224" s="438"/>
      <c r="O224" s="438"/>
      <c r="P224" s="438"/>
      <c r="Q224" s="94">
        <f>Jan!AQ33</f>
        <v>0</v>
      </c>
      <c r="R224" s="94"/>
      <c r="S224" s="94">
        <f>Jan!P33</f>
        <v>0</v>
      </c>
      <c r="T224" s="94">
        <f t="shared" si="72"/>
        <v>0</v>
      </c>
      <c r="V224" s="92"/>
      <c r="W224" s="84" t="str">
        <f t="shared" si="73"/>
        <v/>
      </c>
      <c r="X224" s="84" t="e">
        <f t="shared" si="71"/>
        <v>#VALUE!</v>
      </c>
      <c r="Y224" s="11"/>
      <c r="Z224" s="7"/>
      <c r="AA224" s="7"/>
      <c r="AB224" s="7"/>
      <c r="AC224" s="2"/>
      <c r="AG224" s="2"/>
      <c r="AH224" s="2"/>
      <c r="AI224" s="2"/>
      <c r="AJ224" s="2"/>
      <c r="AK224" s="2"/>
      <c r="AR224" s="2"/>
      <c r="AT224" s="2"/>
      <c r="AU224" s="2"/>
    </row>
    <row r="225" spans="1:47" ht="12.75" x14ac:dyDescent="0.2">
      <c r="A225" s="435">
        <f>Febr!A3</f>
        <v>1</v>
      </c>
      <c r="B225" s="436">
        <f>Febr!B3</f>
        <v>46054</v>
      </c>
      <c r="D225" s="437"/>
      <c r="E225" s="437"/>
      <c r="F225" s="437"/>
      <c r="G225" s="437"/>
      <c r="H225" s="437"/>
      <c r="I225" s="94">
        <f>Febr!I3</f>
        <v>0</v>
      </c>
      <c r="J225" s="438"/>
      <c r="K225" s="438"/>
      <c r="L225" s="438"/>
      <c r="M225" s="438"/>
      <c r="N225" s="438"/>
      <c r="O225" s="438"/>
      <c r="P225" s="438"/>
      <c r="Q225" s="94">
        <f>Febr!AQ3</f>
        <v>0</v>
      </c>
      <c r="R225" s="94"/>
      <c r="S225" s="94">
        <f>Febr!P3</f>
        <v>0</v>
      </c>
      <c r="T225" s="94">
        <f t="shared" si="72"/>
        <v>0</v>
      </c>
      <c r="V225" s="92"/>
      <c r="W225" s="84">
        <f t="shared" si="73"/>
        <v>40</v>
      </c>
      <c r="X225" s="84">
        <f t="shared" si="71"/>
        <v>-40</v>
      </c>
      <c r="Y225" s="11"/>
      <c r="Z225" s="7"/>
      <c r="AA225" s="7"/>
      <c r="AB225" s="7"/>
      <c r="AC225" s="2"/>
      <c r="AG225" s="2"/>
      <c r="AH225" s="2"/>
      <c r="AI225" s="2"/>
      <c r="AJ225" s="2"/>
      <c r="AK225" s="2"/>
      <c r="AR225" s="2"/>
      <c r="AT225" s="2"/>
      <c r="AU225" s="2"/>
    </row>
    <row r="226" spans="1:47" ht="12.75" x14ac:dyDescent="0.2">
      <c r="A226" s="435">
        <f>Febr!A4</f>
        <v>2</v>
      </c>
      <c r="B226" s="436">
        <f>Febr!B4</f>
        <v>46055</v>
      </c>
      <c r="D226" s="437"/>
      <c r="E226" s="437"/>
      <c r="F226" s="437"/>
      <c r="G226" s="437"/>
      <c r="H226" s="437"/>
      <c r="I226" s="94">
        <f>Febr!I4</f>
        <v>0</v>
      </c>
      <c r="J226" s="438"/>
      <c r="K226" s="438"/>
      <c r="L226" s="438"/>
      <c r="M226" s="438"/>
      <c r="N226" s="438"/>
      <c r="O226" s="438"/>
      <c r="P226" s="438"/>
      <c r="Q226" s="94">
        <f>Febr!AQ4</f>
        <v>8</v>
      </c>
      <c r="R226" s="94"/>
      <c r="S226" s="94">
        <f>Febr!P4</f>
        <v>0</v>
      </c>
      <c r="T226" s="94">
        <f t="shared" si="72"/>
        <v>0</v>
      </c>
      <c r="V226" s="92"/>
      <c r="W226" s="84" t="str">
        <f t="shared" si="73"/>
        <v/>
      </c>
      <c r="X226" s="84" t="e">
        <f t="shared" si="71"/>
        <v>#VALUE!</v>
      </c>
      <c r="Y226" s="11"/>
      <c r="Z226" s="7"/>
      <c r="AA226" s="7"/>
      <c r="AB226" s="7"/>
      <c r="AC226" s="2"/>
      <c r="AG226" s="2"/>
      <c r="AH226" s="2"/>
      <c r="AI226" s="2"/>
      <c r="AJ226" s="2"/>
      <c r="AK226" s="2"/>
      <c r="AR226" s="2"/>
      <c r="AT226" s="2"/>
      <c r="AU226" s="2"/>
    </row>
    <row r="227" spans="1:47" ht="12.75" x14ac:dyDescent="0.2">
      <c r="A227" s="435">
        <f>Febr!A5</f>
        <v>3</v>
      </c>
      <c r="B227" s="436">
        <f>Febr!B5</f>
        <v>46056</v>
      </c>
      <c r="D227" s="437"/>
      <c r="E227" s="437"/>
      <c r="F227" s="437"/>
      <c r="G227" s="437"/>
      <c r="H227" s="437"/>
      <c r="I227" s="94">
        <f>Febr!I5</f>
        <v>0</v>
      </c>
      <c r="J227" s="438"/>
      <c r="K227" s="438"/>
      <c r="L227" s="438"/>
      <c r="M227" s="438"/>
      <c r="N227" s="438"/>
      <c r="O227" s="438"/>
      <c r="P227" s="438"/>
      <c r="Q227" s="94">
        <f>Febr!AQ5</f>
        <v>8</v>
      </c>
      <c r="R227" s="94"/>
      <c r="S227" s="94">
        <f>Febr!P5</f>
        <v>0</v>
      </c>
      <c r="T227" s="94">
        <f t="shared" si="72"/>
        <v>0</v>
      </c>
      <c r="V227" s="92"/>
      <c r="W227" s="84" t="str">
        <f t="shared" si="73"/>
        <v/>
      </c>
      <c r="X227" s="84" t="e">
        <f t="shared" si="71"/>
        <v>#VALUE!</v>
      </c>
      <c r="Y227" s="11"/>
      <c r="Z227" s="7"/>
      <c r="AA227" s="7"/>
      <c r="AB227" s="7"/>
      <c r="AC227" s="2"/>
      <c r="AG227" s="2"/>
      <c r="AH227" s="2"/>
      <c r="AI227" s="2"/>
      <c r="AJ227" s="2"/>
      <c r="AK227" s="2"/>
      <c r="AR227" s="2"/>
      <c r="AT227" s="2"/>
      <c r="AU227" s="2"/>
    </row>
    <row r="228" spans="1:47" ht="12.75" x14ac:dyDescent="0.2">
      <c r="A228" s="441">
        <f>Febr!A6</f>
        <v>4</v>
      </c>
      <c r="B228" s="442">
        <f>Febr!B6</f>
        <v>46057</v>
      </c>
      <c r="D228" s="443"/>
      <c r="E228" s="443"/>
      <c r="F228" s="443"/>
      <c r="G228" s="443"/>
      <c r="H228" s="443"/>
      <c r="I228" s="287">
        <f>Febr!I6</f>
        <v>0</v>
      </c>
      <c r="J228" s="444"/>
      <c r="K228" s="444"/>
      <c r="L228" s="444"/>
      <c r="M228" s="444"/>
      <c r="N228" s="444"/>
      <c r="O228" s="444"/>
      <c r="P228" s="444"/>
      <c r="Q228" s="287">
        <f>Febr!AQ6</f>
        <v>8</v>
      </c>
      <c r="R228" s="94"/>
      <c r="S228" s="287">
        <f>Febr!P6</f>
        <v>0</v>
      </c>
      <c r="T228" s="94">
        <f t="shared" si="72"/>
        <v>0</v>
      </c>
      <c r="V228" s="92"/>
      <c r="W228" s="84" t="str">
        <f t="shared" si="73"/>
        <v/>
      </c>
      <c r="X228" s="84" t="e">
        <f t="shared" si="71"/>
        <v>#VALUE!</v>
      </c>
      <c r="Y228" s="11"/>
      <c r="Z228" s="7"/>
      <c r="AA228" s="7"/>
      <c r="AB228" s="7"/>
      <c r="AC228" s="2"/>
      <c r="AG228" s="2"/>
      <c r="AH228" s="2"/>
      <c r="AI228" s="2"/>
      <c r="AJ228" s="2"/>
      <c r="AK228" s="2"/>
      <c r="AR228" s="2"/>
      <c r="AT228" s="2"/>
      <c r="AU228" s="2"/>
    </row>
    <row r="229" spans="1:47" ht="12.75" x14ac:dyDescent="0.2">
      <c r="A229" s="435">
        <f>Febr!A7</f>
        <v>5</v>
      </c>
      <c r="B229" s="436">
        <f>Febr!B7</f>
        <v>46058</v>
      </c>
      <c r="D229" s="437"/>
      <c r="E229" s="437"/>
      <c r="F229" s="437"/>
      <c r="G229" s="437"/>
      <c r="H229" s="437"/>
      <c r="I229" s="94">
        <f>Febr!I7</f>
        <v>0</v>
      </c>
      <c r="J229" s="438"/>
      <c r="K229" s="438"/>
      <c r="L229" s="438"/>
      <c r="M229" s="438"/>
      <c r="N229" s="438"/>
      <c r="O229" s="438"/>
      <c r="P229" s="438"/>
      <c r="Q229" s="94">
        <f>Febr!AQ7</f>
        <v>8</v>
      </c>
      <c r="R229" s="94"/>
      <c r="S229" s="94">
        <f>Febr!P7</f>
        <v>0</v>
      </c>
      <c r="T229" s="94">
        <f t="shared" si="72"/>
        <v>0</v>
      </c>
      <c r="V229" s="92"/>
      <c r="W229" s="84" t="str">
        <f t="shared" si="73"/>
        <v/>
      </c>
      <c r="X229" s="84" t="e">
        <f t="shared" si="71"/>
        <v>#VALUE!</v>
      </c>
      <c r="Y229" s="11"/>
      <c r="Z229" s="7"/>
      <c r="AA229" s="7"/>
      <c r="AB229" s="7"/>
      <c r="AC229" s="2"/>
      <c r="AG229" s="2"/>
      <c r="AH229" s="2"/>
      <c r="AI229" s="2"/>
      <c r="AJ229" s="2"/>
      <c r="AK229" s="2"/>
      <c r="AR229" s="2"/>
      <c r="AT229" s="2"/>
      <c r="AU229" s="2"/>
    </row>
    <row r="230" spans="1:47" ht="12.75" x14ac:dyDescent="0.2">
      <c r="A230" s="435">
        <f>Febr!A8</f>
        <v>6</v>
      </c>
      <c r="B230" s="436">
        <f>Febr!B8</f>
        <v>46059</v>
      </c>
      <c r="D230" s="437"/>
      <c r="E230" s="437"/>
      <c r="F230" s="437"/>
      <c r="G230" s="437"/>
      <c r="H230" s="437"/>
      <c r="I230" s="94">
        <f>Febr!I8</f>
        <v>0</v>
      </c>
      <c r="J230" s="438"/>
      <c r="K230" s="438"/>
      <c r="L230" s="438"/>
      <c r="M230" s="438"/>
      <c r="N230" s="438"/>
      <c r="O230" s="438"/>
      <c r="P230" s="438"/>
      <c r="Q230" s="94">
        <f>Febr!AQ8</f>
        <v>8</v>
      </c>
      <c r="R230" s="94"/>
      <c r="S230" s="94">
        <f>Febr!P8</f>
        <v>0</v>
      </c>
      <c r="T230" s="94">
        <f t="shared" si="72"/>
        <v>0</v>
      </c>
      <c r="V230" s="92"/>
      <c r="W230" s="84" t="str">
        <f t="shared" si="73"/>
        <v/>
      </c>
      <c r="X230" s="84" t="e">
        <f t="shared" si="71"/>
        <v>#VALUE!</v>
      </c>
      <c r="Y230" s="11"/>
      <c r="Z230" s="7"/>
      <c r="AA230" s="7"/>
      <c r="AB230" s="7"/>
      <c r="AC230" s="2"/>
      <c r="AG230" s="2"/>
      <c r="AH230" s="2"/>
      <c r="AI230" s="2"/>
      <c r="AJ230" s="2"/>
      <c r="AK230" s="2"/>
      <c r="AR230" s="2"/>
      <c r="AT230" s="2"/>
      <c r="AU230" s="2"/>
    </row>
    <row r="231" spans="1:47" ht="12.75" x14ac:dyDescent="0.2">
      <c r="A231" s="435">
        <f>Febr!A9</f>
        <v>7</v>
      </c>
      <c r="B231" s="436">
        <f>Febr!B9</f>
        <v>46060</v>
      </c>
      <c r="D231" s="437"/>
      <c r="E231" s="437"/>
      <c r="F231" s="437"/>
      <c r="G231" s="437"/>
      <c r="H231" s="437"/>
      <c r="I231" s="94">
        <f>Febr!I9</f>
        <v>0</v>
      </c>
      <c r="J231" s="438"/>
      <c r="K231" s="438"/>
      <c r="L231" s="438"/>
      <c r="M231" s="438"/>
      <c r="N231" s="438"/>
      <c r="O231" s="438"/>
      <c r="P231" s="438"/>
      <c r="Q231" s="94">
        <f>Febr!AQ9</f>
        <v>0</v>
      </c>
      <c r="R231" s="94"/>
      <c r="S231" s="94">
        <f>Febr!P9</f>
        <v>0</v>
      </c>
      <c r="T231" s="94">
        <f t="shared" si="72"/>
        <v>0</v>
      </c>
      <c r="V231" s="92"/>
      <c r="W231" s="84" t="str">
        <f t="shared" si="73"/>
        <v/>
      </c>
      <c r="X231" s="84" t="e">
        <f t="shared" si="71"/>
        <v>#VALUE!</v>
      </c>
      <c r="Y231" s="11"/>
      <c r="Z231" s="7"/>
      <c r="AA231" s="7"/>
      <c r="AB231" s="7"/>
      <c r="AC231" s="2"/>
      <c r="AG231" s="2"/>
      <c r="AH231" s="2"/>
      <c r="AI231" s="2"/>
      <c r="AJ231" s="2"/>
      <c r="AK231" s="2"/>
      <c r="AR231" s="2"/>
      <c r="AT231" s="2"/>
      <c r="AU231" s="2"/>
    </row>
    <row r="232" spans="1:47" ht="12.75" x14ac:dyDescent="0.2">
      <c r="A232" s="435">
        <f>Febr!A10</f>
        <v>1</v>
      </c>
      <c r="B232" s="436">
        <f>Febr!B10</f>
        <v>46061</v>
      </c>
      <c r="D232" s="437"/>
      <c r="E232" s="437"/>
      <c r="F232" s="437"/>
      <c r="G232" s="437"/>
      <c r="H232" s="437"/>
      <c r="I232" s="94">
        <f>Febr!I10</f>
        <v>0</v>
      </c>
      <c r="J232" s="438"/>
      <c r="K232" s="438"/>
      <c r="L232" s="438"/>
      <c r="M232" s="438"/>
      <c r="N232" s="438"/>
      <c r="O232" s="438"/>
      <c r="P232" s="438"/>
      <c r="Q232" s="94">
        <f>Febr!AQ10</f>
        <v>0</v>
      </c>
      <c r="R232" s="94"/>
      <c r="S232" s="94">
        <f>Febr!P10</f>
        <v>0</v>
      </c>
      <c r="T232" s="94">
        <f t="shared" si="72"/>
        <v>0</v>
      </c>
      <c r="V232" s="92"/>
      <c r="W232" s="84">
        <f t="shared" si="73"/>
        <v>40</v>
      </c>
      <c r="X232" s="84">
        <f t="shared" si="71"/>
        <v>-40</v>
      </c>
      <c r="Y232" s="11"/>
      <c r="Z232" s="7"/>
      <c r="AA232" s="7"/>
      <c r="AB232" s="7"/>
      <c r="AC232" s="2"/>
      <c r="AG232" s="2"/>
      <c r="AH232" s="2"/>
      <c r="AI232" s="2"/>
      <c r="AJ232" s="2"/>
      <c r="AK232" s="2"/>
      <c r="AR232" s="2"/>
      <c r="AT232" s="2"/>
      <c r="AU232" s="2"/>
    </row>
    <row r="233" spans="1:47" ht="12.75" x14ac:dyDescent="0.2">
      <c r="A233" s="435">
        <f>Febr!A11</f>
        <v>2</v>
      </c>
      <c r="B233" s="436">
        <f>Febr!B11</f>
        <v>46062</v>
      </c>
      <c r="D233" s="437"/>
      <c r="E233" s="437"/>
      <c r="F233" s="437"/>
      <c r="G233" s="437"/>
      <c r="H233" s="437"/>
      <c r="I233" s="94">
        <f>Febr!I11</f>
        <v>0</v>
      </c>
      <c r="J233" s="438"/>
      <c r="K233" s="438"/>
      <c r="L233" s="438"/>
      <c r="M233" s="438"/>
      <c r="N233" s="438"/>
      <c r="O233" s="438"/>
      <c r="P233" s="438"/>
      <c r="Q233" s="94">
        <f>Febr!AQ11</f>
        <v>8</v>
      </c>
      <c r="R233" s="94"/>
      <c r="S233" s="94">
        <f>Febr!P11</f>
        <v>0</v>
      </c>
      <c r="T233" s="94">
        <f t="shared" si="72"/>
        <v>0</v>
      </c>
      <c r="V233" s="92"/>
      <c r="W233" s="84" t="str">
        <f t="shared" si="73"/>
        <v/>
      </c>
      <c r="X233" s="84" t="e">
        <f t="shared" si="71"/>
        <v>#VALUE!</v>
      </c>
      <c r="Y233" s="11"/>
      <c r="Z233" s="7"/>
      <c r="AA233" s="7"/>
      <c r="AB233" s="7"/>
      <c r="AC233" s="2"/>
      <c r="AG233" s="2"/>
      <c r="AH233" s="2"/>
      <c r="AI233" s="2"/>
      <c r="AJ233" s="2"/>
      <c r="AK233" s="2"/>
      <c r="AR233" s="2"/>
      <c r="AT233" s="2"/>
      <c r="AU233" s="2"/>
    </row>
    <row r="234" spans="1:47" ht="12.75" x14ac:dyDescent="0.2">
      <c r="A234" s="435">
        <f>Febr!A12</f>
        <v>3</v>
      </c>
      <c r="B234" s="436">
        <f>Febr!B12</f>
        <v>46063</v>
      </c>
      <c r="D234" s="437"/>
      <c r="E234" s="437"/>
      <c r="F234" s="437"/>
      <c r="G234" s="437"/>
      <c r="H234" s="437"/>
      <c r="I234" s="94">
        <f>Febr!I12</f>
        <v>0</v>
      </c>
      <c r="J234" s="438"/>
      <c r="K234" s="438"/>
      <c r="L234" s="438"/>
      <c r="M234" s="438"/>
      <c r="N234" s="438"/>
      <c r="O234" s="438"/>
      <c r="P234" s="438"/>
      <c r="Q234" s="94">
        <f>Febr!AQ12</f>
        <v>8</v>
      </c>
      <c r="R234" s="94"/>
      <c r="S234" s="94">
        <f>Febr!P12</f>
        <v>0</v>
      </c>
      <c r="T234" s="94">
        <f t="shared" si="72"/>
        <v>0</v>
      </c>
      <c r="V234" s="92"/>
      <c r="W234" s="84" t="str">
        <f t="shared" si="73"/>
        <v/>
      </c>
      <c r="X234" s="84" t="e">
        <f t="shared" si="71"/>
        <v>#VALUE!</v>
      </c>
      <c r="Y234" s="11"/>
      <c r="Z234" s="7"/>
      <c r="AA234" s="7"/>
      <c r="AB234" s="7"/>
      <c r="AC234" s="2"/>
      <c r="AG234" s="2"/>
      <c r="AH234" s="2"/>
      <c r="AI234" s="2"/>
      <c r="AJ234" s="2"/>
      <c r="AK234" s="2"/>
      <c r="AR234" s="2"/>
      <c r="AT234" s="2"/>
      <c r="AU234" s="2"/>
    </row>
    <row r="235" spans="1:47" ht="12.75" x14ac:dyDescent="0.2">
      <c r="A235" s="435">
        <f>Febr!A13</f>
        <v>4</v>
      </c>
      <c r="B235" s="436">
        <f>Febr!B13</f>
        <v>46064</v>
      </c>
      <c r="D235" s="437"/>
      <c r="E235" s="437"/>
      <c r="F235" s="437"/>
      <c r="G235" s="437"/>
      <c r="H235" s="437"/>
      <c r="I235" s="94">
        <f>Febr!I13</f>
        <v>0</v>
      </c>
      <c r="J235" s="438"/>
      <c r="K235" s="438"/>
      <c r="L235" s="438"/>
      <c r="M235" s="438"/>
      <c r="N235" s="438"/>
      <c r="O235" s="438"/>
      <c r="P235" s="438"/>
      <c r="Q235" s="94">
        <f>Febr!AQ13</f>
        <v>8</v>
      </c>
      <c r="R235" s="94"/>
      <c r="S235" s="94">
        <f>Febr!P13</f>
        <v>0</v>
      </c>
      <c r="T235" s="94">
        <f t="shared" si="72"/>
        <v>0</v>
      </c>
      <c r="V235" s="92"/>
      <c r="W235" s="84" t="str">
        <f t="shared" si="73"/>
        <v/>
      </c>
      <c r="X235" s="84" t="e">
        <f t="shared" si="71"/>
        <v>#VALUE!</v>
      </c>
      <c r="Y235" s="11"/>
      <c r="Z235" s="7"/>
      <c r="AA235" s="7"/>
      <c r="AB235" s="7"/>
      <c r="AC235" s="2"/>
      <c r="AG235" s="2"/>
      <c r="AH235" s="2"/>
      <c r="AI235" s="2"/>
      <c r="AJ235" s="2"/>
      <c r="AK235" s="2"/>
      <c r="AR235" s="2"/>
      <c r="AT235" s="2"/>
      <c r="AU235" s="2"/>
    </row>
    <row r="236" spans="1:47" ht="12.75" x14ac:dyDescent="0.2">
      <c r="A236" s="435">
        <f>Febr!A14</f>
        <v>5</v>
      </c>
      <c r="B236" s="436">
        <f>Febr!B14</f>
        <v>46065</v>
      </c>
      <c r="D236" s="437"/>
      <c r="E236" s="437"/>
      <c r="F236" s="437"/>
      <c r="G236" s="437"/>
      <c r="H236" s="437"/>
      <c r="I236" s="94">
        <f>Febr!I14</f>
        <v>0</v>
      </c>
      <c r="J236" s="438"/>
      <c r="K236" s="438"/>
      <c r="L236" s="438"/>
      <c r="M236" s="438"/>
      <c r="N236" s="438"/>
      <c r="O236" s="438"/>
      <c r="P236" s="438"/>
      <c r="Q236" s="94">
        <f>Febr!AQ14</f>
        <v>8</v>
      </c>
      <c r="R236" s="94"/>
      <c r="S236" s="94">
        <f>Febr!P14</f>
        <v>0</v>
      </c>
      <c r="T236" s="94">
        <f t="shared" si="72"/>
        <v>0</v>
      </c>
      <c r="V236" s="92"/>
      <c r="W236" s="84" t="str">
        <f t="shared" si="73"/>
        <v/>
      </c>
      <c r="X236" s="84" t="e">
        <f t="shared" si="71"/>
        <v>#VALUE!</v>
      </c>
      <c r="Y236" s="11"/>
      <c r="Z236" s="7"/>
      <c r="AA236" s="7"/>
      <c r="AB236" s="7"/>
      <c r="AC236" s="2"/>
      <c r="AG236" s="2"/>
      <c r="AH236" s="2"/>
      <c r="AI236" s="2"/>
      <c r="AJ236" s="2"/>
      <c r="AK236" s="2"/>
      <c r="AR236" s="2"/>
      <c r="AT236" s="2"/>
      <c r="AU236" s="2"/>
    </row>
    <row r="237" spans="1:47" ht="12.75" x14ac:dyDescent="0.2">
      <c r="A237" s="435">
        <f>Febr!A15</f>
        <v>6</v>
      </c>
      <c r="B237" s="436">
        <f>Febr!B15</f>
        <v>46066</v>
      </c>
      <c r="D237" s="437"/>
      <c r="E237" s="437"/>
      <c r="F237" s="437"/>
      <c r="G237" s="437"/>
      <c r="H237" s="437"/>
      <c r="I237" s="94">
        <f>Febr!I15</f>
        <v>0</v>
      </c>
      <c r="J237" s="438"/>
      <c r="K237" s="438"/>
      <c r="L237" s="438"/>
      <c r="M237" s="438"/>
      <c r="N237" s="438"/>
      <c r="O237" s="438"/>
      <c r="P237" s="438"/>
      <c r="Q237" s="94">
        <f>Febr!AQ15</f>
        <v>8</v>
      </c>
      <c r="R237" s="94"/>
      <c r="S237" s="94">
        <f>Febr!P15</f>
        <v>0</v>
      </c>
      <c r="T237" s="94">
        <f t="shared" si="72"/>
        <v>0</v>
      </c>
      <c r="V237" s="92"/>
      <c r="W237" s="84" t="str">
        <f t="shared" si="73"/>
        <v/>
      </c>
      <c r="X237" s="84" t="e">
        <f t="shared" si="71"/>
        <v>#VALUE!</v>
      </c>
      <c r="Y237" s="11"/>
      <c r="Z237" s="7"/>
      <c r="AA237" s="7"/>
      <c r="AB237" s="7"/>
      <c r="AC237" s="2"/>
      <c r="AG237" s="2"/>
      <c r="AH237" s="2"/>
      <c r="AI237" s="2"/>
      <c r="AJ237" s="2"/>
      <c r="AK237" s="2"/>
      <c r="AR237" s="2"/>
      <c r="AT237" s="2"/>
      <c r="AU237" s="2"/>
    </row>
    <row r="238" spans="1:47" ht="12.75" x14ac:dyDescent="0.2">
      <c r="A238" s="435">
        <f>Febr!A16</f>
        <v>7</v>
      </c>
      <c r="B238" s="436">
        <f>Febr!B16</f>
        <v>46067</v>
      </c>
      <c r="D238" s="437"/>
      <c r="E238" s="437"/>
      <c r="F238" s="437"/>
      <c r="G238" s="437"/>
      <c r="H238" s="437"/>
      <c r="I238" s="94">
        <f>Febr!I16</f>
        <v>0</v>
      </c>
      <c r="J238" s="438"/>
      <c r="K238" s="438"/>
      <c r="L238" s="438"/>
      <c r="M238" s="438"/>
      <c r="N238" s="438"/>
      <c r="O238" s="438"/>
      <c r="P238" s="438"/>
      <c r="Q238" s="94">
        <f>Febr!AQ16</f>
        <v>0</v>
      </c>
      <c r="R238" s="94"/>
      <c r="S238" s="94">
        <f>Febr!P16</f>
        <v>0</v>
      </c>
      <c r="T238" s="94">
        <f t="shared" si="72"/>
        <v>0</v>
      </c>
      <c r="V238" s="92"/>
      <c r="W238" s="84" t="str">
        <f t="shared" si="73"/>
        <v/>
      </c>
      <c r="X238" s="84" t="e">
        <f t="shared" si="71"/>
        <v>#VALUE!</v>
      </c>
      <c r="Y238" s="11"/>
      <c r="Z238" s="7"/>
      <c r="AA238" s="7"/>
      <c r="AB238" s="7"/>
      <c r="AC238" s="2"/>
      <c r="AG238" s="2"/>
      <c r="AH238" s="2"/>
      <c r="AI238" s="2"/>
      <c r="AJ238" s="2"/>
      <c r="AK238" s="2"/>
      <c r="AR238" s="2"/>
      <c r="AT238" s="2"/>
      <c r="AU238" s="2"/>
    </row>
    <row r="239" spans="1:47" ht="12.75" x14ac:dyDescent="0.2">
      <c r="A239" s="435">
        <f>Febr!A17</f>
        <v>1</v>
      </c>
      <c r="B239" s="436">
        <f>Febr!B17</f>
        <v>46068</v>
      </c>
      <c r="D239" s="437"/>
      <c r="E239" s="437"/>
      <c r="F239" s="437"/>
      <c r="G239" s="437"/>
      <c r="H239" s="437"/>
      <c r="I239" s="94">
        <f>Febr!I17</f>
        <v>0</v>
      </c>
      <c r="J239" s="438"/>
      <c r="K239" s="438"/>
      <c r="L239" s="438"/>
      <c r="M239" s="438"/>
      <c r="N239" s="438"/>
      <c r="O239" s="438"/>
      <c r="P239" s="438"/>
      <c r="Q239" s="94">
        <f>Febr!AQ17</f>
        <v>0</v>
      </c>
      <c r="R239" s="94"/>
      <c r="S239" s="94">
        <f>Febr!P17</f>
        <v>0</v>
      </c>
      <c r="T239" s="94">
        <f t="shared" si="72"/>
        <v>0</v>
      </c>
      <c r="V239" s="92"/>
      <c r="W239" s="84">
        <f t="shared" si="73"/>
        <v>40</v>
      </c>
      <c r="X239" s="84">
        <f t="shared" si="71"/>
        <v>-40</v>
      </c>
      <c r="Y239" s="11"/>
      <c r="Z239" s="7"/>
      <c r="AA239" s="7"/>
      <c r="AB239" s="7"/>
      <c r="AC239" s="2"/>
      <c r="AG239" s="2"/>
      <c r="AH239" s="2"/>
      <c r="AI239" s="2"/>
      <c r="AJ239" s="2"/>
      <c r="AK239" s="2"/>
      <c r="AR239" s="2"/>
      <c r="AT239" s="2"/>
      <c r="AU239" s="2"/>
    </row>
    <row r="240" spans="1:47" ht="12.75" x14ac:dyDescent="0.2">
      <c r="A240" s="435">
        <f>Febr!A18</f>
        <v>2</v>
      </c>
      <c r="B240" s="436">
        <f>Febr!B18</f>
        <v>46069</v>
      </c>
      <c r="D240" s="437"/>
      <c r="E240" s="437"/>
      <c r="F240" s="437"/>
      <c r="G240" s="437"/>
      <c r="H240" s="437"/>
      <c r="I240" s="94">
        <f>Febr!I18</f>
        <v>0</v>
      </c>
      <c r="J240" s="438"/>
      <c r="K240" s="438"/>
      <c r="L240" s="438"/>
      <c r="M240" s="438"/>
      <c r="N240" s="438"/>
      <c r="O240" s="438"/>
      <c r="P240" s="438"/>
      <c r="Q240" s="94">
        <f>Febr!AQ18</f>
        <v>8</v>
      </c>
      <c r="R240" s="94"/>
      <c r="S240" s="94">
        <f>Febr!P18</f>
        <v>0</v>
      </c>
      <c r="T240" s="94">
        <f t="shared" si="72"/>
        <v>0</v>
      </c>
      <c r="V240" s="92"/>
      <c r="W240" s="84" t="str">
        <f t="shared" si="73"/>
        <v/>
      </c>
      <c r="X240" s="84" t="e">
        <f t="shared" si="71"/>
        <v>#VALUE!</v>
      </c>
      <c r="Y240" s="11"/>
      <c r="Z240" s="7"/>
      <c r="AA240" s="7"/>
      <c r="AB240" s="7"/>
      <c r="AC240" s="2"/>
      <c r="AG240" s="2"/>
      <c r="AH240" s="2"/>
      <c r="AI240" s="2"/>
      <c r="AJ240" s="2"/>
      <c r="AK240" s="2"/>
      <c r="AR240" s="2"/>
      <c r="AT240" s="2"/>
      <c r="AU240" s="2"/>
    </row>
    <row r="241" spans="1:92" ht="12.75" x14ac:dyDescent="0.2">
      <c r="A241" s="435">
        <f>Febr!A19</f>
        <v>3</v>
      </c>
      <c r="B241" s="436">
        <f>Febr!B19</f>
        <v>46070</v>
      </c>
      <c r="D241" s="437"/>
      <c r="E241" s="437"/>
      <c r="F241" s="437"/>
      <c r="G241" s="437"/>
      <c r="H241" s="437"/>
      <c r="I241" s="94">
        <f>Febr!I19</f>
        <v>0</v>
      </c>
      <c r="J241" s="438"/>
      <c r="K241" s="438"/>
      <c r="L241" s="438"/>
      <c r="M241" s="438"/>
      <c r="N241" s="438"/>
      <c r="O241" s="438"/>
      <c r="P241" s="438"/>
      <c r="Q241" s="94">
        <f>Febr!AQ19</f>
        <v>8</v>
      </c>
      <c r="R241" s="94"/>
      <c r="S241" s="94">
        <f>Febr!P19</f>
        <v>0</v>
      </c>
      <c r="T241" s="94">
        <f t="shared" si="72"/>
        <v>0</v>
      </c>
      <c r="V241" s="92"/>
      <c r="W241" s="84" t="str">
        <f t="shared" si="73"/>
        <v/>
      </c>
      <c r="X241" s="84" t="e">
        <f t="shared" si="71"/>
        <v>#VALUE!</v>
      </c>
      <c r="Y241" s="11"/>
      <c r="Z241" s="7"/>
      <c r="AA241" s="7"/>
      <c r="AB241" s="7"/>
      <c r="AC241" s="2"/>
      <c r="AG241" s="2"/>
      <c r="AH241" s="2"/>
      <c r="AI241" s="2"/>
      <c r="AJ241" s="2"/>
      <c r="AK241" s="2"/>
      <c r="AR241" s="2"/>
      <c r="AT241" s="2"/>
      <c r="AU241" s="2"/>
    </row>
    <row r="242" spans="1:92" ht="12.75" x14ac:dyDescent="0.2">
      <c r="A242" s="435">
        <f>Febr!A20</f>
        <v>4</v>
      </c>
      <c r="B242" s="436">
        <f>Febr!B20</f>
        <v>46071</v>
      </c>
      <c r="D242" s="437"/>
      <c r="E242" s="437"/>
      <c r="F242" s="437"/>
      <c r="G242" s="437"/>
      <c r="H242" s="437"/>
      <c r="I242" s="94">
        <f>Febr!I20</f>
        <v>0</v>
      </c>
      <c r="J242" s="438"/>
      <c r="K242" s="438"/>
      <c r="L242" s="438"/>
      <c r="M242" s="438"/>
      <c r="N242" s="438"/>
      <c r="O242" s="438"/>
      <c r="P242" s="438"/>
      <c r="Q242" s="94">
        <f>Febr!AQ20</f>
        <v>8</v>
      </c>
      <c r="R242" s="94"/>
      <c r="S242" s="94">
        <f>Febr!P20</f>
        <v>0</v>
      </c>
      <c r="T242" s="94">
        <f t="shared" si="72"/>
        <v>0</v>
      </c>
      <c r="V242" s="92"/>
      <c r="W242" s="84" t="str">
        <f t="shared" si="73"/>
        <v/>
      </c>
      <c r="X242" s="84" t="e">
        <f t="shared" si="71"/>
        <v>#VALUE!</v>
      </c>
      <c r="Y242" s="11"/>
      <c r="Z242" s="7"/>
      <c r="AA242" s="7"/>
      <c r="AB242" s="7"/>
      <c r="AC242" s="2"/>
      <c r="AG242" s="2"/>
      <c r="AH242" s="2"/>
      <c r="AI242" s="2"/>
      <c r="AJ242" s="2"/>
      <c r="AK242" s="2"/>
      <c r="AR242" s="2"/>
      <c r="AT242" s="2"/>
      <c r="AU242" s="2"/>
    </row>
    <row r="243" spans="1:92" ht="12.75" x14ac:dyDescent="0.2">
      <c r="A243" s="435">
        <f>Febr!A21</f>
        <v>5</v>
      </c>
      <c r="B243" s="436">
        <f>Febr!B21</f>
        <v>46072</v>
      </c>
      <c r="D243" s="437"/>
      <c r="E243" s="437"/>
      <c r="F243" s="437"/>
      <c r="G243" s="437"/>
      <c r="H243" s="437"/>
      <c r="I243" s="94">
        <f>Febr!I21</f>
        <v>0</v>
      </c>
      <c r="J243" s="438"/>
      <c r="K243" s="438"/>
      <c r="L243" s="438"/>
      <c r="M243" s="438"/>
      <c r="N243" s="438"/>
      <c r="O243" s="438"/>
      <c r="P243" s="438"/>
      <c r="Q243" s="94">
        <f>Febr!AQ21</f>
        <v>8</v>
      </c>
      <c r="R243" s="94"/>
      <c r="S243" s="94">
        <f>Febr!P21</f>
        <v>0</v>
      </c>
      <c r="T243" s="94">
        <f t="shared" si="72"/>
        <v>0</v>
      </c>
      <c r="V243" s="92"/>
      <c r="W243" s="84" t="str">
        <f t="shared" si="73"/>
        <v/>
      </c>
      <c r="X243" s="84" t="e">
        <f t="shared" si="71"/>
        <v>#VALUE!</v>
      </c>
      <c r="Y243" s="11"/>
      <c r="Z243" s="7"/>
      <c r="AA243" s="7"/>
      <c r="AB243" s="7"/>
      <c r="AC243" s="2"/>
      <c r="AG243" s="2"/>
      <c r="AH243" s="2"/>
      <c r="AI243" s="2"/>
      <c r="AJ243" s="2"/>
      <c r="AK243" s="2"/>
      <c r="AR243" s="2"/>
      <c r="AT243" s="2"/>
      <c r="AU243" s="2"/>
    </row>
    <row r="244" spans="1:92" ht="12.75" x14ac:dyDescent="0.2">
      <c r="A244" s="435">
        <f>Febr!A22</f>
        <v>6</v>
      </c>
      <c r="B244" s="436">
        <f>Febr!B22</f>
        <v>46073</v>
      </c>
      <c r="D244" s="437"/>
      <c r="E244" s="437"/>
      <c r="F244" s="437"/>
      <c r="G244" s="437"/>
      <c r="H244" s="437"/>
      <c r="I244" s="94">
        <f>Febr!I22</f>
        <v>0</v>
      </c>
      <c r="J244" s="438"/>
      <c r="K244" s="438"/>
      <c r="L244" s="438"/>
      <c r="M244" s="438"/>
      <c r="N244" s="438"/>
      <c r="O244" s="438"/>
      <c r="P244" s="438"/>
      <c r="Q244" s="94">
        <f>Febr!AQ22</f>
        <v>8</v>
      </c>
      <c r="R244" s="94"/>
      <c r="S244" s="94">
        <f>Febr!P22</f>
        <v>0</v>
      </c>
      <c r="T244" s="94">
        <f t="shared" si="72"/>
        <v>0</v>
      </c>
      <c r="V244" s="92"/>
      <c r="W244" s="84" t="str">
        <f t="shared" si="73"/>
        <v/>
      </c>
      <c r="X244" s="84" t="e">
        <f t="shared" si="71"/>
        <v>#VALUE!</v>
      </c>
      <c r="Y244" s="11"/>
      <c r="Z244" s="7"/>
      <c r="AA244" s="7"/>
      <c r="AB244" s="7"/>
      <c r="AC244" s="2"/>
      <c r="AG244" s="2"/>
      <c r="AH244" s="2"/>
      <c r="AI244" s="2"/>
      <c r="AJ244" s="2"/>
      <c r="AK244" s="2"/>
      <c r="AR244" s="2"/>
      <c r="AT244" s="2"/>
      <c r="AU244" s="2"/>
    </row>
    <row r="245" spans="1:92" ht="12.75" x14ac:dyDescent="0.2">
      <c r="A245" s="435">
        <f>Febr!A23</f>
        <v>7</v>
      </c>
      <c r="B245" s="436">
        <f>Febr!B23</f>
        <v>46074</v>
      </c>
      <c r="D245" s="437"/>
      <c r="E245" s="437"/>
      <c r="F245" s="437"/>
      <c r="G245" s="437"/>
      <c r="H245" s="437"/>
      <c r="I245" s="94">
        <f>Febr!I23</f>
        <v>0</v>
      </c>
      <c r="J245" s="438"/>
      <c r="K245" s="438"/>
      <c r="L245" s="438"/>
      <c r="M245" s="438"/>
      <c r="N245" s="438"/>
      <c r="O245" s="438"/>
      <c r="P245" s="438"/>
      <c r="Q245" s="94">
        <f>Febr!AQ23</f>
        <v>0</v>
      </c>
      <c r="R245" s="94"/>
      <c r="S245" s="94">
        <f>Febr!P23</f>
        <v>0</v>
      </c>
      <c r="T245" s="94">
        <f t="shared" si="72"/>
        <v>0</v>
      </c>
      <c r="V245" s="92"/>
      <c r="W245" s="84" t="str">
        <f t="shared" si="73"/>
        <v/>
      </c>
      <c r="X245" s="84" t="e">
        <f t="shared" si="71"/>
        <v>#VALUE!</v>
      </c>
      <c r="Y245" s="11"/>
      <c r="Z245" s="7"/>
      <c r="AA245" s="7"/>
      <c r="AB245" s="7"/>
      <c r="AC245" s="2"/>
      <c r="AG245" s="2"/>
      <c r="AH245" s="2"/>
      <c r="AI245" s="2"/>
      <c r="AJ245" s="2"/>
      <c r="AK245" s="2"/>
      <c r="AR245" s="2"/>
      <c r="AT245" s="2"/>
      <c r="AU245" s="2"/>
    </row>
    <row r="246" spans="1:92" ht="12.75" x14ac:dyDescent="0.2">
      <c r="A246" s="435">
        <f>Febr!A24</f>
        <v>1</v>
      </c>
      <c r="B246" s="436">
        <f>Febr!B24</f>
        <v>46075</v>
      </c>
      <c r="D246" s="437"/>
      <c r="E246" s="437"/>
      <c r="F246" s="437"/>
      <c r="G246" s="437"/>
      <c r="H246" s="437"/>
      <c r="I246" s="94">
        <f>Febr!I24</f>
        <v>0</v>
      </c>
      <c r="J246" s="438"/>
      <c r="K246" s="438"/>
      <c r="L246" s="438"/>
      <c r="M246" s="438"/>
      <c r="N246" s="438"/>
      <c r="O246" s="438"/>
      <c r="P246" s="438"/>
      <c r="Q246" s="94">
        <f>Febr!AQ24</f>
        <v>0</v>
      </c>
      <c r="R246" s="94"/>
      <c r="S246" s="94">
        <f>Febr!P24</f>
        <v>0</v>
      </c>
      <c r="T246" s="94">
        <f t="shared" si="72"/>
        <v>0</v>
      </c>
      <c r="V246" s="92"/>
      <c r="W246" s="84">
        <f t="shared" si="73"/>
        <v>40</v>
      </c>
      <c r="X246" s="84">
        <f t="shared" si="71"/>
        <v>-40</v>
      </c>
      <c r="Y246" s="11"/>
      <c r="Z246" s="7"/>
      <c r="AA246" s="7"/>
      <c r="AB246" s="7"/>
      <c r="AC246" s="2"/>
      <c r="AG246" s="2"/>
      <c r="AH246" s="2"/>
      <c r="AI246" s="2"/>
      <c r="AJ246" s="2"/>
      <c r="AK246" s="2"/>
      <c r="AR246" s="2"/>
      <c r="AT246" s="2"/>
      <c r="AU246" s="2"/>
    </row>
    <row r="247" spans="1:92" ht="12.75" x14ac:dyDescent="0.2">
      <c r="A247" s="435">
        <f>Febr!A25</f>
        <v>2</v>
      </c>
      <c r="B247" s="436">
        <f>Febr!B25</f>
        <v>46076</v>
      </c>
      <c r="D247" s="437"/>
      <c r="E247" s="437"/>
      <c r="F247" s="437"/>
      <c r="G247" s="437"/>
      <c r="H247" s="437"/>
      <c r="I247" s="94">
        <f>Febr!I25</f>
        <v>0</v>
      </c>
      <c r="J247" s="438"/>
      <c r="K247" s="438"/>
      <c r="L247" s="438"/>
      <c r="M247" s="438"/>
      <c r="N247" s="438"/>
      <c r="O247" s="438"/>
      <c r="P247" s="438"/>
      <c r="Q247" s="94">
        <f>Febr!AQ25</f>
        <v>8</v>
      </c>
      <c r="R247" s="94"/>
      <c r="S247" s="94">
        <f>Febr!P25</f>
        <v>0</v>
      </c>
      <c r="T247" s="94">
        <f t="shared" si="72"/>
        <v>0</v>
      </c>
      <c r="V247" s="92"/>
      <c r="W247" s="84" t="str">
        <f t="shared" si="73"/>
        <v/>
      </c>
      <c r="X247" s="84" t="e">
        <f t="shared" si="71"/>
        <v>#VALUE!</v>
      </c>
      <c r="Y247" s="11"/>
      <c r="Z247" s="7"/>
      <c r="AA247" s="7"/>
      <c r="AB247" s="7"/>
      <c r="AC247" s="2"/>
      <c r="AG247" s="2"/>
      <c r="AH247" s="2"/>
      <c r="AI247" s="2"/>
      <c r="AJ247" s="2"/>
      <c r="AK247" s="2"/>
      <c r="AR247" s="2"/>
      <c r="AT247" s="2"/>
      <c r="AU247" s="2"/>
    </row>
    <row r="248" spans="1:92" ht="12.75" x14ac:dyDescent="0.2">
      <c r="A248" s="666">
        <f>Febr!A26</f>
        <v>3</v>
      </c>
      <c r="B248" s="667">
        <f>Febr!B26</f>
        <v>46077</v>
      </c>
      <c r="C248" s="80"/>
      <c r="D248" s="664"/>
      <c r="E248" s="664"/>
      <c r="F248" s="664"/>
      <c r="G248" s="664"/>
      <c r="H248" s="664"/>
      <c r="I248" s="671">
        <f>Febr!I26</f>
        <v>0</v>
      </c>
      <c r="J248" s="672"/>
      <c r="K248" s="672"/>
      <c r="L248" s="672"/>
      <c r="M248" s="672"/>
      <c r="N248" s="672"/>
      <c r="O248" s="672"/>
      <c r="P248" s="672"/>
      <c r="Q248" s="671">
        <f>Febr!AQ26</f>
        <v>8</v>
      </c>
      <c r="R248" s="671"/>
      <c r="S248" s="671">
        <f>Febr!P26</f>
        <v>0</v>
      </c>
      <c r="T248" s="671">
        <f t="shared" si="72"/>
        <v>0</v>
      </c>
      <c r="U248" s="80"/>
      <c r="V248" s="673"/>
      <c r="W248" s="204" t="str">
        <f t="shared" si="73"/>
        <v/>
      </c>
      <c r="X248" s="204" t="e">
        <f t="shared" si="71"/>
        <v>#VALUE!</v>
      </c>
      <c r="Y248" s="204"/>
      <c r="Z248" s="201"/>
      <c r="AA248" s="201"/>
      <c r="AB248" s="201"/>
      <c r="AC248" s="80"/>
      <c r="AD248" s="80"/>
      <c r="AE248" s="80"/>
      <c r="AF248" s="80"/>
      <c r="AG248" s="80"/>
      <c r="AH248" s="80"/>
      <c r="AI248" s="80"/>
      <c r="AJ248" s="80"/>
      <c r="AK248" s="80"/>
      <c r="AL248" s="80"/>
      <c r="AM248" s="80"/>
      <c r="AN248" s="80"/>
      <c r="AO248" s="80"/>
      <c r="AP248" s="80"/>
      <c r="AQ248" s="80"/>
      <c r="AR248" s="80"/>
      <c r="AS248" s="80"/>
      <c r="AT248" s="80"/>
      <c r="AU248" s="80"/>
      <c r="AV248" s="80"/>
      <c r="AW248" s="80"/>
      <c r="AX248" s="80"/>
      <c r="AY248" s="80"/>
      <c r="AZ248" s="80"/>
      <c r="BA248" s="80"/>
      <c r="BB248" s="80"/>
      <c r="BC248" s="80"/>
      <c r="BD248" s="80"/>
      <c r="BE248" s="80"/>
      <c r="BF248" s="80"/>
      <c r="BG248" s="80"/>
      <c r="BH248" s="80"/>
      <c r="BI248" s="80"/>
      <c r="BJ248" s="80"/>
      <c r="BK248" s="80"/>
      <c r="BL248" s="80"/>
      <c r="BM248" s="80"/>
      <c r="BN248" s="80"/>
      <c r="BO248" s="80"/>
      <c r="BP248" s="80"/>
      <c r="BQ248" s="80"/>
      <c r="BR248" s="80"/>
      <c r="BS248" s="80"/>
      <c r="BT248" s="80"/>
      <c r="BU248" s="80"/>
      <c r="BV248" s="80"/>
      <c r="BW248" s="80"/>
      <c r="BX248" s="80"/>
      <c r="BY248" s="80"/>
      <c r="BZ248" s="80"/>
      <c r="CA248" s="80"/>
      <c r="CB248" s="80"/>
      <c r="CC248" s="80"/>
      <c r="CD248" s="80"/>
      <c r="CE248" s="80"/>
      <c r="CF248" s="80"/>
      <c r="CG248" s="80"/>
      <c r="CH248" s="80"/>
      <c r="CI248" s="80"/>
      <c r="CJ248" s="80"/>
      <c r="CK248" s="80"/>
      <c r="CL248" s="80"/>
      <c r="CM248" s="80"/>
      <c r="CN248" s="80"/>
    </row>
    <row r="249" spans="1:92" ht="12.75" x14ac:dyDescent="0.2">
      <c r="A249" s="666">
        <f>Febr!A27</f>
        <v>4</v>
      </c>
      <c r="B249" s="667">
        <f>Febr!B27</f>
        <v>46078</v>
      </c>
      <c r="C249" s="80"/>
      <c r="D249" s="664"/>
      <c r="E249" s="664"/>
      <c r="F249" s="664"/>
      <c r="G249" s="664"/>
      <c r="H249" s="664"/>
      <c r="I249" s="671">
        <f>Febr!I27</f>
        <v>0</v>
      </c>
      <c r="J249" s="672"/>
      <c r="K249" s="672"/>
      <c r="L249" s="672"/>
      <c r="M249" s="672"/>
      <c r="N249" s="672"/>
      <c r="O249" s="672"/>
      <c r="P249" s="672"/>
      <c r="Q249" s="671">
        <f>Febr!AQ27</f>
        <v>8</v>
      </c>
      <c r="R249" s="671"/>
      <c r="S249" s="671">
        <f>Febr!P27</f>
        <v>0</v>
      </c>
      <c r="T249" s="671">
        <f t="shared" si="72"/>
        <v>0</v>
      </c>
      <c r="U249" s="80"/>
      <c r="V249" s="673"/>
      <c r="W249" s="204" t="str">
        <f t="shared" si="73"/>
        <v/>
      </c>
      <c r="X249" s="204" t="e">
        <f t="shared" si="71"/>
        <v>#VALUE!</v>
      </c>
      <c r="Y249" s="204"/>
      <c r="Z249" s="201"/>
      <c r="AA249" s="201"/>
      <c r="AB249" s="201"/>
      <c r="AC249" s="80"/>
      <c r="AD249" s="80"/>
      <c r="AE249" s="80"/>
      <c r="AF249" s="80"/>
      <c r="AG249" s="80"/>
      <c r="AH249" s="80"/>
      <c r="AI249" s="80"/>
      <c r="AJ249" s="80"/>
      <c r="AK249" s="80"/>
      <c r="AL249" s="80"/>
      <c r="AM249" s="80"/>
      <c r="AN249" s="80"/>
      <c r="AO249" s="80"/>
      <c r="AP249" s="80"/>
      <c r="AQ249" s="80"/>
      <c r="AR249" s="80"/>
      <c r="AS249" s="80"/>
      <c r="AT249" s="80"/>
      <c r="AU249" s="80"/>
      <c r="AV249" s="80"/>
      <c r="AW249" s="80"/>
      <c r="AX249" s="80"/>
      <c r="AY249" s="80"/>
      <c r="AZ249" s="80"/>
      <c r="BA249" s="80"/>
      <c r="BB249" s="80"/>
      <c r="BC249" s="80"/>
      <c r="BD249" s="80"/>
      <c r="BE249" s="80"/>
      <c r="BF249" s="80"/>
      <c r="BG249" s="80"/>
      <c r="BH249" s="80"/>
      <c r="BI249" s="80"/>
      <c r="BJ249" s="80"/>
      <c r="BK249" s="80"/>
      <c r="BL249" s="80"/>
      <c r="BM249" s="80"/>
      <c r="BN249" s="80"/>
      <c r="BO249" s="80"/>
      <c r="BP249" s="80"/>
      <c r="BQ249" s="80"/>
      <c r="BR249" s="80"/>
      <c r="BS249" s="80"/>
      <c r="BT249" s="80"/>
      <c r="BU249" s="80"/>
      <c r="BV249" s="80"/>
      <c r="BW249" s="80"/>
      <c r="BX249" s="80"/>
      <c r="BY249" s="80"/>
      <c r="BZ249" s="80"/>
      <c r="CA249" s="80"/>
      <c r="CB249" s="80"/>
      <c r="CC249" s="80"/>
      <c r="CD249" s="80"/>
      <c r="CE249" s="80"/>
      <c r="CF249" s="80"/>
      <c r="CG249" s="80"/>
      <c r="CH249" s="80"/>
      <c r="CI249" s="80"/>
      <c r="CJ249" s="80"/>
      <c r="CK249" s="80"/>
      <c r="CL249" s="80"/>
      <c r="CM249" s="80"/>
      <c r="CN249" s="80"/>
    </row>
    <row r="250" spans="1:92" ht="12.75" x14ac:dyDescent="0.2">
      <c r="A250" s="666">
        <f>Febr!A28</f>
        <v>5</v>
      </c>
      <c r="B250" s="667">
        <f>Febr!B28</f>
        <v>46079</v>
      </c>
      <c r="C250" s="80"/>
      <c r="D250" s="664"/>
      <c r="E250" s="664"/>
      <c r="F250" s="664"/>
      <c r="G250" s="664"/>
      <c r="H250" s="664"/>
      <c r="I250" s="671">
        <f>Febr!I28</f>
        <v>0</v>
      </c>
      <c r="J250" s="672"/>
      <c r="K250" s="672"/>
      <c r="L250" s="672"/>
      <c r="M250" s="672"/>
      <c r="N250" s="672"/>
      <c r="O250" s="672"/>
      <c r="P250" s="672"/>
      <c r="Q250" s="671">
        <f>Febr!AQ28</f>
        <v>8</v>
      </c>
      <c r="R250" s="671"/>
      <c r="S250" s="671">
        <f>Febr!P28</f>
        <v>0</v>
      </c>
      <c r="T250" s="671">
        <f t="shared" si="72"/>
        <v>0</v>
      </c>
      <c r="U250" s="80"/>
      <c r="V250" s="673"/>
      <c r="W250" s="204" t="str">
        <f t="shared" si="73"/>
        <v/>
      </c>
      <c r="X250" s="204" t="e">
        <f t="shared" si="71"/>
        <v>#VALUE!</v>
      </c>
      <c r="Y250" s="204"/>
      <c r="Z250" s="201"/>
      <c r="AA250" s="201"/>
      <c r="AB250" s="201"/>
      <c r="AC250" s="80"/>
      <c r="AD250" s="80"/>
      <c r="AE250" s="80"/>
      <c r="AF250" s="80"/>
      <c r="AG250" s="80"/>
      <c r="AH250" s="80"/>
      <c r="AI250" s="80"/>
      <c r="AJ250" s="80"/>
      <c r="AK250" s="80"/>
      <c r="AL250" s="80"/>
      <c r="AM250" s="80"/>
      <c r="AN250" s="80"/>
      <c r="AO250" s="80"/>
      <c r="AP250" s="80"/>
      <c r="AQ250" s="80"/>
      <c r="AR250" s="80"/>
      <c r="AS250" s="80"/>
      <c r="AT250" s="80"/>
      <c r="AU250" s="80"/>
      <c r="AV250" s="80"/>
      <c r="AW250" s="80"/>
      <c r="AX250" s="80"/>
      <c r="AY250" s="80"/>
      <c r="AZ250" s="80"/>
      <c r="BA250" s="80"/>
      <c r="BB250" s="80"/>
      <c r="BC250" s="80"/>
      <c r="BD250" s="80"/>
      <c r="BE250" s="80"/>
      <c r="BF250" s="80"/>
      <c r="BG250" s="80"/>
      <c r="BH250" s="80"/>
      <c r="BI250" s="80"/>
      <c r="BJ250" s="80"/>
      <c r="BK250" s="80"/>
      <c r="BL250" s="80"/>
      <c r="BM250" s="80"/>
      <c r="BN250" s="80"/>
      <c r="BO250" s="80"/>
      <c r="BP250" s="80"/>
      <c r="BQ250" s="80"/>
      <c r="BR250" s="80"/>
      <c r="BS250" s="80"/>
      <c r="BT250" s="80"/>
      <c r="BU250" s="80"/>
      <c r="BV250" s="80"/>
      <c r="BW250" s="80"/>
      <c r="BX250" s="80"/>
      <c r="BY250" s="80"/>
      <c r="BZ250" s="80"/>
      <c r="CA250" s="80"/>
      <c r="CB250" s="80"/>
      <c r="CC250" s="80"/>
      <c r="CD250" s="80"/>
      <c r="CE250" s="80"/>
      <c r="CF250" s="80"/>
      <c r="CG250" s="80"/>
      <c r="CH250" s="80"/>
      <c r="CI250" s="80"/>
      <c r="CJ250" s="80"/>
      <c r="CK250" s="80"/>
      <c r="CL250" s="80"/>
      <c r="CM250" s="80"/>
      <c r="CN250" s="80"/>
    </row>
    <row r="251" spans="1:92" ht="12.75" x14ac:dyDescent="0.2">
      <c r="A251" s="666">
        <f>Febr!A29</f>
        <v>6</v>
      </c>
      <c r="B251" s="667">
        <f>Febr!B29</f>
        <v>46080</v>
      </c>
      <c r="C251" s="80"/>
      <c r="D251" s="664"/>
      <c r="E251" s="664"/>
      <c r="F251" s="664"/>
      <c r="G251" s="664"/>
      <c r="H251" s="664"/>
      <c r="I251" s="671">
        <f>Febr!I29</f>
        <v>0</v>
      </c>
      <c r="J251" s="672"/>
      <c r="K251" s="672"/>
      <c r="L251" s="672"/>
      <c r="M251" s="672"/>
      <c r="N251" s="672"/>
      <c r="O251" s="672"/>
      <c r="P251" s="672"/>
      <c r="Q251" s="671">
        <f>Febr!AQ29</f>
        <v>8</v>
      </c>
      <c r="R251" s="671"/>
      <c r="S251" s="671">
        <f>Febr!P29</f>
        <v>0</v>
      </c>
      <c r="T251" s="671">
        <f t="shared" si="72"/>
        <v>0</v>
      </c>
      <c r="U251" s="80"/>
      <c r="V251" s="673"/>
      <c r="W251" s="204" t="str">
        <f t="shared" si="73"/>
        <v/>
      </c>
      <c r="X251" s="204" t="e">
        <f t="shared" si="71"/>
        <v>#VALUE!</v>
      </c>
      <c r="Y251" s="204"/>
      <c r="Z251" s="201"/>
      <c r="AA251" s="201"/>
      <c r="AB251" s="201"/>
      <c r="AC251" s="80"/>
      <c r="AD251" s="80"/>
      <c r="AE251" s="80"/>
      <c r="AF251" s="80"/>
      <c r="AG251" s="80"/>
      <c r="AH251" s="80"/>
      <c r="AI251" s="80"/>
      <c r="AJ251" s="80"/>
      <c r="AK251" s="80"/>
      <c r="AL251" s="80"/>
      <c r="AM251" s="80"/>
      <c r="AN251" s="80"/>
      <c r="AO251" s="80"/>
      <c r="AP251" s="80"/>
      <c r="AQ251" s="80"/>
      <c r="AR251" s="80"/>
      <c r="AS251" s="80"/>
      <c r="AT251" s="80"/>
      <c r="AU251" s="80"/>
      <c r="AV251" s="80"/>
      <c r="AW251" s="80"/>
      <c r="AX251" s="80"/>
      <c r="AY251" s="80"/>
      <c r="AZ251" s="80"/>
      <c r="BA251" s="80"/>
      <c r="BB251" s="80"/>
      <c r="BC251" s="80"/>
      <c r="BD251" s="80"/>
      <c r="BE251" s="80"/>
      <c r="BF251" s="80"/>
      <c r="BG251" s="80"/>
      <c r="BH251" s="80"/>
      <c r="BI251" s="80"/>
      <c r="BJ251" s="80"/>
      <c r="BK251" s="80"/>
      <c r="BL251" s="80"/>
      <c r="BM251" s="80"/>
      <c r="BN251" s="80"/>
      <c r="BO251" s="80"/>
      <c r="BP251" s="80"/>
      <c r="BQ251" s="80"/>
      <c r="BR251" s="80"/>
      <c r="BS251" s="80"/>
      <c r="BT251" s="80"/>
      <c r="BU251" s="80"/>
      <c r="BV251" s="80"/>
      <c r="BW251" s="80"/>
      <c r="BX251" s="80"/>
      <c r="BY251" s="80"/>
      <c r="BZ251" s="80"/>
      <c r="CA251" s="80"/>
      <c r="CB251" s="80"/>
      <c r="CC251" s="80"/>
      <c r="CD251" s="80"/>
      <c r="CE251" s="80"/>
      <c r="CF251" s="80"/>
      <c r="CG251" s="80"/>
      <c r="CH251" s="80"/>
      <c r="CI251" s="80"/>
      <c r="CJ251" s="80"/>
      <c r="CK251" s="80"/>
      <c r="CL251" s="80"/>
      <c r="CM251" s="80"/>
      <c r="CN251" s="80"/>
    </row>
    <row r="252" spans="1:92" ht="12.75" x14ac:dyDescent="0.2">
      <c r="A252" s="666">
        <f>Febr!A30</f>
        <v>7</v>
      </c>
      <c r="B252" s="667">
        <f>Febr!B30</f>
        <v>46081</v>
      </c>
      <c r="C252" s="80"/>
      <c r="D252" s="664"/>
      <c r="E252" s="664"/>
      <c r="F252" s="664"/>
      <c r="G252" s="664"/>
      <c r="H252" s="664"/>
      <c r="I252" s="671">
        <f>Febr!I30</f>
        <v>0</v>
      </c>
      <c r="J252" s="672"/>
      <c r="K252" s="672"/>
      <c r="L252" s="672"/>
      <c r="M252" s="672"/>
      <c r="N252" s="672"/>
      <c r="O252" s="672"/>
      <c r="P252" s="672"/>
      <c r="Q252" s="671">
        <f>Febr!AQ30</f>
        <v>0</v>
      </c>
      <c r="R252" s="671"/>
      <c r="S252" s="671">
        <f>Febr!P30</f>
        <v>0</v>
      </c>
      <c r="T252" s="671">
        <f t="shared" si="72"/>
        <v>0</v>
      </c>
      <c r="U252" s="80"/>
      <c r="V252" s="673"/>
      <c r="W252" s="204" t="str">
        <f t="shared" si="73"/>
        <v/>
      </c>
      <c r="X252" s="204" t="e">
        <f t="shared" si="71"/>
        <v>#VALUE!</v>
      </c>
      <c r="Y252" s="204"/>
      <c r="Z252" s="201"/>
      <c r="AA252" s="201"/>
      <c r="AB252" s="201"/>
      <c r="AC252" s="80"/>
      <c r="AD252" s="80"/>
      <c r="AE252" s="80"/>
      <c r="AF252" s="80"/>
      <c r="AG252" s="80"/>
      <c r="AH252" s="80"/>
      <c r="AI252" s="80"/>
      <c r="AJ252" s="80"/>
      <c r="AK252" s="80"/>
      <c r="AL252" s="80"/>
      <c r="AM252" s="80"/>
      <c r="AN252" s="80"/>
      <c r="AO252" s="80"/>
      <c r="AP252" s="80"/>
      <c r="AQ252" s="80"/>
      <c r="AR252" s="80"/>
      <c r="AS252" s="80"/>
      <c r="AT252" s="80"/>
      <c r="AU252" s="80"/>
      <c r="AV252" s="80"/>
      <c r="AW252" s="80"/>
      <c r="AX252" s="80"/>
      <c r="AY252" s="80"/>
      <c r="AZ252" s="80"/>
      <c r="BA252" s="80"/>
      <c r="BB252" s="80"/>
      <c r="BC252" s="80"/>
      <c r="BD252" s="80"/>
      <c r="BE252" s="80"/>
      <c r="BF252" s="80"/>
      <c r="BG252" s="80"/>
      <c r="BH252" s="80"/>
      <c r="BI252" s="80"/>
      <c r="BJ252" s="80"/>
      <c r="BK252" s="80"/>
      <c r="BL252" s="80"/>
      <c r="BM252" s="80"/>
      <c r="BN252" s="80"/>
      <c r="BO252" s="80"/>
      <c r="BP252" s="80"/>
      <c r="BQ252" s="80"/>
      <c r="BR252" s="80"/>
      <c r="BS252" s="80"/>
      <c r="BT252" s="80"/>
      <c r="BU252" s="80"/>
      <c r="BV252" s="80"/>
      <c r="BW252" s="80"/>
      <c r="BX252" s="80"/>
      <c r="BY252" s="80"/>
      <c r="BZ252" s="80"/>
      <c r="CA252" s="80"/>
      <c r="CB252" s="80"/>
      <c r="CC252" s="80"/>
      <c r="CD252" s="80"/>
      <c r="CE252" s="80"/>
      <c r="CF252" s="80"/>
      <c r="CG252" s="80"/>
      <c r="CH252" s="80"/>
      <c r="CI252" s="80"/>
      <c r="CJ252" s="80"/>
      <c r="CK252" s="80"/>
      <c r="CL252" s="80"/>
      <c r="CM252" s="80"/>
      <c r="CN252" s="80"/>
    </row>
    <row r="253" spans="1:92" ht="12.75" x14ac:dyDescent="0.2">
      <c r="A253" s="666">
        <f>März!A3</f>
        <v>1</v>
      </c>
      <c r="B253" s="667">
        <f>März!B3</f>
        <v>46082</v>
      </c>
      <c r="C253" s="80"/>
      <c r="D253" s="664"/>
      <c r="E253" s="664"/>
      <c r="F253" s="664"/>
      <c r="G253" s="664"/>
      <c r="H253" s="664"/>
      <c r="I253" s="671">
        <f>März!I3</f>
        <v>0</v>
      </c>
      <c r="J253" s="672"/>
      <c r="K253" s="672"/>
      <c r="L253" s="672"/>
      <c r="M253" s="672"/>
      <c r="N253" s="672"/>
      <c r="O253" s="672"/>
      <c r="P253" s="672"/>
      <c r="Q253" s="671">
        <f>März!AQ3</f>
        <v>0</v>
      </c>
      <c r="R253" s="671"/>
      <c r="S253" s="671">
        <f>März!P3</f>
        <v>0</v>
      </c>
      <c r="T253" s="671">
        <f t="shared" si="72"/>
        <v>0</v>
      </c>
      <c r="U253" s="80"/>
      <c r="V253" s="673"/>
      <c r="W253" s="204">
        <f t="shared" si="73"/>
        <v>40</v>
      </c>
      <c r="X253" s="204">
        <f>V253-W253</f>
        <v>-40</v>
      </c>
      <c r="Y253" s="204"/>
      <c r="Z253" s="201"/>
      <c r="AA253" s="201"/>
      <c r="AB253" s="201"/>
      <c r="AC253" s="80"/>
      <c r="AD253" s="80"/>
      <c r="AE253" s="80"/>
      <c r="AF253" s="80"/>
      <c r="AG253" s="80"/>
      <c r="AH253" s="80"/>
      <c r="AI253" s="80"/>
      <c r="AJ253" s="80"/>
      <c r="AK253" s="80"/>
      <c r="AL253" s="80"/>
      <c r="AM253" s="80"/>
      <c r="AN253" s="80"/>
      <c r="AO253" s="80"/>
      <c r="AP253" s="80"/>
      <c r="AQ253" s="80"/>
      <c r="AR253" s="80"/>
      <c r="AS253" s="80"/>
      <c r="AT253" s="80"/>
      <c r="AU253" s="80"/>
      <c r="AV253" s="80"/>
      <c r="AW253" s="80"/>
      <c r="AX253" s="80"/>
      <c r="AY253" s="80"/>
      <c r="AZ253" s="80"/>
      <c r="BA253" s="80"/>
      <c r="BB253" s="80"/>
      <c r="BC253" s="80"/>
      <c r="BD253" s="80"/>
      <c r="BE253" s="80"/>
      <c r="BF253" s="80"/>
      <c r="BG253" s="80"/>
      <c r="BH253" s="80"/>
      <c r="BI253" s="80"/>
      <c r="BJ253" s="80"/>
      <c r="BK253" s="80"/>
      <c r="BL253" s="80"/>
      <c r="BM253" s="80"/>
      <c r="BN253" s="80"/>
      <c r="BO253" s="80"/>
      <c r="BP253" s="80"/>
      <c r="BQ253" s="80"/>
      <c r="BR253" s="80"/>
      <c r="BS253" s="80"/>
      <c r="BT253" s="80"/>
      <c r="BU253" s="80"/>
      <c r="BV253" s="80"/>
      <c r="BW253" s="80"/>
      <c r="BX253" s="80"/>
      <c r="BY253" s="80"/>
      <c r="BZ253" s="80"/>
      <c r="CA253" s="80"/>
      <c r="CB253" s="80"/>
      <c r="CC253" s="80"/>
      <c r="CD253" s="80"/>
      <c r="CE253" s="80"/>
      <c r="CF253" s="80"/>
      <c r="CG253" s="80"/>
      <c r="CH253" s="80"/>
      <c r="CI253" s="80"/>
      <c r="CJ253" s="80"/>
      <c r="CK253" s="80"/>
      <c r="CL253" s="80"/>
      <c r="CM253" s="80"/>
      <c r="CN253" s="80"/>
    </row>
    <row r="254" spans="1:92" ht="12.75" x14ac:dyDescent="0.2">
      <c r="A254" s="666">
        <f>März!A4</f>
        <v>2</v>
      </c>
      <c r="B254" s="667">
        <f>März!B4</f>
        <v>46083</v>
      </c>
      <c r="C254" s="80"/>
      <c r="D254" s="664"/>
      <c r="E254" s="664"/>
      <c r="F254" s="664"/>
      <c r="G254" s="664"/>
      <c r="H254" s="664"/>
      <c r="I254" s="671">
        <f>März!I4</f>
        <v>0</v>
      </c>
      <c r="J254" s="672"/>
      <c r="K254" s="672"/>
      <c r="L254" s="672"/>
      <c r="M254" s="672"/>
      <c r="N254" s="672"/>
      <c r="O254" s="672"/>
      <c r="P254" s="672"/>
      <c r="Q254" s="671">
        <f>März!AQ4</f>
        <v>8</v>
      </c>
      <c r="R254" s="671"/>
      <c r="S254" s="671">
        <f>März!P4</f>
        <v>0</v>
      </c>
      <c r="T254" s="671">
        <f t="shared" si="72"/>
        <v>0</v>
      </c>
      <c r="U254" s="80"/>
      <c r="V254" s="673"/>
      <c r="W254" s="204" t="str">
        <f t="shared" si="73"/>
        <v/>
      </c>
      <c r="X254" s="204" t="e">
        <f t="shared" si="71"/>
        <v>#VALUE!</v>
      </c>
      <c r="Y254" s="204"/>
      <c r="Z254" s="201"/>
      <c r="AA254" s="201"/>
      <c r="AB254" s="201"/>
      <c r="AC254" s="80"/>
      <c r="AD254" s="80"/>
      <c r="AE254" s="80"/>
      <c r="AF254" s="80"/>
      <c r="AG254" s="80"/>
      <c r="AH254" s="80"/>
      <c r="AI254" s="80"/>
      <c r="AJ254" s="80"/>
      <c r="AK254" s="80"/>
      <c r="AL254" s="80"/>
      <c r="AM254" s="80"/>
      <c r="AN254" s="80"/>
      <c r="AO254" s="80"/>
      <c r="AP254" s="80"/>
      <c r="AQ254" s="80"/>
      <c r="AR254" s="80"/>
      <c r="AS254" s="80"/>
      <c r="AT254" s="80"/>
      <c r="AU254" s="80"/>
      <c r="AV254" s="80"/>
      <c r="AW254" s="80"/>
      <c r="AX254" s="80"/>
      <c r="AY254" s="80"/>
      <c r="AZ254" s="80"/>
      <c r="BA254" s="80"/>
      <c r="BB254" s="80"/>
      <c r="BC254" s="80"/>
      <c r="BD254" s="80"/>
      <c r="BE254" s="80"/>
      <c r="BF254" s="80"/>
      <c r="BG254" s="80"/>
      <c r="BH254" s="80"/>
      <c r="BI254" s="80"/>
      <c r="BJ254" s="80"/>
      <c r="BK254" s="80"/>
      <c r="BL254" s="80"/>
      <c r="BM254" s="80"/>
      <c r="BN254" s="80"/>
      <c r="BO254" s="80"/>
      <c r="BP254" s="80"/>
      <c r="BQ254" s="80"/>
      <c r="BR254" s="80"/>
      <c r="BS254" s="80"/>
      <c r="BT254" s="80"/>
      <c r="BU254" s="80"/>
      <c r="BV254" s="80"/>
      <c r="BW254" s="80"/>
      <c r="BX254" s="80"/>
      <c r="BY254" s="80"/>
      <c r="BZ254" s="80"/>
      <c r="CA254" s="80"/>
      <c r="CB254" s="80"/>
      <c r="CC254" s="80"/>
      <c r="CD254" s="80"/>
      <c r="CE254" s="80"/>
      <c r="CF254" s="80"/>
      <c r="CG254" s="80"/>
      <c r="CH254" s="80"/>
      <c r="CI254" s="80"/>
      <c r="CJ254" s="80"/>
      <c r="CK254" s="80"/>
      <c r="CL254" s="80"/>
      <c r="CM254" s="80"/>
      <c r="CN254" s="80"/>
    </row>
    <row r="255" spans="1:92" ht="12.75" x14ac:dyDescent="0.2">
      <c r="A255" s="666">
        <f>März!A5</f>
        <v>3</v>
      </c>
      <c r="B255" s="667">
        <f>März!B5</f>
        <v>46084</v>
      </c>
      <c r="C255" s="80"/>
      <c r="D255" s="664"/>
      <c r="E255" s="664"/>
      <c r="F255" s="664"/>
      <c r="G255" s="664"/>
      <c r="H255" s="664"/>
      <c r="I255" s="671">
        <f>März!I5</f>
        <v>0</v>
      </c>
      <c r="J255" s="672"/>
      <c r="K255" s="672"/>
      <c r="L255" s="672"/>
      <c r="M255" s="672"/>
      <c r="N255" s="672"/>
      <c r="O255" s="672"/>
      <c r="P255" s="672"/>
      <c r="Q255" s="671">
        <f>März!AQ5</f>
        <v>8</v>
      </c>
      <c r="R255" s="671"/>
      <c r="S255" s="671">
        <f>März!P5</f>
        <v>0</v>
      </c>
      <c r="T255" s="671">
        <f t="shared" si="72"/>
        <v>0</v>
      </c>
      <c r="U255" s="80"/>
      <c r="V255" s="673"/>
      <c r="W255" s="204" t="str">
        <f t="shared" si="73"/>
        <v/>
      </c>
      <c r="X255" s="204" t="e">
        <f t="shared" si="71"/>
        <v>#VALUE!</v>
      </c>
      <c r="Y255" s="204"/>
      <c r="Z255" s="201"/>
      <c r="AA255" s="201"/>
      <c r="AB255" s="201"/>
      <c r="AC255" s="80"/>
      <c r="AD255" s="80"/>
      <c r="AE255" s="80"/>
      <c r="AF255" s="80"/>
      <c r="AG255" s="80"/>
      <c r="AH255" s="80"/>
      <c r="AI255" s="80"/>
      <c r="AJ255" s="80"/>
      <c r="AK255" s="80"/>
      <c r="AL255" s="80"/>
      <c r="AM255" s="80"/>
      <c r="AN255" s="80"/>
      <c r="AO255" s="80"/>
      <c r="AP255" s="80"/>
      <c r="AQ255" s="80"/>
      <c r="AR255" s="80"/>
      <c r="AS255" s="80"/>
      <c r="AT255" s="80"/>
      <c r="AU255" s="80"/>
      <c r="AV255" s="80"/>
      <c r="AW255" s="80"/>
      <c r="AX255" s="80"/>
      <c r="AY255" s="80"/>
      <c r="AZ255" s="80"/>
      <c r="BA255" s="80"/>
      <c r="BB255" s="80"/>
      <c r="BC255" s="80"/>
      <c r="BD255" s="80"/>
      <c r="BE255" s="80"/>
      <c r="BF255" s="80"/>
      <c r="BG255" s="80"/>
      <c r="BH255" s="80"/>
      <c r="BI255" s="80"/>
      <c r="BJ255" s="80"/>
      <c r="BK255" s="80"/>
      <c r="BL255" s="80"/>
      <c r="BM255" s="80"/>
      <c r="BN255" s="80"/>
      <c r="BO255" s="80"/>
      <c r="BP255" s="80"/>
      <c r="BQ255" s="80"/>
      <c r="BR255" s="80"/>
      <c r="BS255" s="80"/>
      <c r="BT255" s="80"/>
      <c r="BU255" s="80"/>
      <c r="BV255" s="80"/>
      <c r="BW255" s="80"/>
      <c r="BX255" s="80"/>
      <c r="BY255" s="80"/>
      <c r="BZ255" s="80"/>
      <c r="CA255" s="80"/>
      <c r="CB255" s="80"/>
      <c r="CC255" s="80"/>
      <c r="CD255" s="80"/>
      <c r="CE255" s="80"/>
      <c r="CF255" s="80"/>
      <c r="CG255" s="80"/>
      <c r="CH255" s="80"/>
      <c r="CI255" s="80"/>
      <c r="CJ255" s="80"/>
      <c r="CK255" s="80"/>
      <c r="CL255" s="80"/>
      <c r="CM255" s="80"/>
      <c r="CN255" s="80"/>
    </row>
    <row r="256" spans="1:92" ht="12.75" x14ac:dyDescent="0.2">
      <c r="A256" s="666">
        <f>März!A6</f>
        <v>4</v>
      </c>
      <c r="B256" s="667">
        <f>März!B6</f>
        <v>46085</v>
      </c>
      <c r="C256" s="80"/>
      <c r="D256" s="664"/>
      <c r="E256" s="664"/>
      <c r="F256" s="664"/>
      <c r="G256" s="664"/>
      <c r="H256" s="664"/>
      <c r="I256" s="671">
        <f>März!I6</f>
        <v>0</v>
      </c>
      <c r="J256" s="672"/>
      <c r="K256" s="672"/>
      <c r="L256" s="672"/>
      <c r="M256" s="672"/>
      <c r="N256" s="672"/>
      <c r="O256" s="672"/>
      <c r="P256" s="672"/>
      <c r="Q256" s="671">
        <f>März!AQ6</f>
        <v>8</v>
      </c>
      <c r="R256" s="671"/>
      <c r="S256" s="671">
        <f>März!P6</f>
        <v>0</v>
      </c>
      <c r="T256" s="671">
        <f t="shared" si="72"/>
        <v>0</v>
      </c>
      <c r="U256" s="80"/>
      <c r="V256" s="673"/>
      <c r="W256" s="204" t="str">
        <f t="shared" si="73"/>
        <v/>
      </c>
      <c r="X256" s="204" t="e">
        <f t="shared" si="71"/>
        <v>#VALUE!</v>
      </c>
      <c r="Y256" s="204"/>
      <c r="Z256" s="201"/>
      <c r="AA256" s="201"/>
      <c r="AB256" s="201"/>
      <c r="AC256" s="80"/>
      <c r="AD256" s="80"/>
      <c r="AE256" s="80"/>
      <c r="AF256" s="80"/>
      <c r="AG256" s="80"/>
      <c r="AH256" s="80"/>
      <c r="AI256" s="80"/>
      <c r="AJ256" s="80"/>
      <c r="AK256" s="80"/>
      <c r="AL256" s="80"/>
      <c r="AM256" s="80"/>
      <c r="AN256" s="80"/>
      <c r="AO256" s="80"/>
      <c r="AP256" s="80"/>
      <c r="AQ256" s="80"/>
      <c r="AR256" s="80"/>
      <c r="AS256" s="80"/>
      <c r="AT256" s="80"/>
      <c r="AU256" s="80"/>
      <c r="AV256" s="80"/>
      <c r="AW256" s="80"/>
      <c r="AX256" s="80"/>
      <c r="AY256" s="80"/>
      <c r="AZ256" s="80"/>
      <c r="BA256" s="80"/>
      <c r="BB256" s="80"/>
      <c r="BC256" s="80"/>
      <c r="BD256" s="80"/>
      <c r="BE256" s="80"/>
      <c r="BF256" s="80"/>
      <c r="BG256" s="80"/>
      <c r="BH256" s="80"/>
      <c r="BI256" s="80"/>
      <c r="BJ256" s="80"/>
      <c r="BK256" s="80"/>
      <c r="BL256" s="80"/>
      <c r="BM256" s="80"/>
      <c r="BN256" s="80"/>
      <c r="BO256" s="80"/>
      <c r="BP256" s="80"/>
      <c r="BQ256" s="80"/>
      <c r="BR256" s="80"/>
      <c r="BS256" s="80"/>
      <c r="BT256" s="80"/>
      <c r="BU256" s="80"/>
      <c r="BV256" s="80"/>
      <c r="BW256" s="80"/>
      <c r="BX256" s="80"/>
      <c r="BY256" s="80"/>
      <c r="BZ256" s="80"/>
      <c r="CA256" s="80"/>
      <c r="CB256" s="80"/>
      <c r="CC256" s="80"/>
      <c r="CD256" s="80"/>
      <c r="CE256" s="80"/>
      <c r="CF256" s="80"/>
      <c r="CG256" s="80"/>
      <c r="CH256" s="80"/>
      <c r="CI256" s="80"/>
      <c r="CJ256" s="80"/>
      <c r="CK256" s="80"/>
      <c r="CL256" s="80"/>
      <c r="CM256" s="80"/>
      <c r="CN256" s="80"/>
    </row>
    <row r="257" spans="1:92" ht="12.75" x14ac:dyDescent="0.2">
      <c r="A257" s="666">
        <f>März!A7</f>
        <v>5</v>
      </c>
      <c r="B257" s="667">
        <f>März!B7</f>
        <v>46086</v>
      </c>
      <c r="C257" s="80"/>
      <c r="D257" s="664"/>
      <c r="E257" s="664"/>
      <c r="F257" s="664"/>
      <c r="G257" s="664"/>
      <c r="H257" s="664"/>
      <c r="I257" s="671">
        <f>März!I7</f>
        <v>0</v>
      </c>
      <c r="J257" s="672"/>
      <c r="K257" s="672"/>
      <c r="L257" s="672"/>
      <c r="M257" s="672"/>
      <c r="N257" s="672"/>
      <c r="O257" s="672"/>
      <c r="P257" s="672"/>
      <c r="Q257" s="671">
        <f>März!AQ7</f>
        <v>8</v>
      </c>
      <c r="R257" s="671"/>
      <c r="S257" s="671">
        <f>März!P7</f>
        <v>0</v>
      </c>
      <c r="T257" s="671">
        <f t="shared" si="72"/>
        <v>0</v>
      </c>
      <c r="U257" s="80"/>
      <c r="V257" s="673"/>
      <c r="W257" s="204" t="str">
        <f t="shared" si="73"/>
        <v/>
      </c>
      <c r="X257" s="204" t="e">
        <f t="shared" si="71"/>
        <v>#VALUE!</v>
      </c>
      <c r="Y257" s="204"/>
      <c r="Z257" s="201"/>
      <c r="AA257" s="201"/>
      <c r="AB257" s="201"/>
      <c r="AC257" s="80"/>
      <c r="AD257" s="80"/>
      <c r="AE257" s="80"/>
      <c r="AF257" s="80"/>
      <c r="AG257" s="80"/>
      <c r="AH257" s="80"/>
      <c r="AI257" s="80"/>
      <c r="AJ257" s="80"/>
      <c r="AK257" s="80"/>
      <c r="AL257" s="80"/>
      <c r="AM257" s="80"/>
      <c r="AN257" s="80"/>
      <c r="AO257" s="80"/>
      <c r="AP257" s="80"/>
      <c r="AQ257" s="80"/>
      <c r="AR257" s="80"/>
      <c r="AS257" s="80"/>
      <c r="AT257" s="80"/>
      <c r="AU257" s="80"/>
      <c r="AV257" s="80"/>
      <c r="AW257" s="80"/>
      <c r="AX257" s="80"/>
      <c r="AY257" s="80"/>
      <c r="AZ257" s="80"/>
      <c r="BA257" s="80"/>
      <c r="BB257" s="80"/>
      <c r="BC257" s="80"/>
      <c r="BD257" s="80"/>
      <c r="BE257" s="80"/>
      <c r="BF257" s="80"/>
      <c r="BG257" s="80"/>
      <c r="BH257" s="80"/>
      <c r="BI257" s="80"/>
      <c r="BJ257" s="80"/>
      <c r="BK257" s="80"/>
      <c r="BL257" s="80"/>
      <c r="BM257" s="80"/>
      <c r="BN257" s="80"/>
      <c r="BO257" s="80"/>
      <c r="BP257" s="80"/>
      <c r="BQ257" s="80"/>
      <c r="BR257" s="80"/>
      <c r="BS257" s="80"/>
      <c r="BT257" s="80"/>
      <c r="BU257" s="80"/>
      <c r="BV257" s="80"/>
      <c r="BW257" s="80"/>
      <c r="BX257" s="80"/>
      <c r="BY257" s="80"/>
      <c r="BZ257" s="80"/>
      <c r="CA257" s="80"/>
      <c r="CB257" s="80"/>
      <c r="CC257" s="80"/>
      <c r="CD257" s="80"/>
      <c r="CE257" s="80"/>
      <c r="CF257" s="80"/>
      <c r="CG257" s="80"/>
      <c r="CH257" s="80"/>
      <c r="CI257" s="80"/>
      <c r="CJ257" s="80"/>
      <c r="CK257" s="80"/>
      <c r="CL257" s="80"/>
      <c r="CM257" s="80"/>
      <c r="CN257" s="80"/>
    </row>
    <row r="258" spans="1:92" ht="12.75" x14ac:dyDescent="0.2">
      <c r="A258" s="666">
        <f>März!A8</f>
        <v>6</v>
      </c>
      <c r="B258" s="667">
        <f>März!B8</f>
        <v>46087</v>
      </c>
      <c r="C258" s="80"/>
      <c r="D258" s="664"/>
      <c r="E258" s="664"/>
      <c r="F258" s="664"/>
      <c r="G258" s="664"/>
      <c r="H258" s="664"/>
      <c r="I258" s="671">
        <f>März!I8</f>
        <v>0</v>
      </c>
      <c r="J258" s="672"/>
      <c r="K258" s="672"/>
      <c r="L258" s="672"/>
      <c r="M258" s="672"/>
      <c r="N258" s="672"/>
      <c r="O258" s="672"/>
      <c r="P258" s="672"/>
      <c r="Q258" s="671">
        <f>März!AQ8</f>
        <v>8</v>
      </c>
      <c r="R258" s="671"/>
      <c r="S258" s="671">
        <f>März!P8</f>
        <v>0</v>
      </c>
      <c r="T258" s="671">
        <f t="shared" si="72"/>
        <v>0</v>
      </c>
      <c r="U258" s="80"/>
      <c r="V258" s="673"/>
      <c r="W258" s="204" t="str">
        <f t="shared" si="73"/>
        <v/>
      </c>
      <c r="X258" s="204" t="e">
        <f t="shared" si="71"/>
        <v>#VALUE!</v>
      </c>
      <c r="Y258" s="204"/>
      <c r="Z258" s="201"/>
      <c r="AA258" s="201"/>
      <c r="AB258" s="201"/>
      <c r="AC258" s="80"/>
      <c r="AD258" s="80"/>
      <c r="AE258" s="80"/>
      <c r="AF258" s="80"/>
      <c r="AG258" s="80"/>
      <c r="AH258" s="80"/>
      <c r="AI258" s="80"/>
      <c r="AJ258" s="80"/>
      <c r="AK258" s="80"/>
      <c r="AL258" s="80"/>
      <c r="AM258" s="80"/>
      <c r="AN258" s="80"/>
      <c r="AO258" s="80"/>
      <c r="AP258" s="80"/>
      <c r="AQ258" s="80"/>
      <c r="AR258" s="80"/>
      <c r="AS258" s="80"/>
      <c r="AT258" s="80"/>
      <c r="AU258" s="80"/>
      <c r="AV258" s="80"/>
      <c r="AW258" s="80"/>
      <c r="AX258" s="80"/>
      <c r="AY258" s="80"/>
      <c r="AZ258" s="80"/>
      <c r="BA258" s="80"/>
      <c r="BB258" s="80"/>
      <c r="BC258" s="80"/>
      <c r="BD258" s="80"/>
      <c r="BE258" s="80"/>
      <c r="BF258" s="80"/>
      <c r="BG258" s="80"/>
      <c r="BH258" s="80"/>
      <c r="BI258" s="80"/>
      <c r="BJ258" s="80"/>
      <c r="BK258" s="80"/>
      <c r="BL258" s="80"/>
      <c r="BM258" s="80"/>
      <c r="BN258" s="80"/>
      <c r="BO258" s="80"/>
      <c r="BP258" s="80"/>
      <c r="BQ258" s="80"/>
      <c r="BR258" s="80"/>
      <c r="BS258" s="80"/>
      <c r="BT258" s="80"/>
      <c r="BU258" s="80"/>
      <c r="BV258" s="80"/>
      <c r="BW258" s="80"/>
      <c r="BX258" s="80"/>
      <c r="BY258" s="80"/>
      <c r="BZ258" s="80"/>
      <c r="CA258" s="80"/>
      <c r="CB258" s="80"/>
      <c r="CC258" s="80"/>
      <c r="CD258" s="80"/>
      <c r="CE258" s="80"/>
      <c r="CF258" s="80"/>
      <c r="CG258" s="80"/>
      <c r="CH258" s="80"/>
      <c r="CI258" s="80"/>
      <c r="CJ258" s="80"/>
      <c r="CK258" s="80"/>
      <c r="CL258" s="80"/>
      <c r="CM258" s="80"/>
      <c r="CN258" s="80"/>
    </row>
    <row r="259" spans="1:92" ht="12.75" x14ac:dyDescent="0.2">
      <c r="A259" s="666">
        <f>März!A9</f>
        <v>7</v>
      </c>
      <c r="B259" s="667">
        <f>März!B9</f>
        <v>46088</v>
      </c>
      <c r="C259" s="80"/>
      <c r="D259" s="664"/>
      <c r="E259" s="664"/>
      <c r="F259" s="664"/>
      <c r="G259" s="664"/>
      <c r="H259" s="664"/>
      <c r="I259" s="671">
        <f>März!I9</f>
        <v>0</v>
      </c>
      <c r="J259" s="672"/>
      <c r="K259" s="672"/>
      <c r="L259" s="672"/>
      <c r="M259" s="672"/>
      <c r="N259" s="672"/>
      <c r="O259" s="672"/>
      <c r="P259" s="672"/>
      <c r="Q259" s="671">
        <f>März!AQ9</f>
        <v>0</v>
      </c>
      <c r="R259" s="671"/>
      <c r="S259" s="671">
        <f>März!P9</f>
        <v>0</v>
      </c>
      <c r="T259" s="671">
        <f t="shared" si="72"/>
        <v>0</v>
      </c>
      <c r="U259" s="80"/>
      <c r="V259" s="673"/>
      <c r="W259" s="204" t="str">
        <f t="shared" si="73"/>
        <v/>
      </c>
      <c r="X259" s="204" t="e">
        <f t="shared" ref="X259:X322" si="74">V259-W259</f>
        <v>#VALUE!</v>
      </c>
      <c r="Y259" s="204"/>
      <c r="Z259" s="201"/>
      <c r="AA259" s="201"/>
      <c r="AB259" s="201"/>
      <c r="AC259" s="80"/>
      <c r="AD259" s="80"/>
      <c r="AE259" s="80"/>
      <c r="AF259" s="80"/>
      <c r="AG259" s="80"/>
      <c r="AH259" s="80"/>
      <c r="AI259" s="80"/>
      <c r="AJ259" s="80"/>
      <c r="AK259" s="80"/>
      <c r="AL259" s="80"/>
      <c r="AM259" s="80"/>
      <c r="AN259" s="80"/>
      <c r="AO259" s="80"/>
      <c r="AP259" s="80"/>
      <c r="AQ259" s="80"/>
      <c r="AR259" s="80"/>
      <c r="AS259" s="80"/>
      <c r="AT259" s="80"/>
      <c r="AU259" s="80"/>
      <c r="AV259" s="80"/>
      <c r="AW259" s="80"/>
      <c r="AX259" s="80"/>
      <c r="AY259" s="80"/>
      <c r="AZ259" s="80"/>
      <c r="BA259" s="80"/>
      <c r="BB259" s="80"/>
      <c r="BC259" s="80"/>
      <c r="BD259" s="80"/>
      <c r="BE259" s="80"/>
      <c r="BF259" s="80"/>
      <c r="BG259" s="80"/>
      <c r="BH259" s="80"/>
      <c r="BI259" s="80"/>
      <c r="BJ259" s="80"/>
      <c r="BK259" s="80"/>
      <c r="BL259" s="80"/>
      <c r="BM259" s="80"/>
      <c r="BN259" s="80"/>
      <c r="BO259" s="80"/>
      <c r="BP259" s="80"/>
      <c r="BQ259" s="80"/>
      <c r="BR259" s="80"/>
      <c r="BS259" s="80"/>
      <c r="BT259" s="80"/>
      <c r="BU259" s="80"/>
      <c r="BV259" s="80"/>
      <c r="BW259" s="80"/>
      <c r="BX259" s="80"/>
      <c r="BY259" s="80"/>
      <c r="BZ259" s="80"/>
      <c r="CA259" s="80"/>
      <c r="CB259" s="80"/>
      <c r="CC259" s="80"/>
      <c r="CD259" s="80"/>
      <c r="CE259" s="80"/>
      <c r="CF259" s="80"/>
      <c r="CG259" s="80"/>
      <c r="CH259" s="80"/>
      <c r="CI259" s="80"/>
      <c r="CJ259" s="80"/>
      <c r="CK259" s="80"/>
      <c r="CL259" s="80"/>
      <c r="CM259" s="80"/>
      <c r="CN259" s="80"/>
    </row>
    <row r="260" spans="1:92" ht="12.75" x14ac:dyDescent="0.2">
      <c r="A260" s="666">
        <f>März!A10</f>
        <v>1</v>
      </c>
      <c r="B260" s="667">
        <f>März!B10</f>
        <v>46089</v>
      </c>
      <c r="C260" s="80"/>
      <c r="D260" s="664"/>
      <c r="E260" s="664"/>
      <c r="F260" s="664"/>
      <c r="G260" s="664"/>
      <c r="H260" s="664"/>
      <c r="I260" s="671">
        <f>März!I10</f>
        <v>0</v>
      </c>
      <c r="J260" s="672"/>
      <c r="K260" s="672"/>
      <c r="L260" s="672"/>
      <c r="M260" s="672"/>
      <c r="N260" s="672"/>
      <c r="O260" s="672"/>
      <c r="P260" s="672"/>
      <c r="Q260" s="671">
        <f>März!AQ10</f>
        <v>0</v>
      </c>
      <c r="R260" s="671"/>
      <c r="S260" s="671">
        <f>März!P10</f>
        <v>0</v>
      </c>
      <c r="T260" s="671">
        <f t="shared" si="72"/>
        <v>0</v>
      </c>
      <c r="U260" s="80"/>
      <c r="V260" s="673"/>
      <c r="W260" s="204">
        <f t="shared" si="73"/>
        <v>40</v>
      </c>
      <c r="X260" s="204">
        <f t="shared" si="74"/>
        <v>-40</v>
      </c>
      <c r="Y260" s="204"/>
      <c r="Z260" s="201"/>
      <c r="AA260" s="201"/>
      <c r="AB260" s="201"/>
      <c r="AC260" s="80"/>
      <c r="AD260" s="80"/>
      <c r="AE260" s="80"/>
      <c r="AF260" s="80"/>
      <c r="AG260" s="80"/>
      <c r="AH260" s="80"/>
      <c r="AI260" s="80"/>
      <c r="AJ260" s="80"/>
      <c r="AK260" s="80"/>
      <c r="AL260" s="80"/>
      <c r="AM260" s="80"/>
      <c r="AN260" s="80"/>
      <c r="AO260" s="80"/>
      <c r="AP260" s="80"/>
      <c r="AQ260" s="80"/>
      <c r="AR260" s="80"/>
      <c r="AS260" s="80"/>
      <c r="AT260" s="80"/>
      <c r="AU260" s="80"/>
      <c r="AV260" s="80"/>
      <c r="AW260" s="80"/>
      <c r="AX260" s="80"/>
      <c r="AY260" s="80"/>
      <c r="AZ260" s="80"/>
      <c r="BA260" s="80"/>
      <c r="BB260" s="80"/>
      <c r="BC260" s="80"/>
      <c r="BD260" s="80"/>
      <c r="BE260" s="80"/>
      <c r="BF260" s="80"/>
      <c r="BG260" s="80"/>
      <c r="BH260" s="80"/>
      <c r="BI260" s="80"/>
      <c r="BJ260" s="80"/>
      <c r="BK260" s="80"/>
      <c r="BL260" s="80"/>
      <c r="BM260" s="80"/>
      <c r="BN260" s="80"/>
      <c r="BO260" s="80"/>
      <c r="BP260" s="80"/>
      <c r="BQ260" s="80"/>
      <c r="BR260" s="80"/>
      <c r="BS260" s="80"/>
      <c r="BT260" s="80"/>
      <c r="BU260" s="80"/>
      <c r="BV260" s="80"/>
      <c r="BW260" s="80"/>
      <c r="BX260" s="80"/>
      <c r="BY260" s="80"/>
      <c r="BZ260" s="80"/>
      <c r="CA260" s="80"/>
      <c r="CB260" s="80"/>
      <c r="CC260" s="80"/>
      <c r="CD260" s="80"/>
      <c r="CE260" s="80"/>
      <c r="CF260" s="80"/>
      <c r="CG260" s="80"/>
      <c r="CH260" s="80"/>
      <c r="CI260" s="80"/>
      <c r="CJ260" s="80"/>
      <c r="CK260" s="80"/>
      <c r="CL260" s="80"/>
      <c r="CM260" s="80"/>
      <c r="CN260" s="80"/>
    </row>
    <row r="261" spans="1:92" ht="12.75" x14ac:dyDescent="0.2">
      <c r="A261" s="666">
        <f>März!A11</f>
        <v>2</v>
      </c>
      <c r="B261" s="667">
        <f>März!B11</f>
        <v>46090</v>
      </c>
      <c r="C261" s="80"/>
      <c r="D261" s="664"/>
      <c r="E261" s="664"/>
      <c r="F261" s="664"/>
      <c r="G261" s="664"/>
      <c r="H261" s="664"/>
      <c r="I261" s="671">
        <f>März!I11</f>
        <v>0</v>
      </c>
      <c r="J261" s="672"/>
      <c r="K261" s="672"/>
      <c r="L261" s="672"/>
      <c r="M261" s="672"/>
      <c r="N261" s="672"/>
      <c r="O261" s="672"/>
      <c r="P261" s="672"/>
      <c r="Q261" s="671">
        <f>März!AQ11</f>
        <v>8</v>
      </c>
      <c r="R261" s="671"/>
      <c r="S261" s="671">
        <f>März!P11</f>
        <v>0</v>
      </c>
      <c r="T261" s="671">
        <f t="shared" si="72"/>
        <v>0</v>
      </c>
      <c r="U261" s="80"/>
      <c r="V261" s="673"/>
      <c r="W261" s="204" t="str">
        <f t="shared" si="73"/>
        <v/>
      </c>
      <c r="X261" s="204" t="e">
        <f t="shared" si="74"/>
        <v>#VALUE!</v>
      </c>
      <c r="Y261" s="204"/>
      <c r="Z261" s="201"/>
      <c r="AA261" s="201"/>
      <c r="AB261" s="201"/>
      <c r="AC261" s="80"/>
      <c r="AD261" s="80"/>
      <c r="AE261" s="80"/>
      <c r="AF261" s="80"/>
      <c r="AG261" s="80"/>
      <c r="AH261" s="80"/>
      <c r="AI261" s="80"/>
      <c r="AJ261" s="80"/>
      <c r="AK261" s="80"/>
      <c r="AL261" s="80"/>
      <c r="AM261" s="80"/>
      <c r="AN261" s="80"/>
      <c r="AO261" s="80"/>
      <c r="AP261" s="80"/>
      <c r="AQ261" s="80"/>
      <c r="AR261" s="80"/>
      <c r="AS261" s="80"/>
      <c r="AT261" s="80"/>
      <c r="AU261" s="80"/>
      <c r="AV261" s="80"/>
      <c r="AW261" s="80"/>
      <c r="AX261" s="80"/>
      <c r="AY261" s="80"/>
      <c r="AZ261" s="80"/>
      <c r="BA261" s="80"/>
      <c r="BB261" s="80"/>
      <c r="BC261" s="80"/>
      <c r="BD261" s="80"/>
      <c r="BE261" s="80"/>
      <c r="BF261" s="80"/>
      <c r="BG261" s="80"/>
      <c r="BH261" s="80"/>
      <c r="BI261" s="80"/>
      <c r="BJ261" s="80"/>
      <c r="BK261" s="80"/>
      <c r="BL261" s="80"/>
      <c r="BM261" s="80"/>
      <c r="BN261" s="80"/>
      <c r="BO261" s="80"/>
      <c r="BP261" s="80"/>
      <c r="BQ261" s="80"/>
      <c r="BR261" s="80"/>
      <c r="BS261" s="80"/>
      <c r="BT261" s="80"/>
      <c r="BU261" s="80"/>
      <c r="BV261" s="80"/>
      <c r="BW261" s="80"/>
      <c r="BX261" s="80"/>
      <c r="BY261" s="80"/>
      <c r="BZ261" s="80"/>
      <c r="CA261" s="80"/>
      <c r="CB261" s="80"/>
      <c r="CC261" s="80"/>
      <c r="CD261" s="80"/>
      <c r="CE261" s="80"/>
      <c r="CF261" s="80"/>
      <c r="CG261" s="80"/>
      <c r="CH261" s="80"/>
      <c r="CI261" s="80"/>
      <c r="CJ261" s="80"/>
      <c r="CK261" s="80"/>
      <c r="CL261" s="80"/>
      <c r="CM261" s="80"/>
      <c r="CN261" s="80"/>
    </row>
    <row r="262" spans="1:92" ht="12.75" x14ac:dyDescent="0.2">
      <c r="A262" s="666">
        <f>März!A12</f>
        <v>3</v>
      </c>
      <c r="B262" s="667">
        <f>März!B12</f>
        <v>46091</v>
      </c>
      <c r="C262" s="80"/>
      <c r="D262" s="664"/>
      <c r="E262" s="664"/>
      <c r="F262" s="664"/>
      <c r="G262" s="664"/>
      <c r="H262" s="664"/>
      <c r="I262" s="671">
        <f>März!I12</f>
        <v>0</v>
      </c>
      <c r="J262" s="672"/>
      <c r="K262" s="672"/>
      <c r="L262" s="672"/>
      <c r="M262" s="672"/>
      <c r="N262" s="672"/>
      <c r="O262" s="672"/>
      <c r="P262" s="672"/>
      <c r="Q262" s="671">
        <f>März!AQ12</f>
        <v>8</v>
      </c>
      <c r="R262" s="671"/>
      <c r="S262" s="671">
        <f>März!P12</f>
        <v>0</v>
      </c>
      <c r="T262" s="671">
        <f t="shared" si="72"/>
        <v>0</v>
      </c>
      <c r="U262" s="80"/>
      <c r="V262" s="673"/>
      <c r="W262" s="204" t="str">
        <f t="shared" si="73"/>
        <v/>
      </c>
      <c r="X262" s="204" t="e">
        <f t="shared" si="74"/>
        <v>#VALUE!</v>
      </c>
      <c r="Y262" s="204"/>
      <c r="Z262" s="201"/>
      <c r="AA262" s="201"/>
      <c r="AB262" s="201"/>
      <c r="AC262" s="80"/>
      <c r="AD262" s="80"/>
      <c r="AE262" s="80"/>
      <c r="AF262" s="80"/>
      <c r="AG262" s="80"/>
      <c r="AH262" s="80"/>
      <c r="AI262" s="80"/>
      <c r="AJ262" s="80"/>
      <c r="AK262" s="80"/>
      <c r="AL262" s="80"/>
      <c r="AM262" s="80"/>
      <c r="AN262" s="80"/>
      <c r="AO262" s="80"/>
      <c r="AP262" s="80"/>
      <c r="AQ262" s="80"/>
      <c r="AR262" s="80"/>
      <c r="AS262" s="80"/>
      <c r="AT262" s="80"/>
      <c r="AU262" s="80"/>
      <c r="AV262" s="80"/>
      <c r="AW262" s="80"/>
      <c r="AX262" s="80"/>
      <c r="AY262" s="80"/>
      <c r="AZ262" s="80"/>
      <c r="BA262" s="80"/>
      <c r="BB262" s="80"/>
      <c r="BC262" s="80"/>
      <c r="BD262" s="80"/>
      <c r="BE262" s="80"/>
      <c r="BF262" s="80"/>
      <c r="BG262" s="80"/>
      <c r="BH262" s="80"/>
      <c r="BI262" s="80"/>
      <c r="BJ262" s="80"/>
      <c r="BK262" s="80"/>
      <c r="BL262" s="80"/>
      <c r="BM262" s="80"/>
      <c r="BN262" s="80"/>
      <c r="BO262" s="80"/>
      <c r="BP262" s="80"/>
      <c r="BQ262" s="80"/>
      <c r="BR262" s="80"/>
      <c r="BS262" s="80"/>
      <c r="BT262" s="80"/>
      <c r="BU262" s="80"/>
      <c r="BV262" s="80"/>
      <c r="BW262" s="80"/>
      <c r="BX262" s="80"/>
      <c r="BY262" s="80"/>
      <c r="BZ262" s="80"/>
      <c r="CA262" s="80"/>
      <c r="CB262" s="80"/>
      <c r="CC262" s="80"/>
      <c r="CD262" s="80"/>
      <c r="CE262" s="80"/>
      <c r="CF262" s="80"/>
      <c r="CG262" s="80"/>
      <c r="CH262" s="80"/>
      <c r="CI262" s="80"/>
      <c r="CJ262" s="80"/>
      <c r="CK262" s="80"/>
      <c r="CL262" s="80"/>
      <c r="CM262" s="80"/>
      <c r="CN262" s="80"/>
    </row>
    <row r="263" spans="1:92" ht="12.75" x14ac:dyDescent="0.2">
      <c r="A263" s="666">
        <f>März!A13</f>
        <v>4</v>
      </c>
      <c r="B263" s="667">
        <f>März!B13</f>
        <v>46092</v>
      </c>
      <c r="C263" s="80"/>
      <c r="D263" s="664"/>
      <c r="E263" s="664"/>
      <c r="F263" s="664"/>
      <c r="G263" s="664"/>
      <c r="H263" s="664"/>
      <c r="I263" s="671">
        <f>März!I13</f>
        <v>0</v>
      </c>
      <c r="J263" s="672"/>
      <c r="K263" s="672"/>
      <c r="L263" s="672"/>
      <c r="M263" s="672"/>
      <c r="N263" s="672"/>
      <c r="O263" s="672"/>
      <c r="P263" s="672"/>
      <c r="Q263" s="671">
        <f>März!AQ13</f>
        <v>8</v>
      </c>
      <c r="R263" s="671"/>
      <c r="S263" s="671">
        <f>März!P13</f>
        <v>0</v>
      </c>
      <c r="T263" s="671">
        <f t="shared" ref="T263:T326" si="75">IF(A263=1,SUM(I257:I263),0)</f>
        <v>0</v>
      </c>
      <c r="U263" s="80"/>
      <c r="V263" s="673"/>
      <c r="W263" s="204" t="str">
        <f t="shared" ref="W263:W326" si="76">IF(A263=1,SUM(Q257:Q263),"")</f>
        <v/>
      </c>
      <c r="X263" s="204" t="e">
        <f t="shared" si="74"/>
        <v>#VALUE!</v>
      </c>
      <c r="Y263" s="204"/>
      <c r="Z263" s="201"/>
      <c r="AA263" s="201"/>
      <c r="AB263" s="201"/>
      <c r="AC263" s="80"/>
      <c r="AD263" s="80"/>
      <c r="AE263" s="80"/>
      <c r="AF263" s="80"/>
      <c r="AG263" s="80"/>
      <c r="AH263" s="80"/>
      <c r="AI263" s="80"/>
      <c r="AJ263" s="80"/>
      <c r="AK263" s="80"/>
      <c r="AL263" s="80"/>
      <c r="AM263" s="80"/>
      <c r="AN263" s="80"/>
      <c r="AO263" s="80"/>
      <c r="AP263" s="80"/>
      <c r="AQ263" s="80"/>
      <c r="AR263" s="80"/>
      <c r="AS263" s="80"/>
      <c r="AT263" s="80"/>
      <c r="AU263" s="80"/>
      <c r="AV263" s="80"/>
      <c r="AW263" s="80"/>
      <c r="AX263" s="80"/>
      <c r="AY263" s="80"/>
      <c r="AZ263" s="80"/>
      <c r="BA263" s="80"/>
      <c r="BB263" s="80"/>
      <c r="BC263" s="80"/>
      <c r="BD263" s="80"/>
      <c r="BE263" s="80"/>
      <c r="BF263" s="80"/>
      <c r="BG263" s="80"/>
      <c r="BH263" s="80"/>
      <c r="BI263" s="80"/>
      <c r="BJ263" s="80"/>
      <c r="BK263" s="80"/>
      <c r="BL263" s="80"/>
      <c r="BM263" s="80"/>
      <c r="BN263" s="80"/>
      <c r="BO263" s="80"/>
      <c r="BP263" s="80"/>
      <c r="BQ263" s="80"/>
      <c r="BR263" s="80"/>
      <c r="BS263" s="80"/>
      <c r="BT263" s="80"/>
      <c r="BU263" s="80"/>
      <c r="BV263" s="80"/>
      <c r="BW263" s="80"/>
      <c r="BX263" s="80"/>
      <c r="BY263" s="80"/>
      <c r="BZ263" s="80"/>
      <c r="CA263" s="80"/>
      <c r="CB263" s="80"/>
      <c r="CC263" s="80"/>
      <c r="CD263" s="80"/>
      <c r="CE263" s="80"/>
      <c r="CF263" s="80"/>
      <c r="CG263" s="80"/>
      <c r="CH263" s="80"/>
      <c r="CI263" s="80"/>
      <c r="CJ263" s="80"/>
      <c r="CK263" s="80"/>
      <c r="CL263" s="80"/>
      <c r="CM263" s="80"/>
      <c r="CN263" s="80"/>
    </row>
    <row r="264" spans="1:92" ht="12.75" x14ac:dyDescent="0.2">
      <c r="A264" s="666">
        <f>März!A14</f>
        <v>5</v>
      </c>
      <c r="B264" s="667">
        <f>März!B14</f>
        <v>46093</v>
      </c>
      <c r="C264" s="80"/>
      <c r="D264" s="664"/>
      <c r="E264" s="664"/>
      <c r="F264" s="664"/>
      <c r="G264" s="664"/>
      <c r="H264" s="664"/>
      <c r="I264" s="671">
        <f>März!I14</f>
        <v>0</v>
      </c>
      <c r="J264" s="672"/>
      <c r="K264" s="672"/>
      <c r="L264" s="672"/>
      <c r="M264" s="672"/>
      <c r="N264" s="672"/>
      <c r="O264" s="672"/>
      <c r="P264" s="672"/>
      <c r="Q264" s="671">
        <f>März!AQ14</f>
        <v>8</v>
      </c>
      <c r="R264" s="671"/>
      <c r="S264" s="671">
        <f>März!P14</f>
        <v>0</v>
      </c>
      <c r="T264" s="671">
        <f t="shared" si="75"/>
        <v>0</v>
      </c>
      <c r="U264" s="80"/>
      <c r="V264" s="673"/>
      <c r="W264" s="204" t="str">
        <f t="shared" si="76"/>
        <v/>
      </c>
      <c r="X264" s="204" t="e">
        <f t="shared" si="74"/>
        <v>#VALUE!</v>
      </c>
      <c r="Y264" s="204"/>
      <c r="Z264" s="201"/>
      <c r="AA264" s="201"/>
      <c r="AB264" s="201"/>
      <c r="AC264" s="80"/>
      <c r="AD264" s="80"/>
      <c r="AE264" s="80"/>
      <c r="AF264" s="80"/>
      <c r="AG264" s="80"/>
      <c r="AH264" s="80"/>
      <c r="AI264" s="80"/>
      <c r="AJ264" s="80"/>
      <c r="AK264" s="80"/>
      <c r="AL264" s="80"/>
      <c r="AM264" s="80"/>
      <c r="AN264" s="80"/>
      <c r="AO264" s="80"/>
      <c r="AP264" s="80"/>
      <c r="AQ264" s="80"/>
      <c r="AR264" s="80"/>
      <c r="AS264" s="80"/>
      <c r="AT264" s="80"/>
      <c r="AU264" s="80"/>
      <c r="AV264" s="80"/>
      <c r="AW264" s="80"/>
      <c r="AX264" s="80"/>
      <c r="AY264" s="80"/>
      <c r="AZ264" s="80"/>
      <c r="BA264" s="80"/>
      <c r="BB264" s="80"/>
      <c r="BC264" s="80"/>
      <c r="BD264" s="80"/>
      <c r="BE264" s="80"/>
      <c r="BF264" s="80"/>
      <c r="BG264" s="80"/>
      <c r="BH264" s="80"/>
      <c r="BI264" s="80"/>
      <c r="BJ264" s="80"/>
      <c r="BK264" s="80"/>
      <c r="BL264" s="80"/>
      <c r="BM264" s="80"/>
      <c r="BN264" s="80"/>
      <c r="BO264" s="80"/>
      <c r="BP264" s="80"/>
      <c r="BQ264" s="80"/>
      <c r="BR264" s="80"/>
      <c r="BS264" s="80"/>
      <c r="BT264" s="80"/>
      <c r="BU264" s="80"/>
      <c r="BV264" s="80"/>
      <c r="BW264" s="80"/>
      <c r="BX264" s="80"/>
      <c r="BY264" s="80"/>
      <c r="BZ264" s="80"/>
      <c r="CA264" s="80"/>
      <c r="CB264" s="80"/>
      <c r="CC264" s="80"/>
      <c r="CD264" s="80"/>
      <c r="CE264" s="80"/>
      <c r="CF264" s="80"/>
      <c r="CG264" s="80"/>
      <c r="CH264" s="80"/>
      <c r="CI264" s="80"/>
      <c r="CJ264" s="80"/>
      <c r="CK264" s="80"/>
      <c r="CL264" s="80"/>
      <c r="CM264" s="80"/>
      <c r="CN264" s="80"/>
    </row>
    <row r="265" spans="1:92" ht="12.75" x14ac:dyDescent="0.2">
      <c r="A265" s="666">
        <f>März!A15</f>
        <v>6</v>
      </c>
      <c r="B265" s="667">
        <f>März!B15</f>
        <v>46094</v>
      </c>
      <c r="C265" s="80"/>
      <c r="D265" s="664"/>
      <c r="E265" s="664"/>
      <c r="F265" s="664"/>
      <c r="G265" s="664"/>
      <c r="H265" s="664"/>
      <c r="I265" s="671">
        <f>März!I15</f>
        <v>0</v>
      </c>
      <c r="J265" s="672"/>
      <c r="K265" s="672"/>
      <c r="L265" s="672"/>
      <c r="M265" s="672"/>
      <c r="N265" s="672"/>
      <c r="O265" s="672"/>
      <c r="P265" s="672"/>
      <c r="Q265" s="671">
        <f>März!AQ15</f>
        <v>8</v>
      </c>
      <c r="R265" s="671"/>
      <c r="S265" s="671">
        <f>März!P15</f>
        <v>0</v>
      </c>
      <c r="T265" s="671">
        <f t="shared" si="75"/>
        <v>0</v>
      </c>
      <c r="U265" s="80"/>
      <c r="V265" s="673"/>
      <c r="W265" s="204" t="str">
        <f t="shared" si="76"/>
        <v/>
      </c>
      <c r="X265" s="204" t="e">
        <f t="shared" si="74"/>
        <v>#VALUE!</v>
      </c>
      <c r="Y265" s="204"/>
      <c r="Z265" s="201"/>
      <c r="AA265" s="201"/>
      <c r="AB265" s="201"/>
      <c r="AC265" s="80"/>
      <c r="AD265" s="80"/>
      <c r="AE265" s="80"/>
      <c r="AF265" s="80"/>
      <c r="AG265" s="80"/>
      <c r="AH265" s="80"/>
      <c r="AI265" s="80"/>
      <c r="AJ265" s="80"/>
      <c r="AK265" s="80"/>
      <c r="AL265" s="80"/>
      <c r="AM265" s="80"/>
      <c r="AN265" s="80"/>
      <c r="AO265" s="80"/>
      <c r="AP265" s="80"/>
      <c r="AQ265" s="80"/>
      <c r="AR265" s="80"/>
      <c r="AS265" s="80"/>
      <c r="AT265" s="80"/>
      <c r="AU265" s="80"/>
      <c r="AV265" s="80"/>
      <c r="AW265" s="80"/>
      <c r="AX265" s="80"/>
      <c r="AY265" s="80"/>
      <c r="AZ265" s="80"/>
      <c r="BA265" s="80"/>
      <c r="BB265" s="80"/>
      <c r="BC265" s="80"/>
      <c r="BD265" s="80"/>
      <c r="BE265" s="80"/>
      <c r="BF265" s="80"/>
      <c r="BG265" s="80"/>
      <c r="BH265" s="80"/>
      <c r="BI265" s="80"/>
      <c r="BJ265" s="80"/>
      <c r="BK265" s="80"/>
      <c r="BL265" s="80"/>
      <c r="BM265" s="80"/>
      <c r="BN265" s="80"/>
      <c r="BO265" s="80"/>
      <c r="BP265" s="80"/>
      <c r="BQ265" s="80"/>
      <c r="BR265" s="80"/>
      <c r="BS265" s="80"/>
      <c r="BT265" s="80"/>
      <c r="BU265" s="80"/>
      <c r="BV265" s="80"/>
      <c r="BW265" s="80"/>
      <c r="BX265" s="80"/>
      <c r="BY265" s="80"/>
      <c r="BZ265" s="80"/>
      <c r="CA265" s="80"/>
      <c r="CB265" s="80"/>
      <c r="CC265" s="80"/>
      <c r="CD265" s="80"/>
      <c r="CE265" s="80"/>
      <c r="CF265" s="80"/>
      <c r="CG265" s="80"/>
      <c r="CH265" s="80"/>
      <c r="CI265" s="80"/>
      <c r="CJ265" s="80"/>
      <c r="CK265" s="80"/>
      <c r="CL265" s="80"/>
      <c r="CM265" s="80"/>
      <c r="CN265" s="80"/>
    </row>
    <row r="266" spans="1:92" ht="12.75" x14ac:dyDescent="0.2">
      <c r="A266" s="666">
        <f>März!A16</f>
        <v>7</v>
      </c>
      <c r="B266" s="667">
        <f>März!B16</f>
        <v>46095</v>
      </c>
      <c r="C266" s="80"/>
      <c r="D266" s="664"/>
      <c r="E266" s="664"/>
      <c r="F266" s="664"/>
      <c r="G266" s="664"/>
      <c r="H266" s="664"/>
      <c r="I266" s="671">
        <f>März!I16</f>
        <v>0</v>
      </c>
      <c r="J266" s="672"/>
      <c r="K266" s="672"/>
      <c r="L266" s="672"/>
      <c r="M266" s="672"/>
      <c r="N266" s="672"/>
      <c r="O266" s="672"/>
      <c r="P266" s="672"/>
      <c r="Q266" s="671">
        <f>März!AQ16</f>
        <v>0</v>
      </c>
      <c r="R266" s="671"/>
      <c r="S266" s="671">
        <f>März!P16</f>
        <v>0</v>
      </c>
      <c r="T266" s="671">
        <f t="shared" si="75"/>
        <v>0</v>
      </c>
      <c r="U266" s="80"/>
      <c r="V266" s="673"/>
      <c r="W266" s="204" t="str">
        <f t="shared" si="76"/>
        <v/>
      </c>
      <c r="X266" s="204" t="e">
        <f t="shared" si="74"/>
        <v>#VALUE!</v>
      </c>
      <c r="Y266" s="204"/>
      <c r="Z266" s="201"/>
      <c r="AA266" s="201"/>
      <c r="AB266" s="201"/>
      <c r="AC266" s="80"/>
      <c r="AD266" s="80"/>
      <c r="AE266" s="80"/>
      <c r="AF266" s="80"/>
      <c r="AG266" s="80"/>
      <c r="AH266" s="80"/>
      <c r="AI266" s="80"/>
      <c r="AJ266" s="80"/>
      <c r="AK266" s="80"/>
      <c r="AL266" s="80"/>
      <c r="AM266" s="80"/>
      <c r="AN266" s="80"/>
      <c r="AO266" s="80"/>
      <c r="AP266" s="80"/>
      <c r="AQ266" s="80"/>
      <c r="AR266" s="80"/>
      <c r="AS266" s="80"/>
      <c r="AT266" s="80"/>
      <c r="AU266" s="80"/>
      <c r="AV266" s="80"/>
      <c r="AW266" s="80"/>
      <c r="AX266" s="80"/>
      <c r="AY266" s="80"/>
      <c r="AZ266" s="80"/>
      <c r="BA266" s="80"/>
      <c r="BB266" s="80"/>
      <c r="BC266" s="80"/>
      <c r="BD266" s="80"/>
      <c r="BE266" s="80"/>
      <c r="BF266" s="80"/>
      <c r="BG266" s="80"/>
      <c r="BH266" s="80"/>
      <c r="BI266" s="80"/>
      <c r="BJ266" s="80"/>
      <c r="BK266" s="80"/>
      <c r="BL266" s="80"/>
      <c r="BM266" s="80"/>
      <c r="BN266" s="80"/>
      <c r="BO266" s="80"/>
      <c r="BP266" s="80"/>
      <c r="BQ266" s="80"/>
      <c r="BR266" s="80"/>
      <c r="BS266" s="80"/>
      <c r="BT266" s="80"/>
      <c r="BU266" s="80"/>
      <c r="BV266" s="80"/>
      <c r="BW266" s="80"/>
      <c r="BX266" s="80"/>
      <c r="BY266" s="80"/>
      <c r="BZ266" s="80"/>
      <c r="CA266" s="80"/>
      <c r="CB266" s="80"/>
      <c r="CC266" s="80"/>
      <c r="CD266" s="80"/>
      <c r="CE266" s="80"/>
      <c r="CF266" s="80"/>
      <c r="CG266" s="80"/>
      <c r="CH266" s="80"/>
      <c r="CI266" s="80"/>
      <c r="CJ266" s="80"/>
      <c r="CK266" s="80"/>
      <c r="CL266" s="80"/>
      <c r="CM266" s="80"/>
      <c r="CN266" s="80"/>
    </row>
    <row r="267" spans="1:92" ht="12.75" x14ac:dyDescent="0.2">
      <c r="A267" s="666">
        <f>März!A17</f>
        <v>1</v>
      </c>
      <c r="B267" s="667">
        <f>März!B17</f>
        <v>46096</v>
      </c>
      <c r="C267" s="80"/>
      <c r="D267" s="664"/>
      <c r="E267" s="664"/>
      <c r="F267" s="664"/>
      <c r="G267" s="664"/>
      <c r="H267" s="664"/>
      <c r="I267" s="671">
        <f>März!I17</f>
        <v>0</v>
      </c>
      <c r="J267" s="672"/>
      <c r="K267" s="672"/>
      <c r="L267" s="672"/>
      <c r="M267" s="672"/>
      <c r="N267" s="672"/>
      <c r="O267" s="672"/>
      <c r="P267" s="672"/>
      <c r="Q267" s="671">
        <f>März!AQ17</f>
        <v>0</v>
      </c>
      <c r="R267" s="671"/>
      <c r="S267" s="671">
        <f>März!P17</f>
        <v>0</v>
      </c>
      <c r="T267" s="671">
        <f t="shared" si="75"/>
        <v>0</v>
      </c>
      <c r="U267" s="80"/>
      <c r="V267" s="673"/>
      <c r="W267" s="204">
        <f t="shared" si="76"/>
        <v>40</v>
      </c>
      <c r="X267" s="204">
        <f t="shared" si="74"/>
        <v>-40</v>
      </c>
      <c r="Y267" s="204"/>
      <c r="Z267" s="201"/>
      <c r="AA267" s="201"/>
      <c r="AB267" s="201"/>
      <c r="AC267" s="80"/>
      <c r="AD267" s="80"/>
      <c r="AE267" s="80"/>
      <c r="AF267" s="80"/>
      <c r="AG267" s="80"/>
      <c r="AH267" s="80"/>
      <c r="AI267" s="80"/>
      <c r="AJ267" s="80"/>
      <c r="AK267" s="80"/>
      <c r="AL267" s="80"/>
      <c r="AM267" s="80"/>
      <c r="AN267" s="80"/>
      <c r="AO267" s="80"/>
      <c r="AP267" s="80"/>
      <c r="AQ267" s="80"/>
      <c r="AR267" s="80"/>
      <c r="AS267" s="80"/>
      <c r="AT267" s="80"/>
      <c r="AU267" s="80"/>
      <c r="AV267" s="80"/>
      <c r="AW267" s="80"/>
      <c r="AX267" s="80"/>
      <c r="AY267" s="80"/>
      <c r="AZ267" s="80"/>
      <c r="BA267" s="80"/>
      <c r="BB267" s="80"/>
      <c r="BC267" s="80"/>
      <c r="BD267" s="80"/>
      <c r="BE267" s="80"/>
      <c r="BF267" s="80"/>
      <c r="BG267" s="80"/>
      <c r="BH267" s="80"/>
      <c r="BI267" s="80"/>
      <c r="BJ267" s="80"/>
      <c r="BK267" s="80"/>
      <c r="BL267" s="80"/>
      <c r="BM267" s="80"/>
      <c r="BN267" s="80"/>
      <c r="BO267" s="80"/>
      <c r="BP267" s="80"/>
      <c r="BQ267" s="80"/>
      <c r="BR267" s="80"/>
      <c r="BS267" s="80"/>
      <c r="BT267" s="80"/>
      <c r="BU267" s="80"/>
      <c r="BV267" s="80"/>
      <c r="BW267" s="80"/>
      <c r="BX267" s="80"/>
      <c r="BY267" s="80"/>
      <c r="BZ267" s="80"/>
      <c r="CA267" s="80"/>
      <c r="CB267" s="80"/>
      <c r="CC267" s="80"/>
      <c r="CD267" s="80"/>
      <c r="CE267" s="80"/>
      <c r="CF267" s="80"/>
      <c r="CG267" s="80"/>
      <c r="CH267" s="80"/>
      <c r="CI267" s="80"/>
      <c r="CJ267" s="80"/>
      <c r="CK267" s="80"/>
      <c r="CL267" s="80"/>
      <c r="CM267" s="80"/>
      <c r="CN267" s="80"/>
    </row>
    <row r="268" spans="1:92" ht="12.75" x14ac:dyDescent="0.2">
      <c r="A268" s="666">
        <f>März!A18</f>
        <v>2</v>
      </c>
      <c r="B268" s="667">
        <f>März!B18</f>
        <v>46097</v>
      </c>
      <c r="C268" s="80"/>
      <c r="D268" s="664"/>
      <c r="E268" s="664"/>
      <c r="F268" s="664"/>
      <c r="G268" s="664"/>
      <c r="H268" s="664"/>
      <c r="I268" s="671">
        <f>März!I18</f>
        <v>0</v>
      </c>
      <c r="J268" s="672"/>
      <c r="K268" s="672"/>
      <c r="L268" s="672"/>
      <c r="M268" s="672"/>
      <c r="N268" s="672"/>
      <c r="O268" s="672"/>
      <c r="P268" s="672"/>
      <c r="Q268" s="671">
        <f>März!AQ18</f>
        <v>8</v>
      </c>
      <c r="R268" s="671"/>
      <c r="S268" s="671">
        <f>März!P18</f>
        <v>0</v>
      </c>
      <c r="T268" s="671">
        <f t="shared" si="75"/>
        <v>0</v>
      </c>
      <c r="U268" s="80"/>
      <c r="V268" s="673"/>
      <c r="W268" s="204" t="str">
        <f t="shared" si="76"/>
        <v/>
      </c>
      <c r="X268" s="204" t="e">
        <f t="shared" si="74"/>
        <v>#VALUE!</v>
      </c>
      <c r="Y268" s="204"/>
      <c r="Z268" s="201"/>
      <c r="AA268" s="201"/>
      <c r="AB268" s="201"/>
      <c r="AC268" s="80"/>
      <c r="AD268" s="80"/>
      <c r="AE268" s="80"/>
      <c r="AF268" s="80"/>
      <c r="AG268" s="80"/>
      <c r="AH268" s="80"/>
      <c r="AI268" s="80"/>
      <c r="AJ268" s="80"/>
      <c r="AK268" s="80"/>
      <c r="AL268" s="80"/>
      <c r="AM268" s="80"/>
      <c r="AN268" s="80"/>
      <c r="AO268" s="80"/>
      <c r="AP268" s="80"/>
      <c r="AQ268" s="80"/>
      <c r="AR268" s="80"/>
      <c r="AS268" s="80"/>
      <c r="AT268" s="80"/>
      <c r="AU268" s="80"/>
      <c r="AV268" s="80"/>
      <c r="AW268" s="80"/>
      <c r="AX268" s="80"/>
      <c r="AY268" s="80"/>
      <c r="AZ268" s="80"/>
      <c r="BA268" s="80"/>
      <c r="BB268" s="80"/>
      <c r="BC268" s="80"/>
      <c r="BD268" s="80"/>
      <c r="BE268" s="80"/>
      <c r="BF268" s="80"/>
      <c r="BG268" s="80"/>
      <c r="BH268" s="80"/>
      <c r="BI268" s="80"/>
      <c r="BJ268" s="80"/>
      <c r="BK268" s="80"/>
      <c r="BL268" s="80"/>
      <c r="BM268" s="80"/>
      <c r="BN268" s="80"/>
      <c r="BO268" s="80"/>
      <c r="BP268" s="80"/>
      <c r="BQ268" s="80"/>
      <c r="BR268" s="80"/>
      <c r="BS268" s="80"/>
      <c r="BT268" s="80"/>
      <c r="BU268" s="80"/>
      <c r="BV268" s="80"/>
      <c r="BW268" s="80"/>
      <c r="BX268" s="80"/>
      <c r="BY268" s="80"/>
      <c r="BZ268" s="80"/>
      <c r="CA268" s="80"/>
      <c r="CB268" s="80"/>
      <c r="CC268" s="80"/>
      <c r="CD268" s="80"/>
      <c r="CE268" s="80"/>
      <c r="CF268" s="80"/>
      <c r="CG268" s="80"/>
      <c r="CH268" s="80"/>
      <c r="CI268" s="80"/>
      <c r="CJ268" s="80"/>
      <c r="CK268" s="80"/>
      <c r="CL268" s="80"/>
      <c r="CM268" s="80"/>
      <c r="CN268" s="80"/>
    </row>
    <row r="269" spans="1:92" ht="12.75" x14ac:dyDescent="0.2">
      <c r="A269" s="666">
        <f>März!A19</f>
        <v>3</v>
      </c>
      <c r="B269" s="667">
        <f>März!B19</f>
        <v>46098</v>
      </c>
      <c r="C269" s="80"/>
      <c r="D269" s="664"/>
      <c r="E269" s="664"/>
      <c r="F269" s="664"/>
      <c r="G269" s="664"/>
      <c r="H269" s="664"/>
      <c r="I269" s="671">
        <f>März!I19</f>
        <v>0</v>
      </c>
      <c r="J269" s="672"/>
      <c r="K269" s="672"/>
      <c r="L269" s="672"/>
      <c r="M269" s="672"/>
      <c r="N269" s="672"/>
      <c r="O269" s="672"/>
      <c r="P269" s="672"/>
      <c r="Q269" s="671">
        <f>März!AQ19</f>
        <v>8</v>
      </c>
      <c r="R269" s="671"/>
      <c r="S269" s="671">
        <f>März!P19</f>
        <v>0</v>
      </c>
      <c r="T269" s="671">
        <f t="shared" si="75"/>
        <v>0</v>
      </c>
      <c r="U269" s="80"/>
      <c r="V269" s="673"/>
      <c r="W269" s="204" t="str">
        <f t="shared" si="76"/>
        <v/>
      </c>
      <c r="X269" s="204" t="e">
        <f t="shared" si="74"/>
        <v>#VALUE!</v>
      </c>
      <c r="Y269" s="204"/>
      <c r="Z269" s="201"/>
      <c r="AA269" s="201"/>
      <c r="AB269" s="201"/>
      <c r="AC269" s="80"/>
      <c r="AD269" s="80"/>
      <c r="AE269" s="80"/>
      <c r="AF269" s="80"/>
      <c r="AG269" s="80"/>
      <c r="AH269" s="80"/>
      <c r="AI269" s="80"/>
      <c r="AJ269" s="80"/>
      <c r="AK269" s="80"/>
      <c r="AL269" s="80"/>
      <c r="AM269" s="80"/>
      <c r="AN269" s="80"/>
      <c r="AO269" s="80"/>
      <c r="AP269" s="80"/>
      <c r="AQ269" s="80"/>
      <c r="AR269" s="80"/>
      <c r="AS269" s="80"/>
      <c r="AT269" s="80"/>
      <c r="AU269" s="80"/>
      <c r="AV269" s="80"/>
      <c r="AW269" s="80"/>
      <c r="AX269" s="80"/>
      <c r="AY269" s="80"/>
      <c r="AZ269" s="80"/>
      <c r="BA269" s="80"/>
      <c r="BB269" s="80"/>
      <c r="BC269" s="80"/>
      <c r="BD269" s="80"/>
      <c r="BE269" s="80"/>
      <c r="BF269" s="80"/>
      <c r="BG269" s="80"/>
      <c r="BH269" s="80"/>
      <c r="BI269" s="80"/>
      <c r="BJ269" s="80"/>
      <c r="BK269" s="80"/>
      <c r="BL269" s="80"/>
      <c r="BM269" s="80"/>
      <c r="BN269" s="80"/>
      <c r="BO269" s="80"/>
      <c r="BP269" s="80"/>
      <c r="BQ269" s="80"/>
      <c r="BR269" s="80"/>
      <c r="BS269" s="80"/>
      <c r="BT269" s="80"/>
      <c r="BU269" s="80"/>
      <c r="BV269" s="80"/>
      <c r="BW269" s="80"/>
      <c r="BX269" s="80"/>
      <c r="BY269" s="80"/>
      <c r="BZ269" s="80"/>
      <c r="CA269" s="80"/>
      <c r="CB269" s="80"/>
      <c r="CC269" s="80"/>
      <c r="CD269" s="80"/>
      <c r="CE269" s="80"/>
      <c r="CF269" s="80"/>
      <c r="CG269" s="80"/>
      <c r="CH269" s="80"/>
      <c r="CI269" s="80"/>
      <c r="CJ269" s="80"/>
      <c r="CK269" s="80"/>
      <c r="CL269" s="80"/>
      <c r="CM269" s="80"/>
      <c r="CN269" s="80"/>
    </row>
    <row r="270" spans="1:92" ht="12.75" x14ac:dyDescent="0.2">
      <c r="A270" s="666">
        <f>März!A20</f>
        <v>4</v>
      </c>
      <c r="B270" s="667">
        <f>März!B20</f>
        <v>46099</v>
      </c>
      <c r="C270" s="80"/>
      <c r="D270" s="664"/>
      <c r="E270" s="664"/>
      <c r="F270" s="664"/>
      <c r="G270" s="664"/>
      <c r="H270" s="664"/>
      <c r="I270" s="671">
        <f>März!I20</f>
        <v>0</v>
      </c>
      <c r="J270" s="672"/>
      <c r="K270" s="672"/>
      <c r="L270" s="672"/>
      <c r="M270" s="672"/>
      <c r="N270" s="672"/>
      <c r="O270" s="672"/>
      <c r="P270" s="672"/>
      <c r="Q270" s="671">
        <f>März!AQ20</f>
        <v>8</v>
      </c>
      <c r="R270" s="671"/>
      <c r="S270" s="671">
        <f>März!P20</f>
        <v>0</v>
      </c>
      <c r="T270" s="671">
        <f t="shared" si="75"/>
        <v>0</v>
      </c>
      <c r="U270" s="80"/>
      <c r="V270" s="673"/>
      <c r="W270" s="204" t="str">
        <f t="shared" si="76"/>
        <v/>
      </c>
      <c r="X270" s="204" t="e">
        <f t="shared" si="74"/>
        <v>#VALUE!</v>
      </c>
      <c r="Y270" s="204"/>
      <c r="Z270" s="201"/>
      <c r="AA270" s="201"/>
      <c r="AB270" s="201"/>
      <c r="AC270" s="80"/>
      <c r="AD270" s="80"/>
      <c r="AE270" s="80"/>
      <c r="AF270" s="80"/>
      <c r="AG270" s="80"/>
      <c r="AH270" s="80"/>
      <c r="AI270" s="80"/>
      <c r="AJ270" s="80"/>
      <c r="AK270" s="80"/>
      <c r="AL270" s="80"/>
      <c r="AM270" s="80"/>
      <c r="AN270" s="80"/>
      <c r="AO270" s="80"/>
      <c r="AP270" s="80"/>
      <c r="AQ270" s="80"/>
      <c r="AR270" s="80"/>
      <c r="AS270" s="80"/>
      <c r="AT270" s="80"/>
      <c r="AU270" s="80"/>
      <c r="AV270" s="80"/>
      <c r="AW270" s="80"/>
      <c r="AX270" s="80"/>
      <c r="AY270" s="80"/>
      <c r="AZ270" s="80"/>
      <c r="BA270" s="80"/>
      <c r="BB270" s="80"/>
      <c r="BC270" s="80"/>
      <c r="BD270" s="80"/>
      <c r="BE270" s="80"/>
      <c r="BF270" s="80"/>
      <c r="BG270" s="80"/>
      <c r="BH270" s="80"/>
      <c r="BI270" s="80"/>
      <c r="BJ270" s="80"/>
      <c r="BK270" s="80"/>
      <c r="BL270" s="80"/>
      <c r="BM270" s="80"/>
      <c r="BN270" s="80"/>
      <c r="BO270" s="80"/>
      <c r="BP270" s="80"/>
      <c r="BQ270" s="80"/>
      <c r="BR270" s="80"/>
      <c r="BS270" s="80"/>
      <c r="BT270" s="80"/>
      <c r="BU270" s="80"/>
      <c r="BV270" s="80"/>
      <c r="BW270" s="80"/>
      <c r="BX270" s="80"/>
      <c r="BY270" s="80"/>
      <c r="BZ270" s="80"/>
      <c r="CA270" s="80"/>
      <c r="CB270" s="80"/>
      <c r="CC270" s="80"/>
      <c r="CD270" s="80"/>
      <c r="CE270" s="80"/>
      <c r="CF270" s="80"/>
      <c r="CG270" s="80"/>
      <c r="CH270" s="80"/>
      <c r="CI270" s="80"/>
      <c r="CJ270" s="80"/>
      <c r="CK270" s="80"/>
      <c r="CL270" s="80"/>
      <c r="CM270" s="80"/>
      <c r="CN270" s="80"/>
    </row>
    <row r="271" spans="1:92" ht="12.75" x14ac:dyDescent="0.2">
      <c r="A271" s="666">
        <f>März!A21</f>
        <v>5</v>
      </c>
      <c r="B271" s="667">
        <f>März!B21</f>
        <v>46100</v>
      </c>
      <c r="C271" s="80"/>
      <c r="D271" s="664"/>
      <c r="E271" s="664"/>
      <c r="F271" s="664"/>
      <c r="G271" s="664"/>
      <c r="H271" s="664"/>
      <c r="I271" s="671">
        <f>März!I21</f>
        <v>0</v>
      </c>
      <c r="J271" s="672"/>
      <c r="K271" s="672"/>
      <c r="L271" s="672"/>
      <c r="M271" s="672"/>
      <c r="N271" s="672"/>
      <c r="O271" s="672"/>
      <c r="P271" s="672"/>
      <c r="Q271" s="671">
        <f>März!AQ21</f>
        <v>8</v>
      </c>
      <c r="R271" s="671"/>
      <c r="S271" s="671">
        <f>März!P21</f>
        <v>0</v>
      </c>
      <c r="T271" s="671">
        <f t="shared" si="75"/>
        <v>0</v>
      </c>
      <c r="U271" s="80"/>
      <c r="V271" s="673"/>
      <c r="W271" s="204" t="str">
        <f t="shared" si="76"/>
        <v/>
      </c>
      <c r="X271" s="204" t="e">
        <f t="shared" si="74"/>
        <v>#VALUE!</v>
      </c>
      <c r="Y271" s="204"/>
      <c r="Z271" s="201"/>
      <c r="AA271" s="201"/>
      <c r="AB271" s="201"/>
      <c r="AC271" s="80"/>
      <c r="AD271" s="80"/>
      <c r="AE271" s="80"/>
      <c r="AF271" s="80"/>
      <c r="AG271" s="80"/>
      <c r="AH271" s="80"/>
      <c r="AI271" s="80"/>
      <c r="AJ271" s="80"/>
      <c r="AK271" s="80"/>
      <c r="AL271" s="80"/>
      <c r="AM271" s="80"/>
      <c r="AN271" s="80"/>
      <c r="AO271" s="80"/>
      <c r="AP271" s="80"/>
      <c r="AQ271" s="80"/>
      <c r="AR271" s="80"/>
      <c r="AS271" s="80"/>
      <c r="AT271" s="80"/>
      <c r="AU271" s="80"/>
      <c r="AV271" s="80"/>
      <c r="AW271" s="80"/>
      <c r="AX271" s="80"/>
      <c r="AY271" s="80"/>
      <c r="AZ271" s="80"/>
      <c r="BA271" s="80"/>
      <c r="BB271" s="80"/>
      <c r="BC271" s="80"/>
      <c r="BD271" s="80"/>
      <c r="BE271" s="80"/>
      <c r="BF271" s="80"/>
      <c r="BG271" s="80"/>
      <c r="BH271" s="80"/>
      <c r="BI271" s="80"/>
      <c r="BJ271" s="80"/>
      <c r="BK271" s="80"/>
      <c r="BL271" s="80"/>
      <c r="BM271" s="80"/>
      <c r="BN271" s="80"/>
      <c r="BO271" s="80"/>
      <c r="BP271" s="80"/>
      <c r="BQ271" s="80"/>
      <c r="BR271" s="80"/>
      <c r="BS271" s="80"/>
      <c r="BT271" s="80"/>
      <c r="BU271" s="80"/>
      <c r="BV271" s="80"/>
      <c r="BW271" s="80"/>
      <c r="BX271" s="80"/>
      <c r="BY271" s="80"/>
      <c r="BZ271" s="80"/>
      <c r="CA271" s="80"/>
      <c r="CB271" s="80"/>
      <c r="CC271" s="80"/>
      <c r="CD271" s="80"/>
      <c r="CE271" s="80"/>
      <c r="CF271" s="80"/>
      <c r="CG271" s="80"/>
      <c r="CH271" s="80"/>
      <c r="CI271" s="80"/>
      <c r="CJ271" s="80"/>
      <c r="CK271" s="80"/>
      <c r="CL271" s="80"/>
      <c r="CM271" s="80"/>
      <c r="CN271" s="80"/>
    </row>
    <row r="272" spans="1:92" ht="12.75" x14ac:dyDescent="0.2">
      <c r="A272" s="666">
        <f>März!A22</f>
        <v>6</v>
      </c>
      <c r="B272" s="667">
        <f>März!B22</f>
        <v>46101</v>
      </c>
      <c r="C272" s="80"/>
      <c r="D272" s="664"/>
      <c r="E272" s="664"/>
      <c r="F272" s="664"/>
      <c r="G272" s="664"/>
      <c r="H272" s="664"/>
      <c r="I272" s="671">
        <f>März!I22</f>
        <v>0</v>
      </c>
      <c r="J272" s="672"/>
      <c r="K272" s="672"/>
      <c r="L272" s="672"/>
      <c r="M272" s="672"/>
      <c r="N272" s="672"/>
      <c r="O272" s="672"/>
      <c r="P272" s="672"/>
      <c r="Q272" s="671">
        <f>März!AQ22</f>
        <v>8</v>
      </c>
      <c r="R272" s="671"/>
      <c r="S272" s="671">
        <f>März!P22</f>
        <v>0</v>
      </c>
      <c r="T272" s="671">
        <f t="shared" si="75"/>
        <v>0</v>
      </c>
      <c r="U272" s="80"/>
      <c r="V272" s="673"/>
      <c r="W272" s="204" t="str">
        <f t="shared" si="76"/>
        <v/>
      </c>
      <c r="X272" s="204" t="e">
        <f t="shared" si="74"/>
        <v>#VALUE!</v>
      </c>
      <c r="Y272" s="204"/>
      <c r="Z272" s="201"/>
      <c r="AA272" s="201"/>
      <c r="AB272" s="201"/>
      <c r="AC272" s="80"/>
      <c r="AD272" s="80"/>
      <c r="AE272" s="80"/>
      <c r="AF272" s="80"/>
      <c r="AG272" s="80"/>
      <c r="AH272" s="80"/>
      <c r="AI272" s="80"/>
      <c r="AJ272" s="80"/>
      <c r="AK272" s="80"/>
      <c r="AL272" s="80"/>
      <c r="AM272" s="80"/>
      <c r="AN272" s="80"/>
      <c r="AO272" s="80"/>
      <c r="AP272" s="80"/>
      <c r="AQ272" s="80"/>
      <c r="AR272" s="80"/>
      <c r="AS272" s="80"/>
      <c r="AT272" s="80"/>
      <c r="AU272" s="80"/>
      <c r="AV272" s="80"/>
      <c r="AW272" s="80"/>
      <c r="AX272" s="80"/>
      <c r="AY272" s="80"/>
      <c r="AZ272" s="80"/>
      <c r="BA272" s="80"/>
      <c r="BB272" s="80"/>
      <c r="BC272" s="80"/>
      <c r="BD272" s="80"/>
      <c r="BE272" s="80"/>
      <c r="BF272" s="80"/>
      <c r="BG272" s="80"/>
      <c r="BH272" s="80"/>
      <c r="BI272" s="80"/>
      <c r="BJ272" s="80"/>
      <c r="BK272" s="80"/>
      <c r="BL272" s="80"/>
      <c r="BM272" s="80"/>
      <c r="BN272" s="80"/>
      <c r="BO272" s="80"/>
      <c r="BP272" s="80"/>
      <c r="BQ272" s="80"/>
      <c r="BR272" s="80"/>
      <c r="BS272" s="80"/>
      <c r="BT272" s="80"/>
      <c r="BU272" s="80"/>
      <c r="BV272" s="80"/>
      <c r="BW272" s="80"/>
      <c r="BX272" s="80"/>
      <c r="BY272" s="80"/>
      <c r="BZ272" s="80"/>
      <c r="CA272" s="80"/>
      <c r="CB272" s="80"/>
      <c r="CC272" s="80"/>
      <c r="CD272" s="80"/>
      <c r="CE272" s="80"/>
      <c r="CF272" s="80"/>
      <c r="CG272" s="80"/>
      <c r="CH272" s="80"/>
      <c r="CI272" s="80"/>
      <c r="CJ272" s="80"/>
      <c r="CK272" s="80"/>
      <c r="CL272" s="80"/>
      <c r="CM272" s="80"/>
      <c r="CN272" s="80"/>
    </row>
    <row r="273" spans="1:92" ht="12.75" x14ac:dyDescent="0.2">
      <c r="A273" s="666">
        <f>März!A23</f>
        <v>7</v>
      </c>
      <c r="B273" s="667">
        <f>März!B23</f>
        <v>46102</v>
      </c>
      <c r="C273" s="80"/>
      <c r="D273" s="664"/>
      <c r="E273" s="664"/>
      <c r="F273" s="664"/>
      <c r="G273" s="664"/>
      <c r="H273" s="664"/>
      <c r="I273" s="671">
        <f>März!I23</f>
        <v>0</v>
      </c>
      <c r="J273" s="672"/>
      <c r="K273" s="672"/>
      <c r="L273" s="672"/>
      <c r="M273" s="672"/>
      <c r="N273" s="672"/>
      <c r="O273" s="672"/>
      <c r="P273" s="672"/>
      <c r="Q273" s="671">
        <f>März!AQ23</f>
        <v>0</v>
      </c>
      <c r="R273" s="671"/>
      <c r="S273" s="671">
        <f>März!P23</f>
        <v>0</v>
      </c>
      <c r="T273" s="671">
        <f t="shared" si="75"/>
        <v>0</v>
      </c>
      <c r="U273" s="80"/>
      <c r="V273" s="673"/>
      <c r="W273" s="204" t="str">
        <f t="shared" si="76"/>
        <v/>
      </c>
      <c r="X273" s="204" t="e">
        <f t="shared" si="74"/>
        <v>#VALUE!</v>
      </c>
      <c r="Y273" s="204"/>
      <c r="Z273" s="201"/>
      <c r="AA273" s="201"/>
      <c r="AB273" s="201"/>
      <c r="AC273" s="80"/>
      <c r="AD273" s="80"/>
      <c r="AE273" s="80"/>
      <c r="AF273" s="80"/>
      <c r="AG273" s="80"/>
      <c r="AH273" s="80"/>
      <c r="AI273" s="80"/>
      <c r="AJ273" s="80"/>
      <c r="AK273" s="80"/>
      <c r="AL273" s="80"/>
      <c r="AM273" s="80"/>
      <c r="AN273" s="80"/>
      <c r="AO273" s="80"/>
      <c r="AP273" s="80"/>
      <c r="AQ273" s="80"/>
      <c r="AR273" s="80"/>
      <c r="AS273" s="80"/>
      <c r="AT273" s="80"/>
      <c r="AU273" s="80"/>
      <c r="AV273" s="80"/>
      <c r="AW273" s="80"/>
      <c r="AX273" s="80"/>
      <c r="AY273" s="80"/>
      <c r="AZ273" s="80"/>
      <c r="BA273" s="80"/>
      <c r="BB273" s="80"/>
      <c r="BC273" s="80"/>
      <c r="BD273" s="80"/>
      <c r="BE273" s="80"/>
      <c r="BF273" s="80"/>
      <c r="BG273" s="80"/>
      <c r="BH273" s="80"/>
      <c r="BI273" s="80"/>
      <c r="BJ273" s="80"/>
      <c r="BK273" s="80"/>
      <c r="BL273" s="80"/>
      <c r="BM273" s="80"/>
      <c r="BN273" s="80"/>
      <c r="BO273" s="80"/>
      <c r="BP273" s="80"/>
      <c r="BQ273" s="80"/>
      <c r="BR273" s="80"/>
      <c r="BS273" s="80"/>
      <c r="BT273" s="80"/>
      <c r="BU273" s="80"/>
      <c r="BV273" s="80"/>
      <c r="BW273" s="80"/>
      <c r="BX273" s="80"/>
      <c r="BY273" s="80"/>
      <c r="BZ273" s="80"/>
      <c r="CA273" s="80"/>
      <c r="CB273" s="80"/>
      <c r="CC273" s="80"/>
      <c r="CD273" s="80"/>
      <c r="CE273" s="80"/>
      <c r="CF273" s="80"/>
      <c r="CG273" s="80"/>
      <c r="CH273" s="80"/>
      <c r="CI273" s="80"/>
      <c r="CJ273" s="80"/>
      <c r="CK273" s="80"/>
      <c r="CL273" s="80"/>
      <c r="CM273" s="80"/>
      <c r="CN273" s="80"/>
    </row>
    <row r="274" spans="1:92" ht="12.75" x14ac:dyDescent="0.2">
      <c r="A274" s="666">
        <f>März!A24</f>
        <v>1</v>
      </c>
      <c r="B274" s="667">
        <f>März!B24</f>
        <v>46103</v>
      </c>
      <c r="C274" s="80"/>
      <c r="D274" s="664"/>
      <c r="E274" s="664"/>
      <c r="F274" s="664"/>
      <c r="G274" s="664"/>
      <c r="H274" s="664"/>
      <c r="I274" s="671">
        <f>März!I24</f>
        <v>0</v>
      </c>
      <c r="J274" s="672"/>
      <c r="K274" s="672"/>
      <c r="L274" s="672"/>
      <c r="M274" s="672"/>
      <c r="N274" s="672"/>
      <c r="O274" s="672"/>
      <c r="P274" s="672"/>
      <c r="Q274" s="671">
        <f>März!AQ24</f>
        <v>0</v>
      </c>
      <c r="R274" s="671"/>
      <c r="S274" s="671">
        <f>März!P24</f>
        <v>0</v>
      </c>
      <c r="T274" s="671">
        <f t="shared" si="75"/>
        <v>0</v>
      </c>
      <c r="U274" s="80"/>
      <c r="V274" s="673"/>
      <c r="W274" s="204">
        <f t="shared" si="76"/>
        <v>40</v>
      </c>
      <c r="X274" s="204">
        <f t="shared" si="74"/>
        <v>-40</v>
      </c>
      <c r="Y274" s="204"/>
      <c r="Z274" s="201"/>
      <c r="AA274" s="201"/>
      <c r="AB274" s="201"/>
      <c r="AC274" s="80"/>
      <c r="AD274" s="80"/>
      <c r="AE274" s="80"/>
      <c r="AF274" s="80"/>
      <c r="AG274" s="80"/>
      <c r="AH274" s="80"/>
      <c r="AI274" s="80"/>
      <c r="AJ274" s="80"/>
      <c r="AK274" s="80"/>
      <c r="AL274" s="80"/>
      <c r="AM274" s="80"/>
      <c r="AN274" s="80"/>
      <c r="AO274" s="80"/>
      <c r="AP274" s="80"/>
      <c r="AQ274" s="80"/>
      <c r="AR274" s="80"/>
      <c r="AS274" s="80"/>
      <c r="AT274" s="80"/>
      <c r="AU274" s="80"/>
      <c r="AV274" s="80"/>
      <c r="AW274" s="80"/>
      <c r="AX274" s="80"/>
      <c r="AY274" s="80"/>
      <c r="AZ274" s="80"/>
      <c r="BA274" s="80"/>
      <c r="BB274" s="80"/>
      <c r="BC274" s="80"/>
      <c r="BD274" s="80"/>
      <c r="BE274" s="80"/>
      <c r="BF274" s="80"/>
      <c r="BG274" s="80"/>
      <c r="BH274" s="80"/>
      <c r="BI274" s="80"/>
      <c r="BJ274" s="80"/>
      <c r="BK274" s="80"/>
      <c r="BL274" s="80"/>
      <c r="BM274" s="80"/>
      <c r="BN274" s="80"/>
      <c r="BO274" s="80"/>
      <c r="BP274" s="80"/>
      <c r="BQ274" s="80"/>
      <c r="BR274" s="80"/>
      <c r="BS274" s="80"/>
      <c r="BT274" s="80"/>
      <c r="BU274" s="80"/>
      <c r="BV274" s="80"/>
      <c r="BW274" s="80"/>
      <c r="BX274" s="80"/>
      <c r="BY274" s="80"/>
      <c r="BZ274" s="80"/>
      <c r="CA274" s="80"/>
      <c r="CB274" s="80"/>
      <c r="CC274" s="80"/>
      <c r="CD274" s="80"/>
      <c r="CE274" s="80"/>
      <c r="CF274" s="80"/>
      <c r="CG274" s="80"/>
      <c r="CH274" s="80"/>
      <c r="CI274" s="80"/>
      <c r="CJ274" s="80"/>
      <c r="CK274" s="80"/>
      <c r="CL274" s="80"/>
      <c r="CM274" s="80"/>
      <c r="CN274" s="80"/>
    </row>
    <row r="275" spans="1:92" ht="12.75" x14ac:dyDescent="0.2">
      <c r="A275" s="666">
        <f>März!A25</f>
        <v>2</v>
      </c>
      <c r="B275" s="667">
        <f>März!B25</f>
        <v>46104</v>
      </c>
      <c r="C275" s="80"/>
      <c r="D275" s="664"/>
      <c r="E275" s="664"/>
      <c r="F275" s="664"/>
      <c r="G275" s="664"/>
      <c r="H275" s="664"/>
      <c r="I275" s="671">
        <f>März!I25</f>
        <v>0</v>
      </c>
      <c r="J275" s="672"/>
      <c r="K275" s="672"/>
      <c r="L275" s="672"/>
      <c r="M275" s="672"/>
      <c r="N275" s="672"/>
      <c r="O275" s="672"/>
      <c r="P275" s="672"/>
      <c r="Q275" s="671">
        <f>März!AQ25</f>
        <v>8</v>
      </c>
      <c r="R275" s="671"/>
      <c r="S275" s="671">
        <f>März!P25</f>
        <v>0</v>
      </c>
      <c r="T275" s="671">
        <f t="shared" si="75"/>
        <v>0</v>
      </c>
      <c r="U275" s="80"/>
      <c r="V275" s="673"/>
      <c r="W275" s="204" t="str">
        <f t="shared" si="76"/>
        <v/>
      </c>
      <c r="X275" s="204" t="e">
        <f t="shared" si="74"/>
        <v>#VALUE!</v>
      </c>
      <c r="Y275" s="204"/>
      <c r="Z275" s="201"/>
      <c r="AA275" s="201"/>
      <c r="AB275" s="201"/>
      <c r="AC275" s="80"/>
      <c r="AD275" s="80"/>
      <c r="AE275" s="80"/>
      <c r="AF275" s="80"/>
      <c r="AG275" s="80"/>
      <c r="AH275" s="80"/>
      <c r="AI275" s="80"/>
      <c r="AJ275" s="80"/>
      <c r="AK275" s="80"/>
      <c r="AL275" s="80"/>
      <c r="AM275" s="80"/>
      <c r="AN275" s="80"/>
      <c r="AO275" s="80"/>
      <c r="AP275" s="80"/>
      <c r="AQ275" s="80"/>
      <c r="AR275" s="80"/>
      <c r="AS275" s="80"/>
      <c r="AT275" s="80"/>
      <c r="AU275" s="80"/>
      <c r="AV275" s="80"/>
      <c r="AW275" s="80"/>
      <c r="AX275" s="80"/>
      <c r="AY275" s="80"/>
      <c r="AZ275" s="80"/>
      <c r="BA275" s="80"/>
      <c r="BB275" s="80"/>
      <c r="BC275" s="80"/>
      <c r="BD275" s="80"/>
      <c r="BE275" s="80"/>
      <c r="BF275" s="80"/>
      <c r="BG275" s="80"/>
      <c r="BH275" s="80"/>
      <c r="BI275" s="80"/>
      <c r="BJ275" s="80"/>
      <c r="BK275" s="80"/>
      <c r="BL275" s="80"/>
      <c r="BM275" s="80"/>
      <c r="BN275" s="80"/>
      <c r="BO275" s="80"/>
      <c r="BP275" s="80"/>
      <c r="BQ275" s="80"/>
      <c r="BR275" s="80"/>
      <c r="BS275" s="80"/>
      <c r="BT275" s="80"/>
      <c r="BU275" s="80"/>
      <c r="BV275" s="80"/>
      <c r="BW275" s="80"/>
      <c r="BX275" s="80"/>
      <c r="BY275" s="80"/>
      <c r="BZ275" s="80"/>
      <c r="CA275" s="80"/>
      <c r="CB275" s="80"/>
      <c r="CC275" s="80"/>
      <c r="CD275" s="80"/>
      <c r="CE275" s="80"/>
      <c r="CF275" s="80"/>
      <c r="CG275" s="80"/>
      <c r="CH275" s="80"/>
      <c r="CI275" s="80"/>
      <c r="CJ275" s="80"/>
      <c r="CK275" s="80"/>
      <c r="CL275" s="80"/>
      <c r="CM275" s="80"/>
      <c r="CN275" s="80"/>
    </row>
    <row r="276" spans="1:92" ht="12.75" x14ac:dyDescent="0.2">
      <c r="A276" s="666">
        <f>März!A26</f>
        <v>3</v>
      </c>
      <c r="B276" s="667">
        <f>März!B26</f>
        <v>46105</v>
      </c>
      <c r="C276" s="80"/>
      <c r="D276" s="664"/>
      <c r="E276" s="664"/>
      <c r="F276" s="664"/>
      <c r="G276" s="664"/>
      <c r="H276" s="664"/>
      <c r="I276" s="671">
        <f>März!I26</f>
        <v>0</v>
      </c>
      <c r="J276" s="672"/>
      <c r="K276" s="672"/>
      <c r="L276" s="672"/>
      <c r="M276" s="672"/>
      <c r="N276" s="672"/>
      <c r="O276" s="672"/>
      <c r="P276" s="672"/>
      <c r="Q276" s="671">
        <f>März!AQ26</f>
        <v>8</v>
      </c>
      <c r="R276" s="671"/>
      <c r="S276" s="671">
        <f>März!P26</f>
        <v>0</v>
      </c>
      <c r="T276" s="671">
        <f t="shared" si="75"/>
        <v>0</v>
      </c>
      <c r="U276" s="80"/>
      <c r="V276" s="673"/>
      <c r="W276" s="204" t="str">
        <f t="shared" si="76"/>
        <v/>
      </c>
      <c r="X276" s="204" t="e">
        <f t="shared" si="74"/>
        <v>#VALUE!</v>
      </c>
      <c r="Y276" s="204"/>
      <c r="Z276" s="201"/>
      <c r="AA276" s="201"/>
      <c r="AB276" s="201"/>
      <c r="AC276" s="80"/>
      <c r="AD276" s="80"/>
      <c r="AE276" s="80"/>
      <c r="AF276" s="80"/>
      <c r="AG276" s="80"/>
      <c r="AH276" s="80"/>
      <c r="AI276" s="80"/>
      <c r="AJ276" s="80"/>
      <c r="AK276" s="80"/>
      <c r="AL276" s="80"/>
      <c r="AM276" s="80"/>
      <c r="AN276" s="80"/>
      <c r="AO276" s="80"/>
      <c r="AP276" s="80"/>
      <c r="AQ276" s="80"/>
      <c r="AR276" s="80"/>
      <c r="AS276" s="80"/>
      <c r="AT276" s="80"/>
      <c r="AU276" s="80"/>
      <c r="AV276" s="80"/>
      <c r="AW276" s="80"/>
      <c r="AX276" s="80"/>
      <c r="AY276" s="80"/>
      <c r="AZ276" s="80"/>
      <c r="BA276" s="80"/>
      <c r="BB276" s="80"/>
      <c r="BC276" s="80"/>
      <c r="BD276" s="80"/>
      <c r="BE276" s="80"/>
      <c r="BF276" s="80"/>
      <c r="BG276" s="80"/>
      <c r="BH276" s="80"/>
      <c r="BI276" s="80"/>
      <c r="BJ276" s="80"/>
      <c r="BK276" s="80"/>
      <c r="BL276" s="80"/>
      <c r="BM276" s="80"/>
      <c r="BN276" s="80"/>
      <c r="BO276" s="80"/>
      <c r="BP276" s="80"/>
      <c r="BQ276" s="80"/>
      <c r="BR276" s="80"/>
      <c r="BS276" s="80"/>
      <c r="BT276" s="80"/>
      <c r="BU276" s="80"/>
      <c r="BV276" s="80"/>
      <c r="BW276" s="80"/>
      <c r="BX276" s="80"/>
      <c r="BY276" s="80"/>
      <c r="BZ276" s="80"/>
      <c r="CA276" s="80"/>
      <c r="CB276" s="80"/>
      <c r="CC276" s="80"/>
      <c r="CD276" s="80"/>
      <c r="CE276" s="80"/>
      <c r="CF276" s="80"/>
      <c r="CG276" s="80"/>
      <c r="CH276" s="80"/>
      <c r="CI276" s="80"/>
      <c r="CJ276" s="80"/>
      <c r="CK276" s="80"/>
      <c r="CL276" s="80"/>
      <c r="CM276" s="80"/>
      <c r="CN276" s="80"/>
    </row>
    <row r="277" spans="1:92" ht="12.75" x14ac:dyDescent="0.2">
      <c r="A277" s="666">
        <f>März!A27</f>
        <v>4</v>
      </c>
      <c r="B277" s="667">
        <f>März!B27</f>
        <v>46106</v>
      </c>
      <c r="C277" s="80"/>
      <c r="D277" s="664"/>
      <c r="E277" s="664"/>
      <c r="F277" s="664"/>
      <c r="G277" s="664"/>
      <c r="H277" s="664"/>
      <c r="I277" s="671">
        <f>März!I27</f>
        <v>0</v>
      </c>
      <c r="J277" s="672"/>
      <c r="K277" s="672"/>
      <c r="L277" s="672"/>
      <c r="M277" s="672"/>
      <c r="N277" s="672"/>
      <c r="O277" s="672"/>
      <c r="P277" s="672"/>
      <c r="Q277" s="671">
        <f>März!AQ27</f>
        <v>8</v>
      </c>
      <c r="R277" s="671"/>
      <c r="S277" s="671">
        <f>März!P27</f>
        <v>0</v>
      </c>
      <c r="T277" s="671">
        <f t="shared" si="75"/>
        <v>0</v>
      </c>
      <c r="U277" s="80"/>
      <c r="V277" s="673"/>
      <c r="W277" s="204" t="str">
        <f t="shared" si="76"/>
        <v/>
      </c>
      <c r="X277" s="204" t="e">
        <f t="shared" si="74"/>
        <v>#VALUE!</v>
      </c>
      <c r="Y277" s="204"/>
      <c r="Z277" s="201"/>
      <c r="AA277" s="201"/>
      <c r="AB277" s="201"/>
      <c r="AC277" s="80"/>
      <c r="AD277" s="80"/>
      <c r="AE277" s="80"/>
      <c r="AF277" s="80"/>
      <c r="AG277" s="80"/>
      <c r="AH277" s="80"/>
      <c r="AI277" s="80"/>
      <c r="AJ277" s="80"/>
      <c r="AK277" s="80"/>
      <c r="AL277" s="80"/>
      <c r="AM277" s="80"/>
      <c r="AN277" s="80"/>
      <c r="AO277" s="80"/>
      <c r="AP277" s="80"/>
      <c r="AQ277" s="80"/>
      <c r="AR277" s="80"/>
      <c r="AS277" s="80"/>
      <c r="AT277" s="80"/>
      <c r="AU277" s="80"/>
      <c r="AV277" s="80"/>
      <c r="AW277" s="80"/>
      <c r="AX277" s="80"/>
      <c r="AY277" s="80"/>
      <c r="AZ277" s="80"/>
      <c r="BA277" s="80"/>
      <c r="BB277" s="80"/>
      <c r="BC277" s="80"/>
      <c r="BD277" s="80"/>
      <c r="BE277" s="80"/>
      <c r="BF277" s="80"/>
      <c r="BG277" s="80"/>
      <c r="BH277" s="80"/>
      <c r="BI277" s="80"/>
      <c r="BJ277" s="80"/>
      <c r="BK277" s="80"/>
      <c r="BL277" s="80"/>
      <c r="BM277" s="80"/>
      <c r="BN277" s="80"/>
      <c r="BO277" s="80"/>
      <c r="BP277" s="80"/>
      <c r="BQ277" s="80"/>
      <c r="BR277" s="80"/>
      <c r="BS277" s="80"/>
      <c r="BT277" s="80"/>
      <c r="BU277" s="80"/>
      <c r="BV277" s="80"/>
      <c r="BW277" s="80"/>
      <c r="BX277" s="80"/>
      <c r="BY277" s="80"/>
      <c r="BZ277" s="80"/>
      <c r="CA277" s="80"/>
      <c r="CB277" s="80"/>
      <c r="CC277" s="80"/>
      <c r="CD277" s="80"/>
      <c r="CE277" s="80"/>
      <c r="CF277" s="80"/>
      <c r="CG277" s="80"/>
      <c r="CH277" s="80"/>
      <c r="CI277" s="80"/>
      <c r="CJ277" s="80"/>
      <c r="CK277" s="80"/>
      <c r="CL277" s="80"/>
      <c r="CM277" s="80"/>
      <c r="CN277" s="80"/>
    </row>
    <row r="278" spans="1:92" ht="12.75" x14ac:dyDescent="0.2">
      <c r="A278" s="666">
        <f>März!A28</f>
        <v>5</v>
      </c>
      <c r="B278" s="667">
        <f>März!B28</f>
        <v>46107</v>
      </c>
      <c r="C278" s="80"/>
      <c r="D278" s="664"/>
      <c r="E278" s="664"/>
      <c r="F278" s="664"/>
      <c r="G278" s="664"/>
      <c r="H278" s="664"/>
      <c r="I278" s="671">
        <f>März!I28</f>
        <v>0</v>
      </c>
      <c r="J278" s="672"/>
      <c r="K278" s="672"/>
      <c r="L278" s="672"/>
      <c r="M278" s="672"/>
      <c r="N278" s="672"/>
      <c r="O278" s="672"/>
      <c r="P278" s="672"/>
      <c r="Q278" s="671">
        <f>März!AQ28</f>
        <v>8</v>
      </c>
      <c r="R278" s="671"/>
      <c r="S278" s="671">
        <f>März!P28</f>
        <v>0</v>
      </c>
      <c r="T278" s="671">
        <f t="shared" si="75"/>
        <v>0</v>
      </c>
      <c r="U278" s="80"/>
      <c r="V278" s="673"/>
      <c r="W278" s="204" t="str">
        <f t="shared" si="76"/>
        <v/>
      </c>
      <c r="X278" s="204" t="e">
        <f t="shared" si="74"/>
        <v>#VALUE!</v>
      </c>
      <c r="Y278" s="204"/>
      <c r="Z278" s="201"/>
      <c r="AA278" s="201"/>
      <c r="AB278" s="201"/>
      <c r="AC278" s="80"/>
      <c r="AD278" s="80"/>
      <c r="AE278" s="80"/>
      <c r="AF278" s="80"/>
      <c r="AG278" s="80"/>
      <c r="AH278" s="80"/>
      <c r="AI278" s="80"/>
      <c r="AJ278" s="80"/>
      <c r="AK278" s="80"/>
      <c r="AL278" s="80"/>
      <c r="AM278" s="80"/>
      <c r="AN278" s="80"/>
      <c r="AO278" s="80"/>
      <c r="AP278" s="80"/>
      <c r="AQ278" s="80"/>
      <c r="AR278" s="80"/>
      <c r="AS278" s="80"/>
      <c r="AT278" s="80"/>
      <c r="AU278" s="80"/>
      <c r="AV278" s="80"/>
      <c r="AW278" s="80"/>
      <c r="AX278" s="80"/>
      <c r="AY278" s="80"/>
      <c r="AZ278" s="80"/>
      <c r="BA278" s="80"/>
      <c r="BB278" s="80"/>
      <c r="BC278" s="80"/>
      <c r="BD278" s="80"/>
      <c r="BE278" s="80"/>
      <c r="BF278" s="80"/>
      <c r="BG278" s="80"/>
      <c r="BH278" s="80"/>
      <c r="BI278" s="80"/>
      <c r="BJ278" s="80"/>
      <c r="BK278" s="80"/>
      <c r="BL278" s="80"/>
      <c r="BM278" s="80"/>
      <c r="BN278" s="80"/>
      <c r="BO278" s="80"/>
      <c r="BP278" s="80"/>
      <c r="BQ278" s="80"/>
      <c r="BR278" s="80"/>
      <c r="BS278" s="80"/>
      <c r="BT278" s="80"/>
      <c r="BU278" s="80"/>
      <c r="BV278" s="80"/>
      <c r="BW278" s="80"/>
      <c r="BX278" s="80"/>
      <c r="BY278" s="80"/>
      <c r="BZ278" s="80"/>
      <c r="CA278" s="80"/>
      <c r="CB278" s="80"/>
      <c r="CC278" s="80"/>
      <c r="CD278" s="80"/>
      <c r="CE278" s="80"/>
      <c r="CF278" s="80"/>
      <c r="CG278" s="80"/>
      <c r="CH278" s="80"/>
      <c r="CI278" s="80"/>
      <c r="CJ278" s="80"/>
      <c r="CK278" s="80"/>
      <c r="CL278" s="80"/>
      <c r="CM278" s="80"/>
      <c r="CN278" s="80"/>
    </row>
    <row r="279" spans="1:92" ht="12.75" x14ac:dyDescent="0.2">
      <c r="A279" s="666">
        <f>März!A29</f>
        <v>6</v>
      </c>
      <c r="B279" s="667">
        <f>März!B29</f>
        <v>46108</v>
      </c>
      <c r="C279" s="80"/>
      <c r="D279" s="664"/>
      <c r="E279" s="664"/>
      <c r="F279" s="664"/>
      <c r="G279" s="664"/>
      <c r="H279" s="664"/>
      <c r="I279" s="671">
        <f>März!I29</f>
        <v>0</v>
      </c>
      <c r="J279" s="672"/>
      <c r="K279" s="672"/>
      <c r="L279" s="672"/>
      <c r="M279" s="672"/>
      <c r="N279" s="672"/>
      <c r="O279" s="672"/>
      <c r="P279" s="672"/>
      <c r="Q279" s="671">
        <f>März!AQ29</f>
        <v>8</v>
      </c>
      <c r="R279" s="671"/>
      <c r="S279" s="671">
        <f>März!P29</f>
        <v>0</v>
      </c>
      <c r="T279" s="671">
        <f t="shared" si="75"/>
        <v>0</v>
      </c>
      <c r="U279" s="80"/>
      <c r="V279" s="673"/>
      <c r="W279" s="204" t="str">
        <f t="shared" si="76"/>
        <v/>
      </c>
      <c r="X279" s="204" t="e">
        <f t="shared" si="74"/>
        <v>#VALUE!</v>
      </c>
      <c r="Y279" s="204"/>
      <c r="Z279" s="201"/>
      <c r="AA279" s="201"/>
      <c r="AB279" s="201"/>
      <c r="AC279" s="80"/>
      <c r="AD279" s="80"/>
      <c r="AE279" s="80"/>
      <c r="AF279" s="80"/>
      <c r="AG279" s="80"/>
      <c r="AH279" s="80"/>
      <c r="AI279" s="80"/>
      <c r="AJ279" s="80"/>
      <c r="AK279" s="80"/>
      <c r="AL279" s="80"/>
      <c r="AM279" s="80"/>
      <c r="AN279" s="80"/>
      <c r="AO279" s="80"/>
      <c r="AP279" s="80"/>
      <c r="AQ279" s="80"/>
      <c r="AR279" s="80"/>
      <c r="AS279" s="80"/>
      <c r="AT279" s="80"/>
      <c r="AU279" s="80"/>
      <c r="AV279" s="80"/>
      <c r="AW279" s="80"/>
      <c r="AX279" s="80"/>
      <c r="AY279" s="80"/>
      <c r="AZ279" s="80"/>
      <c r="BA279" s="80"/>
      <c r="BB279" s="80"/>
      <c r="BC279" s="80"/>
      <c r="BD279" s="80"/>
      <c r="BE279" s="80"/>
      <c r="BF279" s="80"/>
      <c r="BG279" s="80"/>
      <c r="BH279" s="80"/>
      <c r="BI279" s="80"/>
      <c r="BJ279" s="80"/>
      <c r="BK279" s="80"/>
      <c r="BL279" s="80"/>
      <c r="BM279" s="80"/>
      <c r="BN279" s="80"/>
      <c r="BO279" s="80"/>
      <c r="BP279" s="80"/>
      <c r="BQ279" s="80"/>
      <c r="BR279" s="80"/>
      <c r="BS279" s="80"/>
      <c r="BT279" s="80"/>
      <c r="BU279" s="80"/>
      <c r="BV279" s="80"/>
      <c r="BW279" s="80"/>
      <c r="BX279" s="80"/>
      <c r="BY279" s="80"/>
      <c r="BZ279" s="80"/>
      <c r="CA279" s="80"/>
      <c r="CB279" s="80"/>
      <c r="CC279" s="80"/>
      <c r="CD279" s="80"/>
      <c r="CE279" s="80"/>
      <c r="CF279" s="80"/>
      <c r="CG279" s="80"/>
      <c r="CH279" s="80"/>
      <c r="CI279" s="80"/>
      <c r="CJ279" s="80"/>
      <c r="CK279" s="80"/>
      <c r="CL279" s="80"/>
      <c r="CM279" s="80"/>
      <c r="CN279" s="80"/>
    </row>
    <row r="280" spans="1:92" ht="12.75" x14ac:dyDescent="0.2">
      <c r="A280" s="666">
        <f>März!A30</f>
        <v>7</v>
      </c>
      <c r="B280" s="667">
        <f>März!B30</f>
        <v>46109</v>
      </c>
      <c r="C280" s="80"/>
      <c r="D280" s="664"/>
      <c r="E280" s="664"/>
      <c r="F280" s="664"/>
      <c r="G280" s="664"/>
      <c r="H280" s="664"/>
      <c r="I280" s="671">
        <f>März!I30</f>
        <v>0</v>
      </c>
      <c r="J280" s="672"/>
      <c r="K280" s="672"/>
      <c r="L280" s="672"/>
      <c r="M280" s="672"/>
      <c r="N280" s="672"/>
      <c r="O280" s="672"/>
      <c r="P280" s="672"/>
      <c r="Q280" s="671">
        <f>März!AQ30</f>
        <v>0</v>
      </c>
      <c r="R280" s="671"/>
      <c r="S280" s="671">
        <f>März!P30</f>
        <v>0</v>
      </c>
      <c r="T280" s="671">
        <f t="shared" si="75"/>
        <v>0</v>
      </c>
      <c r="U280" s="80"/>
      <c r="V280" s="673"/>
      <c r="W280" s="204" t="str">
        <f t="shared" si="76"/>
        <v/>
      </c>
      <c r="X280" s="204" t="e">
        <f t="shared" si="74"/>
        <v>#VALUE!</v>
      </c>
      <c r="Y280" s="204"/>
      <c r="Z280" s="201"/>
      <c r="AA280" s="201"/>
      <c r="AB280" s="201"/>
      <c r="AC280" s="80"/>
      <c r="AD280" s="80"/>
      <c r="AE280" s="80"/>
      <c r="AF280" s="80"/>
      <c r="AG280" s="80"/>
      <c r="AH280" s="80"/>
      <c r="AI280" s="80"/>
      <c r="AJ280" s="80"/>
      <c r="AK280" s="80"/>
      <c r="AL280" s="80"/>
      <c r="AM280" s="80"/>
      <c r="AN280" s="80"/>
      <c r="AO280" s="80"/>
      <c r="AP280" s="80"/>
      <c r="AQ280" s="80"/>
      <c r="AR280" s="80"/>
      <c r="AS280" s="80"/>
      <c r="AT280" s="80"/>
      <c r="AU280" s="80"/>
      <c r="AV280" s="80"/>
      <c r="AW280" s="80"/>
      <c r="AX280" s="80"/>
      <c r="AY280" s="80"/>
      <c r="AZ280" s="80"/>
      <c r="BA280" s="80"/>
      <c r="BB280" s="80"/>
      <c r="BC280" s="80"/>
      <c r="BD280" s="80"/>
      <c r="BE280" s="80"/>
      <c r="BF280" s="80"/>
      <c r="BG280" s="80"/>
      <c r="BH280" s="80"/>
      <c r="BI280" s="80"/>
      <c r="BJ280" s="80"/>
      <c r="BK280" s="80"/>
      <c r="BL280" s="80"/>
      <c r="BM280" s="80"/>
      <c r="BN280" s="80"/>
      <c r="BO280" s="80"/>
      <c r="BP280" s="80"/>
      <c r="BQ280" s="80"/>
      <c r="BR280" s="80"/>
      <c r="BS280" s="80"/>
      <c r="BT280" s="80"/>
      <c r="BU280" s="80"/>
      <c r="BV280" s="80"/>
      <c r="BW280" s="80"/>
      <c r="BX280" s="80"/>
      <c r="BY280" s="80"/>
      <c r="BZ280" s="80"/>
      <c r="CA280" s="80"/>
      <c r="CB280" s="80"/>
      <c r="CC280" s="80"/>
      <c r="CD280" s="80"/>
      <c r="CE280" s="80"/>
      <c r="CF280" s="80"/>
      <c r="CG280" s="80"/>
      <c r="CH280" s="80"/>
      <c r="CI280" s="80"/>
      <c r="CJ280" s="80"/>
      <c r="CK280" s="80"/>
      <c r="CL280" s="80"/>
      <c r="CM280" s="80"/>
      <c r="CN280" s="80"/>
    </row>
    <row r="281" spans="1:92" ht="12.75" x14ac:dyDescent="0.2">
      <c r="A281" s="666">
        <f>März!A31</f>
        <v>1</v>
      </c>
      <c r="B281" s="667">
        <f>März!B31</f>
        <v>46110</v>
      </c>
      <c r="C281" s="80"/>
      <c r="D281" s="664"/>
      <c r="E281" s="664"/>
      <c r="F281" s="664"/>
      <c r="G281" s="664"/>
      <c r="H281" s="664"/>
      <c r="I281" s="671">
        <f>März!I31</f>
        <v>0</v>
      </c>
      <c r="J281" s="672"/>
      <c r="K281" s="672"/>
      <c r="L281" s="672"/>
      <c r="M281" s="672"/>
      <c r="N281" s="672"/>
      <c r="O281" s="672"/>
      <c r="P281" s="672"/>
      <c r="Q281" s="671">
        <f>März!AQ31</f>
        <v>0</v>
      </c>
      <c r="R281" s="671"/>
      <c r="S281" s="671">
        <f>März!P31</f>
        <v>0</v>
      </c>
      <c r="T281" s="671">
        <f t="shared" si="75"/>
        <v>0</v>
      </c>
      <c r="U281" s="80"/>
      <c r="V281" s="673"/>
      <c r="W281" s="204">
        <f t="shared" si="76"/>
        <v>40</v>
      </c>
      <c r="X281" s="204">
        <f t="shared" si="74"/>
        <v>-40</v>
      </c>
      <c r="Y281" s="204"/>
      <c r="Z281" s="201"/>
      <c r="AA281" s="201"/>
      <c r="AB281" s="201"/>
      <c r="AC281" s="80"/>
      <c r="AD281" s="80"/>
      <c r="AE281" s="80"/>
      <c r="AF281" s="80"/>
      <c r="AG281" s="80"/>
      <c r="AH281" s="80"/>
      <c r="AI281" s="80"/>
      <c r="AJ281" s="80"/>
      <c r="AK281" s="80"/>
      <c r="AL281" s="80"/>
      <c r="AM281" s="80"/>
      <c r="AN281" s="80"/>
      <c r="AO281" s="80"/>
      <c r="AP281" s="80"/>
      <c r="AQ281" s="80"/>
      <c r="AR281" s="80"/>
      <c r="AS281" s="80"/>
      <c r="AT281" s="80"/>
      <c r="AU281" s="80"/>
      <c r="AV281" s="80"/>
      <c r="AW281" s="80"/>
      <c r="AX281" s="80"/>
      <c r="AY281" s="80"/>
      <c r="AZ281" s="80"/>
      <c r="BA281" s="80"/>
      <c r="BB281" s="80"/>
      <c r="BC281" s="80"/>
      <c r="BD281" s="80"/>
      <c r="BE281" s="80"/>
      <c r="BF281" s="80"/>
      <c r="BG281" s="80"/>
      <c r="BH281" s="80"/>
      <c r="BI281" s="80"/>
      <c r="BJ281" s="80"/>
      <c r="BK281" s="80"/>
      <c r="BL281" s="80"/>
      <c r="BM281" s="80"/>
      <c r="BN281" s="80"/>
      <c r="BO281" s="80"/>
      <c r="BP281" s="80"/>
      <c r="BQ281" s="80"/>
      <c r="BR281" s="80"/>
      <c r="BS281" s="80"/>
      <c r="BT281" s="80"/>
      <c r="BU281" s="80"/>
      <c r="BV281" s="80"/>
      <c r="BW281" s="80"/>
      <c r="BX281" s="80"/>
      <c r="BY281" s="80"/>
      <c r="BZ281" s="80"/>
      <c r="CA281" s="80"/>
      <c r="CB281" s="80"/>
      <c r="CC281" s="80"/>
      <c r="CD281" s="80"/>
      <c r="CE281" s="80"/>
      <c r="CF281" s="80"/>
      <c r="CG281" s="80"/>
      <c r="CH281" s="80"/>
      <c r="CI281" s="80"/>
      <c r="CJ281" s="80"/>
      <c r="CK281" s="80"/>
      <c r="CL281" s="80"/>
      <c r="CM281" s="80"/>
      <c r="CN281" s="80"/>
    </row>
    <row r="282" spans="1:92" ht="12.75" x14ac:dyDescent="0.2">
      <c r="A282" s="666">
        <f>März!A32</f>
        <v>2</v>
      </c>
      <c r="B282" s="667">
        <f>März!B32</f>
        <v>46111</v>
      </c>
      <c r="C282" s="80"/>
      <c r="D282" s="664"/>
      <c r="E282" s="664"/>
      <c r="F282" s="664"/>
      <c r="G282" s="664"/>
      <c r="H282" s="664"/>
      <c r="I282" s="671">
        <f>März!I32</f>
        <v>0</v>
      </c>
      <c r="J282" s="672"/>
      <c r="K282" s="672"/>
      <c r="L282" s="672"/>
      <c r="M282" s="672"/>
      <c r="N282" s="672"/>
      <c r="O282" s="672"/>
      <c r="P282" s="672"/>
      <c r="Q282" s="671">
        <f>März!AQ32</f>
        <v>8</v>
      </c>
      <c r="R282" s="671"/>
      <c r="S282" s="671">
        <f>März!P32</f>
        <v>0</v>
      </c>
      <c r="T282" s="671">
        <f t="shared" si="75"/>
        <v>0</v>
      </c>
      <c r="U282" s="80"/>
      <c r="V282" s="673"/>
      <c r="W282" s="204" t="str">
        <f t="shared" si="76"/>
        <v/>
      </c>
      <c r="X282" s="204" t="e">
        <f t="shared" si="74"/>
        <v>#VALUE!</v>
      </c>
      <c r="Y282" s="204"/>
      <c r="Z282" s="201"/>
      <c r="AA282" s="201"/>
      <c r="AB282" s="201"/>
      <c r="AC282" s="80"/>
      <c r="AD282" s="80"/>
      <c r="AE282" s="80"/>
      <c r="AF282" s="80"/>
      <c r="AG282" s="80"/>
      <c r="AH282" s="80"/>
      <c r="AI282" s="80"/>
      <c r="AJ282" s="80"/>
      <c r="AK282" s="80"/>
      <c r="AL282" s="80"/>
      <c r="AM282" s="80"/>
      <c r="AN282" s="80"/>
      <c r="AO282" s="80"/>
      <c r="AP282" s="80"/>
      <c r="AQ282" s="80"/>
      <c r="AR282" s="80"/>
      <c r="AS282" s="80"/>
      <c r="AT282" s="80"/>
      <c r="AU282" s="80"/>
      <c r="AV282" s="80"/>
      <c r="AW282" s="80"/>
      <c r="AX282" s="80"/>
      <c r="AY282" s="80"/>
      <c r="AZ282" s="80"/>
      <c r="BA282" s="80"/>
      <c r="BB282" s="80"/>
      <c r="BC282" s="80"/>
      <c r="BD282" s="80"/>
      <c r="BE282" s="80"/>
      <c r="BF282" s="80"/>
      <c r="BG282" s="80"/>
      <c r="BH282" s="80"/>
      <c r="BI282" s="80"/>
      <c r="BJ282" s="80"/>
      <c r="BK282" s="80"/>
      <c r="BL282" s="80"/>
      <c r="BM282" s="80"/>
      <c r="BN282" s="80"/>
      <c r="BO282" s="80"/>
      <c r="BP282" s="80"/>
      <c r="BQ282" s="80"/>
      <c r="BR282" s="80"/>
      <c r="BS282" s="80"/>
      <c r="BT282" s="80"/>
      <c r="BU282" s="80"/>
      <c r="BV282" s="80"/>
      <c r="BW282" s="80"/>
      <c r="BX282" s="80"/>
      <c r="BY282" s="80"/>
      <c r="BZ282" s="80"/>
      <c r="CA282" s="80"/>
      <c r="CB282" s="80"/>
      <c r="CC282" s="80"/>
      <c r="CD282" s="80"/>
      <c r="CE282" s="80"/>
      <c r="CF282" s="80"/>
      <c r="CG282" s="80"/>
      <c r="CH282" s="80"/>
      <c r="CI282" s="80"/>
      <c r="CJ282" s="80"/>
      <c r="CK282" s="80"/>
      <c r="CL282" s="80"/>
      <c r="CM282" s="80"/>
      <c r="CN282" s="80"/>
    </row>
    <row r="283" spans="1:92" ht="12.75" x14ac:dyDescent="0.2">
      <c r="A283" s="435">
        <f>März!A33</f>
        <v>3</v>
      </c>
      <c r="B283" s="436">
        <f>März!B33</f>
        <v>46112</v>
      </c>
      <c r="D283" s="437"/>
      <c r="E283" s="437"/>
      <c r="F283" s="437"/>
      <c r="G283" s="437"/>
      <c r="H283" s="437"/>
      <c r="I283" s="94">
        <f>März!I33</f>
        <v>0</v>
      </c>
      <c r="J283" s="438"/>
      <c r="K283" s="438"/>
      <c r="L283" s="438"/>
      <c r="M283" s="438"/>
      <c r="N283" s="438"/>
      <c r="O283" s="438"/>
      <c r="P283" s="438"/>
      <c r="Q283" s="94">
        <f>März!AQ33</f>
        <v>8</v>
      </c>
      <c r="R283" s="94"/>
      <c r="S283" s="94">
        <f>März!P33</f>
        <v>0</v>
      </c>
      <c r="T283" s="94">
        <f t="shared" si="75"/>
        <v>0</v>
      </c>
      <c r="V283" s="92"/>
      <c r="W283" s="84" t="str">
        <f t="shared" si="76"/>
        <v/>
      </c>
      <c r="X283" s="84" t="e">
        <f t="shared" si="74"/>
        <v>#VALUE!</v>
      </c>
      <c r="Y283" s="11"/>
      <c r="Z283" s="7"/>
      <c r="AA283" s="7"/>
      <c r="AB283" s="7"/>
      <c r="AC283" s="2"/>
      <c r="AG283" s="2"/>
      <c r="AH283" s="2"/>
      <c r="AI283" s="2"/>
      <c r="AJ283" s="2"/>
      <c r="AK283" s="2"/>
      <c r="AR283" s="2"/>
      <c r="AT283" s="2"/>
      <c r="AU283" s="2"/>
    </row>
    <row r="284" spans="1:92" ht="12.75" x14ac:dyDescent="0.2">
      <c r="A284" s="435">
        <f>April!A3</f>
        <v>4</v>
      </c>
      <c r="B284" s="436">
        <f>April!B3</f>
        <v>46113</v>
      </c>
      <c r="D284" s="437"/>
      <c r="E284" s="437"/>
      <c r="F284" s="437"/>
      <c r="G284" s="437"/>
      <c r="H284" s="437"/>
      <c r="I284" s="94">
        <f>April!I3</f>
        <v>0</v>
      </c>
      <c r="J284" s="438"/>
      <c r="K284" s="438"/>
      <c r="L284" s="438"/>
      <c r="M284" s="438"/>
      <c r="N284" s="438"/>
      <c r="O284" s="438"/>
      <c r="P284" s="438"/>
      <c r="Q284" s="94">
        <f>April!AQ3</f>
        <v>8</v>
      </c>
      <c r="R284" s="94"/>
      <c r="S284" s="94">
        <f>April!P3</f>
        <v>0</v>
      </c>
      <c r="T284" s="94">
        <f t="shared" si="75"/>
        <v>0</v>
      </c>
      <c r="V284" s="92"/>
      <c r="W284" s="84" t="str">
        <f t="shared" si="76"/>
        <v/>
      </c>
      <c r="X284" s="84" t="e">
        <f t="shared" si="74"/>
        <v>#VALUE!</v>
      </c>
      <c r="Y284" s="11"/>
      <c r="Z284" s="7"/>
      <c r="AA284" s="7"/>
      <c r="AB284" s="7"/>
      <c r="AC284" s="2"/>
      <c r="AG284" s="2"/>
      <c r="AH284" s="2"/>
      <c r="AI284" s="2"/>
      <c r="AJ284" s="2"/>
      <c r="AK284" s="2"/>
      <c r="AR284" s="2"/>
      <c r="AT284" s="2"/>
      <c r="AU284" s="2"/>
    </row>
    <row r="285" spans="1:92" ht="12.75" x14ac:dyDescent="0.2">
      <c r="A285" s="435">
        <f>April!A4</f>
        <v>5</v>
      </c>
      <c r="B285" s="436">
        <f>April!B4</f>
        <v>46114</v>
      </c>
      <c r="D285" s="437"/>
      <c r="E285" s="437"/>
      <c r="F285" s="437"/>
      <c r="G285" s="437"/>
      <c r="H285" s="437"/>
      <c r="I285" s="94">
        <f>April!I4</f>
        <v>0</v>
      </c>
      <c r="J285" s="438"/>
      <c r="K285" s="438"/>
      <c r="L285" s="438"/>
      <c r="M285" s="438"/>
      <c r="N285" s="438"/>
      <c r="O285" s="438"/>
      <c r="P285" s="438"/>
      <c r="Q285" s="94">
        <f>April!AQ4</f>
        <v>8</v>
      </c>
      <c r="R285" s="94"/>
      <c r="S285" s="94">
        <f>April!P4</f>
        <v>0</v>
      </c>
      <c r="T285" s="94">
        <f t="shared" si="75"/>
        <v>0</v>
      </c>
      <c r="V285" s="92"/>
      <c r="W285" s="84" t="str">
        <f t="shared" si="76"/>
        <v/>
      </c>
      <c r="X285" s="84" t="e">
        <f t="shared" si="74"/>
        <v>#VALUE!</v>
      </c>
      <c r="Y285" s="11"/>
      <c r="Z285" s="7"/>
      <c r="AA285" s="7"/>
      <c r="AB285" s="7"/>
      <c r="AC285" s="2"/>
      <c r="AG285" s="2"/>
      <c r="AH285" s="2"/>
      <c r="AI285" s="2"/>
      <c r="AJ285" s="2"/>
      <c r="AK285" s="2"/>
      <c r="AR285" s="2"/>
      <c r="AT285" s="2"/>
      <c r="AU285" s="2"/>
    </row>
    <row r="286" spans="1:92" ht="12.75" x14ac:dyDescent="0.2">
      <c r="A286" s="435">
        <f>April!A5</f>
        <v>6</v>
      </c>
      <c r="B286" s="436">
        <f>April!B5</f>
        <v>46115</v>
      </c>
      <c r="D286" s="437"/>
      <c r="E286" s="437"/>
      <c r="F286" s="437"/>
      <c r="G286" s="437"/>
      <c r="H286" s="437"/>
      <c r="I286" s="94">
        <f>April!I5</f>
        <v>0</v>
      </c>
      <c r="J286" s="438"/>
      <c r="K286" s="438"/>
      <c r="L286" s="438"/>
      <c r="M286" s="438"/>
      <c r="N286" s="438"/>
      <c r="O286" s="438"/>
      <c r="P286" s="438"/>
      <c r="Q286" s="94">
        <f>April!AQ5</f>
        <v>0</v>
      </c>
      <c r="R286" s="94"/>
      <c r="S286" s="94">
        <f>April!P5</f>
        <v>0</v>
      </c>
      <c r="T286" s="94">
        <f t="shared" si="75"/>
        <v>0</v>
      </c>
      <c r="V286" s="92"/>
      <c r="W286" s="84" t="str">
        <f t="shared" si="76"/>
        <v/>
      </c>
      <c r="X286" s="84" t="e">
        <f t="shared" si="74"/>
        <v>#VALUE!</v>
      </c>
      <c r="Y286" s="11"/>
      <c r="Z286" s="7"/>
      <c r="AA286" s="7"/>
      <c r="AB286" s="7"/>
      <c r="AC286" s="2"/>
      <c r="AG286" s="2"/>
      <c r="AH286" s="2"/>
      <c r="AI286" s="2"/>
      <c r="AJ286" s="2"/>
      <c r="AK286" s="2"/>
      <c r="AR286" s="2"/>
      <c r="AT286" s="2"/>
      <c r="AU286" s="2"/>
    </row>
    <row r="287" spans="1:92" ht="12.75" x14ac:dyDescent="0.2">
      <c r="A287" s="435">
        <f>April!A6</f>
        <v>7</v>
      </c>
      <c r="B287" s="436">
        <f>April!B6</f>
        <v>46116</v>
      </c>
      <c r="D287" s="437"/>
      <c r="E287" s="437"/>
      <c r="F287" s="437"/>
      <c r="G287" s="437"/>
      <c r="H287" s="437"/>
      <c r="I287" s="94">
        <f>April!I6</f>
        <v>0</v>
      </c>
      <c r="J287" s="438"/>
      <c r="K287" s="438"/>
      <c r="L287" s="438"/>
      <c r="M287" s="438"/>
      <c r="N287" s="438"/>
      <c r="O287" s="438"/>
      <c r="P287" s="438"/>
      <c r="Q287" s="94">
        <f>April!AQ6</f>
        <v>0</v>
      </c>
      <c r="R287" s="94"/>
      <c r="S287" s="94">
        <f>April!P6</f>
        <v>0</v>
      </c>
      <c r="T287" s="94">
        <f t="shared" si="75"/>
        <v>0</v>
      </c>
      <c r="V287" s="92"/>
      <c r="W287" s="84" t="str">
        <f t="shared" si="76"/>
        <v/>
      </c>
      <c r="X287" s="84" t="e">
        <f t="shared" si="74"/>
        <v>#VALUE!</v>
      </c>
      <c r="Y287" s="11"/>
      <c r="Z287" s="7"/>
      <c r="AA287" s="7"/>
      <c r="AB287" s="7"/>
      <c r="AC287" s="2"/>
      <c r="AG287" s="2"/>
      <c r="AH287" s="2"/>
      <c r="AI287" s="2"/>
      <c r="AJ287" s="2"/>
      <c r="AK287" s="2"/>
      <c r="AR287" s="2"/>
      <c r="AT287" s="2"/>
      <c r="AU287" s="2"/>
    </row>
    <row r="288" spans="1:92" ht="12.75" x14ac:dyDescent="0.2">
      <c r="A288" s="435">
        <f>April!A7</f>
        <v>1</v>
      </c>
      <c r="B288" s="436">
        <f>April!B7</f>
        <v>46117</v>
      </c>
      <c r="D288" s="437"/>
      <c r="E288" s="437"/>
      <c r="F288" s="437"/>
      <c r="G288" s="437"/>
      <c r="H288" s="437"/>
      <c r="I288" s="94">
        <f>April!I7</f>
        <v>0</v>
      </c>
      <c r="J288" s="438"/>
      <c r="K288" s="438"/>
      <c r="L288" s="438"/>
      <c r="M288" s="438"/>
      <c r="N288" s="438"/>
      <c r="O288" s="438"/>
      <c r="P288" s="438"/>
      <c r="Q288" s="94">
        <f>April!AQ7</f>
        <v>0</v>
      </c>
      <c r="R288" s="94"/>
      <c r="S288" s="94">
        <f>April!P7</f>
        <v>0</v>
      </c>
      <c r="T288" s="94">
        <f t="shared" si="75"/>
        <v>0</v>
      </c>
      <c r="V288" s="92"/>
      <c r="W288" s="84">
        <f t="shared" si="76"/>
        <v>32</v>
      </c>
      <c r="X288" s="84">
        <f t="shared" si="74"/>
        <v>-32</v>
      </c>
      <c r="Y288" s="11"/>
      <c r="Z288" s="7"/>
      <c r="AA288" s="7"/>
      <c r="AB288" s="7"/>
      <c r="AC288" s="2"/>
      <c r="AG288" s="2"/>
      <c r="AH288" s="2"/>
      <c r="AI288" s="2"/>
      <c r="AJ288" s="2"/>
      <c r="AK288" s="2"/>
      <c r="AR288" s="2"/>
      <c r="AT288" s="2"/>
      <c r="AU288" s="2"/>
    </row>
    <row r="289" spans="1:47" ht="12.75" x14ac:dyDescent="0.2">
      <c r="A289" s="435">
        <f>April!A8</f>
        <v>2</v>
      </c>
      <c r="B289" s="436">
        <f>April!B8</f>
        <v>46118</v>
      </c>
      <c r="D289" s="437"/>
      <c r="E289" s="437"/>
      <c r="F289" s="437"/>
      <c r="G289" s="437"/>
      <c r="H289" s="437"/>
      <c r="I289" s="94">
        <f>April!I8</f>
        <v>0</v>
      </c>
      <c r="J289" s="438"/>
      <c r="K289" s="438"/>
      <c r="L289" s="438"/>
      <c r="M289" s="438"/>
      <c r="N289" s="438"/>
      <c r="O289" s="438"/>
      <c r="P289" s="438"/>
      <c r="Q289" s="94">
        <f>April!AQ8</f>
        <v>0</v>
      </c>
      <c r="R289" s="94"/>
      <c r="S289" s="94">
        <f>April!P8</f>
        <v>0</v>
      </c>
      <c r="T289" s="94">
        <f t="shared" si="75"/>
        <v>0</v>
      </c>
      <c r="V289" s="92"/>
      <c r="W289" s="84" t="str">
        <f t="shared" si="76"/>
        <v/>
      </c>
      <c r="X289" s="84" t="e">
        <f t="shared" si="74"/>
        <v>#VALUE!</v>
      </c>
      <c r="Y289" s="11"/>
      <c r="Z289" s="7"/>
      <c r="AA289" s="7"/>
      <c r="AB289" s="7"/>
      <c r="AC289" s="2"/>
      <c r="AG289" s="2"/>
      <c r="AH289" s="2"/>
      <c r="AI289" s="2"/>
      <c r="AJ289" s="2"/>
      <c r="AK289" s="2"/>
      <c r="AR289" s="2"/>
      <c r="AT289" s="2"/>
      <c r="AU289" s="2"/>
    </row>
    <row r="290" spans="1:47" ht="12.75" x14ac:dyDescent="0.2">
      <c r="A290" s="435">
        <f>April!A9</f>
        <v>3</v>
      </c>
      <c r="B290" s="436">
        <f>April!B9</f>
        <v>46119</v>
      </c>
      <c r="D290" s="437"/>
      <c r="E290" s="437"/>
      <c r="F290" s="437"/>
      <c r="G290" s="437"/>
      <c r="H290" s="437"/>
      <c r="I290" s="94">
        <f>April!I9</f>
        <v>0</v>
      </c>
      <c r="J290" s="438"/>
      <c r="K290" s="438"/>
      <c r="L290" s="438"/>
      <c r="M290" s="438"/>
      <c r="N290" s="438"/>
      <c r="O290" s="438"/>
      <c r="P290" s="438"/>
      <c r="Q290" s="94">
        <f>April!AQ9</f>
        <v>8</v>
      </c>
      <c r="R290" s="94"/>
      <c r="S290" s="94">
        <f>April!P9</f>
        <v>0</v>
      </c>
      <c r="T290" s="94">
        <f t="shared" si="75"/>
        <v>0</v>
      </c>
      <c r="V290" s="92"/>
      <c r="W290" s="84" t="str">
        <f t="shared" si="76"/>
        <v/>
      </c>
      <c r="X290" s="84" t="e">
        <f t="shared" si="74"/>
        <v>#VALUE!</v>
      </c>
      <c r="Y290" s="11"/>
      <c r="Z290" s="7"/>
      <c r="AA290" s="7"/>
      <c r="AB290" s="7"/>
      <c r="AC290" s="2"/>
      <c r="AG290" s="2"/>
      <c r="AH290" s="2"/>
      <c r="AI290" s="2"/>
      <c r="AJ290" s="2"/>
      <c r="AK290" s="2"/>
      <c r="AR290" s="2"/>
      <c r="AT290" s="2"/>
      <c r="AU290" s="2"/>
    </row>
    <row r="291" spans="1:47" ht="12.75" x14ac:dyDescent="0.2">
      <c r="A291" s="435">
        <f>April!A10</f>
        <v>4</v>
      </c>
      <c r="B291" s="436">
        <f>April!B10</f>
        <v>46120</v>
      </c>
      <c r="D291" s="437"/>
      <c r="E291" s="437"/>
      <c r="F291" s="437"/>
      <c r="G291" s="437"/>
      <c r="H291" s="437"/>
      <c r="I291" s="94">
        <f>April!I10</f>
        <v>0</v>
      </c>
      <c r="J291" s="438"/>
      <c r="K291" s="438"/>
      <c r="L291" s="438"/>
      <c r="M291" s="438"/>
      <c r="N291" s="438"/>
      <c r="O291" s="438"/>
      <c r="P291" s="438"/>
      <c r="Q291" s="94">
        <f>April!AQ10</f>
        <v>8</v>
      </c>
      <c r="R291" s="94"/>
      <c r="S291" s="94">
        <f>April!P10</f>
        <v>0</v>
      </c>
      <c r="T291" s="94">
        <f t="shared" si="75"/>
        <v>0</v>
      </c>
      <c r="V291" s="92"/>
      <c r="W291" s="84" t="str">
        <f t="shared" si="76"/>
        <v/>
      </c>
      <c r="X291" s="84" t="e">
        <f t="shared" si="74"/>
        <v>#VALUE!</v>
      </c>
      <c r="Y291" s="11"/>
      <c r="Z291" s="7"/>
      <c r="AA291" s="7"/>
      <c r="AB291" s="7"/>
      <c r="AC291" s="2"/>
      <c r="AG291" s="2"/>
      <c r="AH291" s="2"/>
      <c r="AI291" s="2"/>
      <c r="AJ291" s="2"/>
      <c r="AK291" s="2"/>
      <c r="AR291" s="2"/>
      <c r="AT291" s="2"/>
      <c r="AU291" s="2"/>
    </row>
    <row r="292" spans="1:47" ht="12.75" x14ac:dyDescent="0.2">
      <c r="A292" s="435">
        <f>April!A11</f>
        <v>5</v>
      </c>
      <c r="B292" s="436">
        <f>April!B11</f>
        <v>46121</v>
      </c>
      <c r="D292" s="437"/>
      <c r="E292" s="437"/>
      <c r="F292" s="437"/>
      <c r="G292" s="437"/>
      <c r="H292" s="437"/>
      <c r="I292" s="94">
        <f>April!I11</f>
        <v>0</v>
      </c>
      <c r="J292" s="438"/>
      <c r="K292" s="438"/>
      <c r="L292" s="438"/>
      <c r="M292" s="438"/>
      <c r="N292" s="438"/>
      <c r="O292" s="438"/>
      <c r="P292" s="438"/>
      <c r="Q292" s="94">
        <f>April!AQ11</f>
        <v>8</v>
      </c>
      <c r="R292" s="94"/>
      <c r="S292" s="94">
        <f>April!P11</f>
        <v>0</v>
      </c>
      <c r="T292" s="94">
        <f t="shared" si="75"/>
        <v>0</v>
      </c>
      <c r="V292" s="92"/>
      <c r="W292" s="84" t="str">
        <f t="shared" si="76"/>
        <v/>
      </c>
      <c r="X292" s="84" t="e">
        <f t="shared" si="74"/>
        <v>#VALUE!</v>
      </c>
      <c r="Y292" s="11"/>
      <c r="Z292" s="7"/>
      <c r="AA292" s="7"/>
      <c r="AB292" s="7"/>
      <c r="AC292" s="2"/>
      <c r="AG292" s="2"/>
      <c r="AH292" s="2"/>
      <c r="AI292" s="2"/>
      <c r="AJ292" s="2"/>
      <c r="AK292" s="2"/>
      <c r="AR292" s="2"/>
      <c r="AT292" s="2"/>
      <c r="AU292" s="2"/>
    </row>
    <row r="293" spans="1:47" ht="12.75" x14ac:dyDescent="0.2">
      <c r="A293" s="435">
        <f>April!A12</f>
        <v>6</v>
      </c>
      <c r="B293" s="436">
        <f>April!B12</f>
        <v>46122</v>
      </c>
      <c r="D293" s="437"/>
      <c r="E293" s="437"/>
      <c r="F293" s="437"/>
      <c r="G293" s="437"/>
      <c r="H293" s="437"/>
      <c r="I293" s="94">
        <f>April!I12</f>
        <v>0</v>
      </c>
      <c r="J293" s="438"/>
      <c r="K293" s="438"/>
      <c r="L293" s="438"/>
      <c r="M293" s="438"/>
      <c r="N293" s="438"/>
      <c r="O293" s="438"/>
      <c r="P293" s="438"/>
      <c r="Q293" s="94">
        <f>April!AQ12</f>
        <v>8</v>
      </c>
      <c r="R293" s="94"/>
      <c r="S293" s="94">
        <f>April!P12</f>
        <v>0</v>
      </c>
      <c r="T293" s="94">
        <f t="shared" si="75"/>
        <v>0</v>
      </c>
      <c r="V293" s="92"/>
      <c r="W293" s="84" t="str">
        <f t="shared" si="76"/>
        <v/>
      </c>
      <c r="X293" s="84" t="e">
        <f t="shared" si="74"/>
        <v>#VALUE!</v>
      </c>
      <c r="Y293" s="11"/>
      <c r="Z293" s="7"/>
      <c r="AA293" s="7"/>
      <c r="AB293" s="7"/>
      <c r="AC293" s="2"/>
      <c r="AG293" s="2"/>
      <c r="AH293" s="2"/>
      <c r="AI293" s="2"/>
      <c r="AJ293" s="2"/>
      <c r="AK293" s="2"/>
      <c r="AR293" s="2"/>
      <c r="AT293" s="2"/>
      <c r="AU293" s="2"/>
    </row>
    <row r="294" spans="1:47" ht="12.75" x14ac:dyDescent="0.2">
      <c r="A294" s="435">
        <f>April!A13</f>
        <v>7</v>
      </c>
      <c r="B294" s="436">
        <f>April!B13</f>
        <v>46123</v>
      </c>
      <c r="D294" s="437"/>
      <c r="E294" s="437"/>
      <c r="F294" s="437"/>
      <c r="G294" s="437"/>
      <c r="H294" s="437"/>
      <c r="I294" s="94">
        <f>April!I13</f>
        <v>0</v>
      </c>
      <c r="J294" s="438"/>
      <c r="K294" s="438"/>
      <c r="L294" s="438"/>
      <c r="M294" s="438"/>
      <c r="N294" s="438"/>
      <c r="O294" s="438"/>
      <c r="P294" s="438"/>
      <c r="Q294" s="94">
        <f>April!AQ13</f>
        <v>0</v>
      </c>
      <c r="R294" s="94"/>
      <c r="S294" s="94">
        <f>April!P13</f>
        <v>0</v>
      </c>
      <c r="T294" s="94">
        <f t="shared" si="75"/>
        <v>0</v>
      </c>
      <c r="V294" s="92"/>
      <c r="W294" s="84" t="str">
        <f t="shared" si="76"/>
        <v/>
      </c>
      <c r="X294" s="84" t="e">
        <f t="shared" si="74"/>
        <v>#VALUE!</v>
      </c>
      <c r="Y294" s="11"/>
      <c r="Z294" s="7"/>
      <c r="AA294" s="7"/>
      <c r="AB294" s="7"/>
      <c r="AC294" s="2"/>
      <c r="AG294" s="2"/>
      <c r="AH294" s="2"/>
      <c r="AI294" s="2"/>
      <c r="AJ294" s="2"/>
      <c r="AK294" s="2"/>
      <c r="AR294" s="2"/>
      <c r="AT294" s="2"/>
      <c r="AU294" s="2"/>
    </row>
    <row r="295" spans="1:47" ht="12.75" x14ac:dyDescent="0.2">
      <c r="A295" s="435">
        <f>April!A14</f>
        <v>1</v>
      </c>
      <c r="B295" s="436">
        <f>April!B14</f>
        <v>46124</v>
      </c>
      <c r="D295" s="437"/>
      <c r="E295" s="437"/>
      <c r="F295" s="437"/>
      <c r="G295" s="437"/>
      <c r="H295" s="437"/>
      <c r="I295" s="94">
        <f>April!I14</f>
        <v>0</v>
      </c>
      <c r="J295" s="438"/>
      <c r="K295" s="438"/>
      <c r="L295" s="438"/>
      <c r="M295" s="438"/>
      <c r="N295" s="438"/>
      <c r="O295" s="438"/>
      <c r="P295" s="438"/>
      <c r="Q295" s="94">
        <f>April!AQ14</f>
        <v>0</v>
      </c>
      <c r="R295" s="94"/>
      <c r="S295" s="94">
        <f>April!P14</f>
        <v>0</v>
      </c>
      <c r="T295" s="94">
        <f t="shared" si="75"/>
        <v>0</v>
      </c>
      <c r="V295" s="92"/>
      <c r="W295" s="84">
        <f t="shared" si="76"/>
        <v>32</v>
      </c>
      <c r="X295" s="84">
        <f t="shared" si="74"/>
        <v>-32</v>
      </c>
      <c r="Y295" s="11"/>
      <c r="Z295" s="7"/>
      <c r="AA295" s="7"/>
      <c r="AB295" s="7"/>
      <c r="AC295" s="2"/>
      <c r="AG295" s="2"/>
      <c r="AH295" s="2"/>
      <c r="AI295" s="2"/>
      <c r="AJ295" s="2"/>
      <c r="AK295" s="2"/>
      <c r="AR295" s="2"/>
      <c r="AT295" s="2"/>
      <c r="AU295" s="2"/>
    </row>
    <row r="296" spans="1:47" ht="12.75" x14ac:dyDescent="0.2">
      <c r="A296" s="435">
        <f>April!A15</f>
        <v>2</v>
      </c>
      <c r="B296" s="436">
        <f>April!B15</f>
        <v>46125</v>
      </c>
      <c r="D296" s="437"/>
      <c r="E296" s="437"/>
      <c r="F296" s="437"/>
      <c r="G296" s="437"/>
      <c r="H296" s="437"/>
      <c r="I296" s="94">
        <f>April!I15</f>
        <v>0</v>
      </c>
      <c r="J296" s="438"/>
      <c r="K296" s="438"/>
      <c r="L296" s="438"/>
      <c r="M296" s="438"/>
      <c r="N296" s="438"/>
      <c r="O296" s="438"/>
      <c r="P296" s="438"/>
      <c r="Q296" s="94">
        <f>April!AQ15</f>
        <v>8</v>
      </c>
      <c r="R296" s="94"/>
      <c r="S296" s="94">
        <f>April!P15</f>
        <v>0</v>
      </c>
      <c r="T296" s="94">
        <f t="shared" si="75"/>
        <v>0</v>
      </c>
      <c r="V296" s="92"/>
      <c r="W296" s="84" t="str">
        <f t="shared" si="76"/>
        <v/>
      </c>
      <c r="X296" s="84" t="e">
        <f t="shared" si="74"/>
        <v>#VALUE!</v>
      </c>
      <c r="Y296" s="11"/>
      <c r="Z296" s="7"/>
      <c r="AA296" s="7"/>
      <c r="AB296" s="7"/>
      <c r="AC296" s="2"/>
      <c r="AG296" s="2"/>
      <c r="AH296" s="2"/>
      <c r="AI296" s="2"/>
      <c r="AJ296" s="2"/>
      <c r="AK296" s="2"/>
      <c r="AR296" s="2"/>
      <c r="AT296" s="2"/>
      <c r="AU296" s="2"/>
    </row>
    <row r="297" spans="1:47" ht="12.75" x14ac:dyDescent="0.2">
      <c r="A297" s="435">
        <f>April!A16</f>
        <v>3</v>
      </c>
      <c r="B297" s="436">
        <f>April!B16</f>
        <v>46126</v>
      </c>
      <c r="D297" s="437"/>
      <c r="E297" s="437"/>
      <c r="F297" s="437"/>
      <c r="G297" s="437"/>
      <c r="H297" s="437"/>
      <c r="I297" s="94">
        <f>April!I16</f>
        <v>0</v>
      </c>
      <c r="J297" s="438"/>
      <c r="K297" s="438"/>
      <c r="L297" s="438"/>
      <c r="M297" s="438"/>
      <c r="N297" s="438"/>
      <c r="O297" s="438"/>
      <c r="P297" s="438"/>
      <c r="Q297" s="94">
        <f>April!AQ16</f>
        <v>8</v>
      </c>
      <c r="R297" s="94"/>
      <c r="S297" s="94">
        <f>April!P16</f>
        <v>0</v>
      </c>
      <c r="T297" s="94">
        <f t="shared" si="75"/>
        <v>0</v>
      </c>
      <c r="V297" s="92"/>
      <c r="W297" s="84" t="str">
        <f t="shared" si="76"/>
        <v/>
      </c>
      <c r="X297" s="84" t="e">
        <f t="shared" si="74"/>
        <v>#VALUE!</v>
      </c>
      <c r="Y297" s="11"/>
      <c r="Z297" s="7"/>
      <c r="AA297" s="7"/>
      <c r="AB297" s="7"/>
      <c r="AC297" s="2"/>
      <c r="AG297" s="2"/>
      <c r="AH297" s="2"/>
      <c r="AI297" s="2"/>
      <c r="AJ297" s="2"/>
      <c r="AK297" s="2"/>
      <c r="AR297" s="2"/>
      <c r="AT297" s="2"/>
      <c r="AU297" s="2"/>
    </row>
    <row r="298" spans="1:47" ht="12.75" x14ac:dyDescent="0.2">
      <c r="A298" s="435">
        <f>April!A17</f>
        <v>4</v>
      </c>
      <c r="B298" s="436">
        <f>April!B17</f>
        <v>46127</v>
      </c>
      <c r="D298" s="437"/>
      <c r="E298" s="437"/>
      <c r="F298" s="437"/>
      <c r="G298" s="437"/>
      <c r="H298" s="437"/>
      <c r="I298" s="94">
        <f>April!I17</f>
        <v>0</v>
      </c>
      <c r="J298" s="438"/>
      <c r="K298" s="438"/>
      <c r="L298" s="438"/>
      <c r="M298" s="438"/>
      <c r="N298" s="438"/>
      <c r="O298" s="438"/>
      <c r="P298" s="438"/>
      <c r="Q298" s="94">
        <f>April!AQ17</f>
        <v>8</v>
      </c>
      <c r="R298" s="94"/>
      <c r="S298" s="94">
        <f>April!P17</f>
        <v>0</v>
      </c>
      <c r="T298" s="94">
        <f t="shared" si="75"/>
        <v>0</v>
      </c>
      <c r="V298" s="92"/>
      <c r="W298" s="84" t="str">
        <f t="shared" si="76"/>
        <v/>
      </c>
      <c r="X298" s="84" t="e">
        <f t="shared" si="74"/>
        <v>#VALUE!</v>
      </c>
      <c r="Y298" s="11"/>
      <c r="Z298" s="7"/>
      <c r="AA298" s="7"/>
      <c r="AB298" s="7"/>
      <c r="AC298" s="2"/>
      <c r="AG298" s="2"/>
      <c r="AH298" s="2"/>
      <c r="AI298" s="2"/>
      <c r="AJ298" s="2"/>
      <c r="AK298" s="2"/>
      <c r="AR298" s="2"/>
      <c r="AT298" s="2"/>
      <c r="AU298" s="2"/>
    </row>
    <row r="299" spans="1:47" ht="12.75" x14ac:dyDescent="0.2">
      <c r="A299" s="435">
        <f>April!A18</f>
        <v>5</v>
      </c>
      <c r="B299" s="436">
        <f>April!B18</f>
        <v>46128</v>
      </c>
      <c r="D299" s="437"/>
      <c r="E299" s="437"/>
      <c r="F299" s="437"/>
      <c r="G299" s="437"/>
      <c r="H299" s="437"/>
      <c r="I299" s="94">
        <f>April!I18</f>
        <v>0</v>
      </c>
      <c r="J299" s="438"/>
      <c r="K299" s="438"/>
      <c r="L299" s="438"/>
      <c r="M299" s="438"/>
      <c r="N299" s="438"/>
      <c r="O299" s="438"/>
      <c r="P299" s="438"/>
      <c r="Q299" s="94">
        <f>April!AQ18</f>
        <v>8</v>
      </c>
      <c r="R299" s="94"/>
      <c r="S299" s="94">
        <f>April!P18</f>
        <v>0</v>
      </c>
      <c r="T299" s="94">
        <f t="shared" si="75"/>
        <v>0</v>
      </c>
      <c r="V299" s="92"/>
      <c r="W299" s="84" t="str">
        <f t="shared" si="76"/>
        <v/>
      </c>
      <c r="X299" s="84" t="e">
        <f t="shared" si="74"/>
        <v>#VALUE!</v>
      </c>
      <c r="Y299" s="11"/>
      <c r="Z299" s="7"/>
      <c r="AA299" s="7"/>
      <c r="AB299" s="7"/>
      <c r="AC299" s="2"/>
      <c r="AG299" s="2"/>
      <c r="AH299" s="2"/>
      <c r="AI299" s="2"/>
      <c r="AJ299" s="2"/>
      <c r="AK299" s="2"/>
      <c r="AR299" s="2"/>
      <c r="AT299" s="2"/>
      <c r="AU299" s="2"/>
    </row>
    <row r="300" spans="1:47" ht="12.75" x14ac:dyDescent="0.2">
      <c r="A300" s="435">
        <f>April!A19</f>
        <v>6</v>
      </c>
      <c r="B300" s="436">
        <f>April!B19</f>
        <v>46129</v>
      </c>
      <c r="D300" s="437"/>
      <c r="E300" s="437"/>
      <c r="F300" s="437"/>
      <c r="G300" s="437"/>
      <c r="H300" s="437"/>
      <c r="I300" s="94">
        <f>April!I19</f>
        <v>0</v>
      </c>
      <c r="J300" s="438"/>
      <c r="K300" s="438"/>
      <c r="L300" s="438"/>
      <c r="M300" s="438"/>
      <c r="N300" s="438"/>
      <c r="O300" s="438"/>
      <c r="P300" s="438"/>
      <c r="Q300" s="94">
        <f>April!AQ19</f>
        <v>8</v>
      </c>
      <c r="R300" s="94"/>
      <c r="S300" s="94">
        <f>April!P19</f>
        <v>0</v>
      </c>
      <c r="T300" s="94">
        <f t="shared" si="75"/>
        <v>0</v>
      </c>
      <c r="V300" s="92"/>
      <c r="W300" s="84" t="str">
        <f t="shared" si="76"/>
        <v/>
      </c>
      <c r="X300" s="84" t="e">
        <f t="shared" si="74"/>
        <v>#VALUE!</v>
      </c>
      <c r="Y300" s="11"/>
      <c r="Z300" s="7"/>
      <c r="AA300" s="7"/>
      <c r="AB300" s="7"/>
      <c r="AC300" s="2"/>
      <c r="AG300" s="2"/>
      <c r="AH300" s="2"/>
      <c r="AI300" s="2"/>
      <c r="AJ300" s="2"/>
      <c r="AK300" s="2"/>
      <c r="AR300" s="2"/>
      <c r="AT300" s="2"/>
      <c r="AU300" s="2"/>
    </row>
    <row r="301" spans="1:47" ht="12.75" x14ac:dyDescent="0.2">
      <c r="A301" s="435">
        <f>April!A20</f>
        <v>7</v>
      </c>
      <c r="B301" s="436">
        <f>April!B20</f>
        <v>46130</v>
      </c>
      <c r="D301" s="437"/>
      <c r="E301" s="437"/>
      <c r="F301" s="437"/>
      <c r="G301" s="437"/>
      <c r="H301" s="437"/>
      <c r="I301" s="94">
        <f>April!I20</f>
        <v>0</v>
      </c>
      <c r="J301" s="438"/>
      <c r="K301" s="438"/>
      <c r="L301" s="438"/>
      <c r="M301" s="438"/>
      <c r="N301" s="438"/>
      <c r="O301" s="438"/>
      <c r="P301" s="438"/>
      <c r="Q301" s="94">
        <f>April!AQ20</f>
        <v>0</v>
      </c>
      <c r="R301" s="94"/>
      <c r="S301" s="94">
        <f>April!P20</f>
        <v>0</v>
      </c>
      <c r="T301" s="94">
        <f t="shared" si="75"/>
        <v>0</v>
      </c>
      <c r="V301" s="92"/>
      <c r="W301" s="84" t="str">
        <f t="shared" si="76"/>
        <v/>
      </c>
      <c r="X301" s="84" t="e">
        <f t="shared" si="74"/>
        <v>#VALUE!</v>
      </c>
      <c r="Y301" s="11"/>
      <c r="Z301" s="7"/>
      <c r="AA301" s="7"/>
      <c r="AB301" s="7"/>
      <c r="AC301" s="2"/>
      <c r="AG301" s="2"/>
      <c r="AH301" s="2"/>
      <c r="AI301" s="2"/>
      <c r="AJ301" s="2"/>
      <c r="AK301" s="2"/>
      <c r="AR301" s="2"/>
      <c r="AT301" s="2"/>
      <c r="AU301" s="2"/>
    </row>
    <row r="302" spans="1:47" ht="12.75" x14ac:dyDescent="0.2">
      <c r="A302" s="435">
        <f>April!A21</f>
        <v>1</v>
      </c>
      <c r="B302" s="436">
        <f>April!B21</f>
        <v>46131</v>
      </c>
      <c r="D302" s="437"/>
      <c r="E302" s="437"/>
      <c r="F302" s="437"/>
      <c r="G302" s="437"/>
      <c r="H302" s="437"/>
      <c r="I302" s="94">
        <f>April!I21</f>
        <v>0</v>
      </c>
      <c r="J302" s="438"/>
      <c r="K302" s="438"/>
      <c r="L302" s="438"/>
      <c r="M302" s="438"/>
      <c r="N302" s="438"/>
      <c r="O302" s="438"/>
      <c r="P302" s="438"/>
      <c r="Q302" s="94">
        <f>April!AQ21</f>
        <v>0</v>
      </c>
      <c r="R302" s="94"/>
      <c r="S302" s="94">
        <f>April!P21</f>
        <v>0</v>
      </c>
      <c r="T302" s="94">
        <f t="shared" si="75"/>
        <v>0</v>
      </c>
      <c r="V302" s="92"/>
      <c r="W302" s="84">
        <f t="shared" si="76"/>
        <v>40</v>
      </c>
      <c r="X302" s="84">
        <f t="shared" si="74"/>
        <v>-40</v>
      </c>
      <c r="Y302" s="11"/>
      <c r="Z302" s="7"/>
      <c r="AA302" s="7"/>
      <c r="AB302" s="7"/>
      <c r="AC302" s="2"/>
      <c r="AG302" s="2"/>
      <c r="AH302" s="2"/>
      <c r="AI302" s="2"/>
      <c r="AJ302" s="2"/>
      <c r="AK302" s="2"/>
      <c r="AR302" s="2"/>
      <c r="AT302" s="2"/>
      <c r="AU302" s="2"/>
    </row>
    <row r="303" spans="1:47" ht="12.75" x14ac:dyDescent="0.2">
      <c r="A303" s="435">
        <f>April!A22</f>
        <v>2</v>
      </c>
      <c r="B303" s="436">
        <f>April!B22</f>
        <v>46132</v>
      </c>
      <c r="D303" s="437"/>
      <c r="E303" s="437"/>
      <c r="F303" s="437"/>
      <c r="G303" s="437"/>
      <c r="H303" s="437"/>
      <c r="I303" s="94">
        <f>April!I22</f>
        <v>0</v>
      </c>
      <c r="J303" s="438"/>
      <c r="K303" s="438"/>
      <c r="L303" s="438"/>
      <c r="M303" s="438"/>
      <c r="N303" s="438"/>
      <c r="O303" s="438"/>
      <c r="P303" s="438"/>
      <c r="Q303" s="94">
        <f>April!AQ22</f>
        <v>8</v>
      </c>
      <c r="R303" s="94"/>
      <c r="S303" s="94">
        <f>April!P22</f>
        <v>0</v>
      </c>
      <c r="T303" s="94">
        <f t="shared" si="75"/>
        <v>0</v>
      </c>
      <c r="V303" s="92"/>
      <c r="W303" s="84" t="str">
        <f t="shared" si="76"/>
        <v/>
      </c>
      <c r="X303" s="84" t="e">
        <f t="shared" si="74"/>
        <v>#VALUE!</v>
      </c>
      <c r="Y303" s="11"/>
      <c r="Z303" s="7"/>
      <c r="AA303" s="7"/>
      <c r="AB303" s="7"/>
      <c r="AC303" s="2"/>
      <c r="AG303" s="2"/>
      <c r="AH303" s="2"/>
      <c r="AI303" s="2"/>
      <c r="AJ303" s="2"/>
      <c r="AK303" s="2"/>
      <c r="AR303" s="2"/>
      <c r="AT303" s="2"/>
      <c r="AU303" s="2"/>
    </row>
    <row r="304" spans="1:47" ht="12.75" x14ac:dyDescent="0.2">
      <c r="A304" s="435">
        <f>April!A23</f>
        <v>3</v>
      </c>
      <c r="B304" s="436">
        <f>April!B23</f>
        <v>46133</v>
      </c>
      <c r="D304" s="437"/>
      <c r="E304" s="437"/>
      <c r="F304" s="437"/>
      <c r="G304" s="437"/>
      <c r="H304" s="437"/>
      <c r="I304" s="94">
        <f>April!I23</f>
        <v>0</v>
      </c>
      <c r="J304" s="438"/>
      <c r="K304" s="438"/>
      <c r="L304" s="438"/>
      <c r="M304" s="438"/>
      <c r="N304" s="438"/>
      <c r="O304" s="438"/>
      <c r="P304" s="438"/>
      <c r="Q304" s="94">
        <f>April!AQ23</f>
        <v>0</v>
      </c>
      <c r="R304" s="94"/>
      <c r="S304" s="94">
        <f>April!P23</f>
        <v>0</v>
      </c>
      <c r="T304" s="94">
        <f t="shared" si="75"/>
        <v>0</v>
      </c>
      <c r="V304" s="92"/>
      <c r="W304" s="84" t="str">
        <f t="shared" si="76"/>
        <v/>
      </c>
      <c r="X304" s="84" t="e">
        <f t="shared" si="74"/>
        <v>#VALUE!</v>
      </c>
      <c r="Y304" s="11"/>
      <c r="Z304" s="7"/>
      <c r="AA304" s="7"/>
      <c r="AB304" s="7"/>
      <c r="AC304" s="2"/>
      <c r="AG304" s="2"/>
      <c r="AH304" s="2"/>
      <c r="AI304" s="2"/>
      <c r="AJ304" s="2"/>
      <c r="AK304" s="2"/>
      <c r="AR304" s="2"/>
      <c r="AT304" s="2"/>
      <c r="AU304" s="2"/>
    </row>
    <row r="305" spans="1:47" ht="12.75" x14ac:dyDescent="0.2">
      <c r="A305" s="435">
        <f>April!A24</f>
        <v>4</v>
      </c>
      <c r="B305" s="436">
        <f>April!B24</f>
        <v>46134</v>
      </c>
      <c r="D305" s="437"/>
      <c r="E305" s="437"/>
      <c r="F305" s="437"/>
      <c r="G305" s="437"/>
      <c r="H305" s="437"/>
      <c r="I305" s="94">
        <f>April!I24</f>
        <v>0</v>
      </c>
      <c r="J305" s="438"/>
      <c r="K305" s="438"/>
      <c r="L305" s="438"/>
      <c r="M305" s="438"/>
      <c r="N305" s="438"/>
      <c r="O305" s="438"/>
      <c r="P305" s="438"/>
      <c r="Q305" s="94">
        <f>April!AQ24</f>
        <v>8</v>
      </c>
      <c r="R305" s="94"/>
      <c r="S305" s="94">
        <f>April!P24</f>
        <v>0</v>
      </c>
      <c r="T305" s="94">
        <f t="shared" si="75"/>
        <v>0</v>
      </c>
      <c r="V305" s="92"/>
      <c r="W305" s="84" t="str">
        <f t="shared" si="76"/>
        <v/>
      </c>
      <c r="X305" s="84" t="e">
        <f t="shared" si="74"/>
        <v>#VALUE!</v>
      </c>
      <c r="Y305" s="11"/>
      <c r="Z305" s="7"/>
      <c r="AA305" s="7"/>
      <c r="AB305" s="7"/>
      <c r="AC305" s="2"/>
      <c r="AG305" s="2"/>
      <c r="AH305" s="2"/>
      <c r="AI305" s="2"/>
      <c r="AJ305" s="2"/>
      <c r="AK305" s="2"/>
      <c r="AR305" s="2"/>
      <c r="AT305" s="2"/>
      <c r="AU305" s="2"/>
    </row>
    <row r="306" spans="1:47" ht="12.75" x14ac:dyDescent="0.2">
      <c r="A306" s="435">
        <f>April!A25</f>
        <v>5</v>
      </c>
      <c r="B306" s="436">
        <f>April!B25</f>
        <v>46135</v>
      </c>
      <c r="D306" s="437"/>
      <c r="E306" s="437"/>
      <c r="F306" s="437"/>
      <c r="G306" s="437"/>
      <c r="H306" s="437"/>
      <c r="I306" s="94">
        <f>April!I25</f>
        <v>0</v>
      </c>
      <c r="J306" s="438"/>
      <c r="K306" s="438"/>
      <c r="L306" s="438"/>
      <c r="M306" s="438"/>
      <c r="N306" s="438"/>
      <c r="O306" s="438"/>
      <c r="P306" s="438"/>
      <c r="Q306" s="94">
        <f>April!AQ25</f>
        <v>8</v>
      </c>
      <c r="R306" s="94"/>
      <c r="S306" s="94">
        <f>April!P25</f>
        <v>0</v>
      </c>
      <c r="T306" s="94">
        <f t="shared" si="75"/>
        <v>0</v>
      </c>
      <c r="V306" s="92"/>
      <c r="W306" s="84" t="str">
        <f t="shared" si="76"/>
        <v/>
      </c>
      <c r="X306" s="84" t="e">
        <f t="shared" si="74"/>
        <v>#VALUE!</v>
      </c>
      <c r="Y306" s="11"/>
      <c r="Z306" s="7"/>
      <c r="AA306" s="7"/>
      <c r="AB306" s="7"/>
      <c r="AC306" s="2"/>
      <c r="AG306" s="2"/>
      <c r="AH306" s="2"/>
      <c r="AI306" s="2"/>
      <c r="AJ306" s="2"/>
      <c r="AK306" s="2"/>
      <c r="AR306" s="2"/>
      <c r="AT306" s="2"/>
      <c r="AU306" s="2"/>
    </row>
    <row r="307" spans="1:47" ht="12.75" x14ac:dyDescent="0.2">
      <c r="A307" s="435">
        <f>April!A26</f>
        <v>6</v>
      </c>
      <c r="B307" s="436">
        <f>April!B26</f>
        <v>46136</v>
      </c>
      <c r="D307" s="437"/>
      <c r="E307" s="437"/>
      <c r="F307" s="437"/>
      <c r="G307" s="437"/>
      <c r="H307" s="437"/>
      <c r="I307" s="94">
        <f>April!I26</f>
        <v>0</v>
      </c>
      <c r="J307" s="438"/>
      <c r="K307" s="438"/>
      <c r="L307" s="438"/>
      <c r="M307" s="438"/>
      <c r="N307" s="438"/>
      <c r="O307" s="438"/>
      <c r="P307" s="438"/>
      <c r="Q307" s="94">
        <f>April!AQ26</f>
        <v>8</v>
      </c>
      <c r="R307" s="94"/>
      <c r="S307" s="94">
        <f>April!P26</f>
        <v>0</v>
      </c>
      <c r="T307" s="94">
        <f t="shared" si="75"/>
        <v>0</v>
      </c>
      <c r="V307" s="92"/>
      <c r="W307" s="84" t="str">
        <f t="shared" si="76"/>
        <v/>
      </c>
      <c r="X307" s="84" t="e">
        <f t="shared" si="74"/>
        <v>#VALUE!</v>
      </c>
      <c r="Y307" s="11"/>
      <c r="Z307" s="7"/>
      <c r="AA307" s="7"/>
      <c r="AB307" s="7"/>
      <c r="AC307" s="2"/>
      <c r="AG307" s="2"/>
      <c r="AH307" s="2"/>
      <c r="AI307" s="2"/>
      <c r="AJ307" s="2"/>
      <c r="AK307" s="2"/>
      <c r="AR307" s="2"/>
      <c r="AT307" s="2"/>
      <c r="AU307" s="2"/>
    </row>
    <row r="308" spans="1:47" ht="12.75" x14ac:dyDescent="0.2">
      <c r="A308" s="435">
        <f>April!A27</f>
        <v>7</v>
      </c>
      <c r="B308" s="436">
        <f>April!B27</f>
        <v>46137</v>
      </c>
      <c r="D308" s="437"/>
      <c r="E308" s="437"/>
      <c r="F308" s="437"/>
      <c r="G308" s="437"/>
      <c r="H308" s="437"/>
      <c r="I308" s="94">
        <f>April!I27</f>
        <v>0</v>
      </c>
      <c r="J308" s="438"/>
      <c r="K308" s="438"/>
      <c r="L308" s="438"/>
      <c r="M308" s="438"/>
      <c r="N308" s="438"/>
      <c r="O308" s="438"/>
      <c r="P308" s="438"/>
      <c r="Q308" s="94">
        <f>April!AQ27</f>
        <v>0</v>
      </c>
      <c r="R308" s="94"/>
      <c r="S308" s="94">
        <f>April!P27</f>
        <v>0</v>
      </c>
      <c r="T308" s="94">
        <f t="shared" si="75"/>
        <v>0</v>
      </c>
      <c r="V308" s="92"/>
      <c r="W308" s="84" t="str">
        <f t="shared" si="76"/>
        <v/>
      </c>
      <c r="X308" s="84" t="e">
        <f t="shared" si="74"/>
        <v>#VALUE!</v>
      </c>
      <c r="Y308" s="11"/>
      <c r="Z308" s="7"/>
      <c r="AA308" s="7"/>
      <c r="AB308" s="7"/>
      <c r="AC308" s="2"/>
      <c r="AG308" s="2"/>
      <c r="AH308" s="2"/>
      <c r="AI308" s="2"/>
      <c r="AJ308" s="2"/>
      <c r="AK308" s="2"/>
      <c r="AR308" s="2"/>
      <c r="AT308" s="2"/>
      <c r="AU308" s="2"/>
    </row>
    <row r="309" spans="1:47" ht="12.75" x14ac:dyDescent="0.2">
      <c r="A309" s="435">
        <f>April!A28</f>
        <v>1</v>
      </c>
      <c r="B309" s="436">
        <f>April!B28</f>
        <v>46138</v>
      </c>
      <c r="D309" s="437"/>
      <c r="E309" s="437"/>
      <c r="F309" s="437"/>
      <c r="G309" s="437"/>
      <c r="H309" s="437"/>
      <c r="I309" s="94">
        <f>April!I28</f>
        <v>0</v>
      </c>
      <c r="J309" s="438"/>
      <c r="K309" s="438"/>
      <c r="L309" s="438"/>
      <c r="M309" s="438"/>
      <c r="N309" s="438"/>
      <c r="O309" s="438"/>
      <c r="P309" s="438"/>
      <c r="Q309" s="94">
        <f>April!AQ28</f>
        <v>0</v>
      </c>
      <c r="R309" s="94"/>
      <c r="S309" s="94">
        <f>April!P28</f>
        <v>0</v>
      </c>
      <c r="T309" s="94">
        <f t="shared" si="75"/>
        <v>0</v>
      </c>
      <c r="V309" s="92"/>
      <c r="W309" s="84">
        <f t="shared" si="76"/>
        <v>32</v>
      </c>
      <c r="X309" s="84">
        <f t="shared" si="74"/>
        <v>-32</v>
      </c>
      <c r="Y309" s="11"/>
      <c r="Z309" s="7"/>
      <c r="AA309" s="7"/>
      <c r="AB309" s="7"/>
      <c r="AC309" s="2"/>
      <c r="AG309" s="2"/>
      <c r="AH309" s="2"/>
      <c r="AI309" s="2"/>
      <c r="AJ309" s="2"/>
      <c r="AK309" s="2"/>
      <c r="AR309" s="2"/>
      <c r="AT309" s="2"/>
      <c r="AU309" s="2"/>
    </row>
    <row r="310" spans="1:47" ht="12.75" x14ac:dyDescent="0.2">
      <c r="A310" s="435">
        <f>April!A29</f>
        <v>2</v>
      </c>
      <c r="B310" s="436">
        <f>April!B29</f>
        <v>46139</v>
      </c>
      <c r="D310" s="437"/>
      <c r="E310" s="437"/>
      <c r="F310" s="437"/>
      <c r="G310" s="437"/>
      <c r="H310" s="437"/>
      <c r="I310" s="94">
        <f>April!I29</f>
        <v>0</v>
      </c>
      <c r="J310" s="438"/>
      <c r="K310" s="438"/>
      <c r="L310" s="438"/>
      <c r="M310" s="438"/>
      <c r="N310" s="438"/>
      <c r="O310" s="438"/>
      <c r="P310" s="438"/>
      <c r="Q310" s="94">
        <f>April!AQ29</f>
        <v>8</v>
      </c>
      <c r="R310" s="94"/>
      <c r="S310" s="94">
        <f>April!P29</f>
        <v>0</v>
      </c>
      <c r="T310" s="94">
        <f t="shared" si="75"/>
        <v>0</v>
      </c>
      <c r="V310" s="92"/>
      <c r="W310" s="84" t="str">
        <f t="shared" si="76"/>
        <v/>
      </c>
      <c r="X310" s="84" t="e">
        <f t="shared" si="74"/>
        <v>#VALUE!</v>
      </c>
      <c r="Y310" s="11"/>
      <c r="Z310" s="7"/>
      <c r="AA310" s="7"/>
      <c r="AB310" s="7"/>
      <c r="AC310" s="2"/>
      <c r="AG310" s="2"/>
      <c r="AH310" s="2"/>
      <c r="AI310" s="2"/>
      <c r="AJ310" s="2"/>
      <c r="AK310" s="2"/>
      <c r="AR310" s="2"/>
      <c r="AT310" s="2"/>
      <c r="AU310" s="2"/>
    </row>
    <row r="311" spans="1:47" ht="12.75" x14ac:dyDescent="0.2">
      <c r="A311" s="435">
        <f>April!A30</f>
        <v>3</v>
      </c>
      <c r="B311" s="436">
        <f>April!B30</f>
        <v>46140</v>
      </c>
      <c r="D311" s="437"/>
      <c r="E311" s="437"/>
      <c r="F311" s="437"/>
      <c r="G311" s="437"/>
      <c r="H311" s="437"/>
      <c r="I311" s="94">
        <f>April!I30</f>
        <v>0</v>
      </c>
      <c r="J311" s="438"/>
      <c r="K311" s="438"/>
      <c r="L311" s="438"/>
      <c r="M311" s="438"/>
      <c r="N311" s="438"/>
      <c r="O311" s="438"/>
      <c r="P311" s="438"/>
      <c r="Q311" s="94">
        <f>April!AQ30</f>
        <v>8</v>
      </c>
      <c r="R311" s="94"/>
      <c r="S311" s="94">
        <f>April!P30</f>
        <v>0</v>
      </c>
      <c r="T311" s="94">
        <f t="shared" si="75"/>
        <v>0</v>
      </c>
      <c r="V311" s="92"/>
      <c r="W311" s="84" t="str">
        <f t="shared" si="76"/>
        <v/>
      </c>
      <c r="X311" s="84" t="e">
        <f t="shared" si="74"/>
        <v>#VALUE!</v>
      </c>
      <c r="Y311" s="11"/>
      <c r="Z311" s="7"/>
      <c r="AA311" s="7"/>
      <c r="AB311" s="7"/>
      <c r="AC311" s="2"/>
      <c r="AG311" s="2"/>
      <c r="AH311" s="2"/>
      <c r="AI311" s="2"/>
      <c r="AJ311" s="2"/>
      <c r="AK311" s="2"/>
      <c r="AR311" s="2"/>
      <c r="AT311" s="2"/>
      <c r="AU311" s="2"/>
    </row>
    <row r="312" spans="1:47" ht="12.75" x14ac:dyDescent="0.2">
      <c r="A312" s="435">
        <f>April!A31</f>
        <v>4</v>
      </c>
      <c r="B312" s="436">
        <f>April!B31</f>
        <v>46141</v>
      </c>
      <c r="D312" s="437"/>
      <c r="E312" s="437"/>
      <c r="F312" s="437"/>
      <c r="G312" s="437"/>
      <c r="H312" s="437"/>
      <c r="I312" s="94">
        <f>April!I31</f>
        <v>0</v>
      </c>
      <c r="J312" s="438"/>
      <c r="K312" s="438"/>
      <c r="L312" s="438"/>
      <c r="M312" s="438"/>
      <c r="N312" s="438"/>
      <c r="O312" s="438"/>
      <c r="P312" s="438"/>
      <c r="Q312" s="94">
        <f>April!AQ31</f>
        <v>8</v>
      </c>
      <c r="R312" s="94"/>
      <c r="S312" s="94">
        <f>April!P31</f>
        <v>0</v>
      </c>
      <c r="T312" s="94">
        <f t="shared" si="75"/>
        <v>0</v>
      </c>
      <c r="V312" s="92"/>
      <c r="W312" s="84" t="str">
        <f t="shared" si="76"/>
        <v/>
      </c>
      <c r="X312" s="84" t="e">
        <f t="shared" si="74"/>
        <v>#VALUE!</v>
      </c>
      <c r="Y312" s="11"/>
      <c r="Z312" s="7"/>
      <c r="AA312" s="7"/>
      <c r="AB312" s="7"/>
      <c r="AC312" s="2"/>
      <c r="AG312" s="2"/>
      <c r="AH312" s="2"/>
      <c r="AI312" s="2"/>
      <c r="AJ312" s="2"/>
      <c r="AK312" s="2"/>
      <c r="AR312" s="2"/>
      <c r="AT312" s="2"/>
      <c r="AU312" s="2"/>
    </row>
    <row r="313" spans="1:47" ht="12.75" x14ac:dyDescent="0.2">
      <c r="A313" s="435">
        <f>April!A32</f>
        <v>5</v>
      </c>
      <c r="B313" s="436">
        <f>April!B32</f>
        <v>46142</v>
      </c>
      <c r="D313" s="437"/>
      <c r="E313" s="437"/>
      <c r="F313" s="437"/>
      <c r="G313" s="437"/>
      <c r="H313" s="437"/>
      <c r="I313" s="94">
        <f>April!I32</f>
        <v>0</v>
      </c>
      <c r="J313" s="438"/>
      <c r="K313" s="438"/>
      <c r="L313" s="438"/>
      <c r="M313" s="438"/>
      <c r="N313" s="438"/>
      <c r="O313" s="438"/>
      <c r="P313" s="438"/>
      <c r="Q313" s="94">
        <f>April!AQ32</f>
        <v>8</v>
      </c>
      <c r="R313" s="94"/>
      <c r="S313" s="94">
        <f>April!P32</f>
        <v>0</v>
      </c>
      <c r="T313" s="94">
        <f t="shared" si="75"/>
        <v>0</v>
      </c>
      <c r="V313" s="92"/>
      <c r="W313" s="84" t="str">
        <f t="shared" si="76"/>
        <v/>
      </c>
      <c r="X313" s="84" t="e">
        <f t="shared" si="74"/>
        <v>#VALUE!</v>
      </c>
      <c r="Y313" s="11"/>
      <c r="Z313" s="7"/>
      <c r="AA313" s="7"/>
      <c r="AB313" s="7"/>
      <c r="AC313" s="2"/>
      <c r="AG313" s="2"/>
      <c r="AH313" s="2"/>
      <c r="AI313" s="2"/>
      <c r="AJ313" s="2"/>
      <c r="AK313" s="2"/>
      <c r="AR313" s="2"/>
      <c r="AT313" s="2"/>
      <c r="AU313" s="2"/>
    </row>
    <row r="314" spans="1:47" ht="12.75" x14ac:dyDescent="0.2">
      <c r="A314" s="435">
        <f>Mai!A3</f>
        <v>6</v>
      </c>
      <c r="B314" s="436">
        <f>Mai!B3</f>
        <v>46143</v>
      </c>
      <c r="D314" s="437"/>
      <c r="E314" s="437"/>
      <c r="F314" s="437"/>
      <c r="G314" s="437"/>
      <c r="H314" s="437"/>
      <c r="I314" s="94">
        <f>Mai!I3</f>
        <v>0</v>
      </c>
      <c r="J314" s="438"/>
      <c r="K314" s="438"/>
      <c r="L314" s="438"/>
      <c r="M314" s="438"/>
      <c r="N314" s="438"/>
      <c r="O314" s="438"/>
      <c r="P314" s="438"/>
      <c r="Q314" s="94">
        <f>Mai!AQ3</f>
        <v>0</v>
      </c>
      <c r="R314" s="94"/>
      <c r="S314" s="94">
        <f>Mai!T3</f>
        <v>0</v>
      </c>
      <c r="T314" s="94">
        <f t="shared" si="75"/>
        <v>0</v>
      </c>
      <c r="V314" s="92"/>
      <c r="W314" s="84" t="str">
        <f t="shared" si="76"/>
        <v/>
      </c>
      <c r="X314" s="84" t="e">
        <f t="shared" si="74"/>
        <v>#VALUE!</v>
      </c>
      <c r="Y314" s="11"/>
      <c r="Z314" s="7"/>
      <c r="AA314" s="7"/>
      <c r="AB314" s="7"/>
      <c r="AC314" s="2"/>
      <c r="AG314" s="2"/>
      <c r="AH314" s="2"/>
      <c r="AI314" s="2"/>
      <c r="AJ314" s="2"/>
      <c r="AK314" s="2"/>
      <c r="AR314" s="2"/>
      <c r="AT314" s="2"/>
      <c r="AU314" s="2"/>
    </row>
    <row r="315" spans="1:47" ht="12.75" x14ac:dyDescent="0.2">
      <c r="A315" s="435">
        <f>Mai!A4</f>
        <v>7</v>
      </c>
      <c r="B315" s="436">
        <f>Mai!B4</f>
        <v>46144</v>
      </c>
      <c r="D315" s="437"/>
      <c r="E315" s="437"/>
      <c r="F315" s="437"/>
      <c r="G315" s="437"/>
      <c r="H315" s="437"/>
      <c r="I315" s="94">
        <f>Mai!I4</f>
        <v>0</v>
      </c>
      <c r="J315" s="438"/>
      <c r="K315" s="438"/>
      <c r="L315" s="438"/>
      <c r="M315" s="438"/>
      <c r="N315" s="438"/>
      <c r="O315" s="438"/>
      <c r="P315" s="438"/>
      <c r="Q315" s="94">
        <f>Mai!AQ4</f>
        <v>0</v>
      </c>
      <c r="R315" s="94"/>
      <c r="S315" s="94">
        <f>Mai!T4</f>
        <v>0</v>
      </c>
      <c r="T315" s="94">
        <f t="shared" si="75"/>
        <v>0</v>
      </c>
      <c r="V315" s="92"/>
      <c r="W315" s="84" t="str">
        <f t="shared" si="76"/>
        <v/>
      </c>
      <c r="X315" s="84" t="e">
        <f t="shared" si="74"/>
        <v>#VALUE!</v>
      </c>
      <c r="Y315" s="11"/>
      <c r="Z315" s="7"/>
      <c r="AA315" s="7"/>
      <c r="AB315" s="7"/>
      <c r="AC315" s="2"/>
      <c r="AG315" s="2"/>
      <c r="AH315" s="2"/>
      <c r="AI315" s="2"/>
      <c r="AJ315" s="2"/>
      <c r="AK315" s="2"/>
      <c r="AR315" s="2"/>
      <c r="AT315" s="2"/>
      <c r="AU315" s="2"/>
    </row>
    <row r="316" spans="1:47" ht="12.75" x14ac:dyDescent="0.2">
      <c r="A316" s="435">
        <f>Mai!A5</f>
        <v>1</v>
      </c>
      <c r="B316" s="436">
        <f>Mai!B5</f>
        <v>46145</v>
      </c>
      <c r="D316" s="437"/>
      <c r="E316" s="437"/>
      <c r="F316" s="437"/>
      <c r="G316" s="437"/>
      <c r="H316" s="437"/>
      <c r="I316" s="94">
        <f>Mai!I5</f>
        <v>0</v>
      </c>
      <c r="J316" s="438"/>
      <c r="K316" s="438"/>
      <c r="L316" s="438"/>
      <c r="M316" s="438"/>
      <c r="N316" s="438"/>
      <c r="O316" s="438"/>
      <c r="P316" s="438"/>
      <c r="Q316" s="94">
        <f>Mai!AQ5</f>
        <v>0</v>
      </c>
      <c r="R316" s="94"/>
      <c r="S316" s="94">
        <f>Mai!T5</f>
        <v>0</v>
      </c>
      <c r="T316" s="94">
        <f t="shared" si="75"/>
        <v>0</v>
      </c>
      <c r="V316" s="92"/>
      <c r="W316" s="84">
        <f t="shared" si="76"/>
        <v>32</v>
      </c>
      <c r="X316" s="84">
        <f t="shared" si="74"/>
        <v>-32</v>
      </c>
      <c r="Y316" s="11"/>
      <c r="Z316" s="7"/>
      <c r="AA316" s="7"/>
      <c r="AB316" s="7"/>
      <c r="AC316" s="2"/>
      <c r="AG316" s="2"/>
      <c r="AH316" s="2"/>
      <c r="AI316" s="2"/>
      <c r="AJ316" s="2"/>
      <c r="AK316" s="2"/>
      <c r="AR316" s="2"/>
      <c r="AT316" s="2"/>
      <c r="AU316" s="2"/>
    </row>
    <row r="317" spans="1:47" ht="12.75" x14ac:dyDescent="0.2">
      <c r="A317" s="435">
        <f>Mai!A6</f>
        <v>2</v>
      </c>
      <c r="B317" s="436">
        <f>Mai!B6</f>
        <v>46146</v>
      </c>
      <c r="D317" s="437"/>
      <c r="E317" s="437"/>
      <c r="F317" s="437"/>
      <c r="G317" s="437"/>
      <c r="H317" s="437"/>
      <c r="I317" s="94">
        <f>Mai!I6</f>
        <v>0</v>
      </c>
      <c r="J317" s="438"/>
      <c r="K317" s="438"/>
      <c r="L317" s="438"/>
      <c r="M317" s="438"/>
      <c r="N317" s="438"/>
      <c r="O317" s="438"/>
      <c r="P317" s="438"/>
      <c r="Q317" s="94">
        <f>Mai!AQ6</f>
        <v>8</v>
      </c>
      <c r="R317" s="94"/>
      <c r="S317" s="94">
        <f>Mai!T6</f>
        <v>0</v>
      </c>
      <c r="T317" s="94">
        <f t="shared" si="75"/>
        <v>0</v>
      </c>
      <c r="V317" s="92"/>
      <c r="W317" s="84" t="str">
        <f t="shared" si="76"/>
        <v/>
      </c>
      <c r="X317" s="84" t="e">
        <f t="shared" si="74"/>
        <v>#VALUE!</v>
      </c>
      <c r="Y317" s="11"/>
      <c r="Z317" s="7"/>
      <c r="AA317" s="7"/>
      <c r="AB317" s="7"/>
      <c r="AC317" s="2"/>
      <c r="AG317" s="2"/>
      <c r="AH317" s="2"/>
      <c r="AI317" s="2"/>
      <c r="AJ317" s="2"/>
      <c r="AK317" s="2"/>
      <c r="AR317" s="2"/>
      <c r="AT317" s="2"/>
      <c r="AU317" s="2"/>
    </row>
    <row r="318" spans="1:47" ht="12.75" x14ac:dyDescent="0.2">
      <c r="A318" s="435">
        <f>Mai!A7</f>
        <v>3</v>
      </c>
      <c r="B318" s="436">
        <f>Mai!B7</f>
        <v>46147</v>
      </c>
      <c r="D318" s="437"/>
      <c r="E318" s="437"/>
      <c r="F318" s="437"/>
      <c r="G318" s="437"/>
      <c r="H318" s="437"/>
      <c r="I318" s="94">
        <f>Mai!I7</f>
        <v>0</v>
      </c>
      <c r="J318" s="438"/>
      <c r="K318" s="438"/>
      <c r="L318" s="438"/>
      <c r="M318" s="438"/>
      <c r="N318" s="438"/>
      <c r="O318" s="438"/>
      <c r="P318" s="438"/>
      <c r="Q318" s="94">
        <f>Mai!AQ7</f>
        <v>8</v>
      </c>
      <c r="R318" s="94"/>
      <c r="S318" s="94">
        <f>Mai!T7</f>
        <v>0</v>
      </c>
      <c r="T318" s="94">
        <f t="shared" si="75"/>
        <v>0</v>
      </c>
      <c r="V318" s="92"/>
      <c r="W318" s="84" t="str">
        <f t="shared" si="76"/>
        <v/>
      </c>
      <c r="X318" s="84" t="e">
        <f t="shared" si="74"/>
        <v>#VALUE!</v>
      </c>
      <c r="Y318" s="11"/>
      <c r="Z318" s="7"/>
      <c r="AA318" s="7"/>
      <c r="AB318" s="7"/>
      <c r="AC318" s="2"/>
      <c r="AG318" s="2"/>
      <c r="AH318" s="2"/>
      <c r="AI318" s="2"/>
      <c r="AJ318" s="2"/>
      <c r="AK318" s="2"/>
      <c r="AR318" s="2"/>
      <c r="AT318" s="2"/>
      <c r="AU318" s="2"/>
    </row>
    <row r="319" spans="1:47" ht="12.75" x14ac:dyDescent="0.2">
      <c r="A319" s="435">
        <f>Mai!A8</f>
        <v>4</v>
      </c>
      <c r="B319" s="436">
        <f>Mai!B8</f>
        <v>46148</v>
      </c>
      <c r="D319" s="437"/>
      <c r="E319" s="437"/>
      <c r="F319" s="437"/>
      <c r="G319" s="437"/>
      <c r="H319" s="437"/>
      <c r="I319" s="94">
        <f>Mai!I8</f>
        <v>0</v>
      </c>
      <c r="J319" s="438"/>
      <c r="K319" s="438"/>
      <c r="L319" s="438"/>
      <c r="M319" s="438"/>
      <c r="N319" s="438"/>
      <c r="O319" s="438"/>
      <c r="P319" s="438"/>
      <c r="Q319" s="94">
        <f>Mai!AQ8</f>
        <v>8</v>
      </c>
      <c r="R319" s="94"/>
      <c r="S319" s="94">
        <f>Mai!T8</f>
        <v>0</v>
      </c>
      <c r="T319" s="94">
        <f t="shared" si="75"/>
        <v>0</v>
      </c>
      <c r="V319" s="92"/>
      <c r="W319" s="84" t="str">
        <f t="shared" si="76"/>
        <v/>
      </c>
      <c r="X319" s="84" t="e">
        <f t="shared" si="74"/>
        <v>#VALUE!</v>
      </c>
      <c r="Y319" s="11"/>
      <c r="Z319" s="7"/>
      <c r="AA319" s="7"/>
      <c r="AB319" s="7"/>
      <c r="AC319" s="2"/>
      <c r="AG319" s="2"/>
      <c r="AH319" s="2"/>
      <c r="AI319" s="2"/>
      <c r="AJ319" s="2"/>
      <c r="AK319" s="2"/>
      <c r="AR319" s="2"/>
      <c r="AT319" s="2"/>
      <c r="AU319" s="2"/>
    </row>
    <row r="320" spans="1:47" ht="12.75" x14ac:dyDescent="0.2">
      <c r="A320" s="435">
        <f>Mai!A9</f>
        <v>5</v>
      </c>
      <c r="B320" s="436">
        <f>Mai!B9</f>
        <v>46149</v>
      </c>
      <c r="D320" s="437"/>
      <c r="E320" s="437"/>
      <c r="F320" s="437"/>
      <c r="G320" s="437"/>
      <c r="H320" s="437"/>
      <c r="I320" s="94">
        <f>Mai!I9</f>
        <v>0</v>
      </c>
      <c r="J320" s="438"/>
      <c r="K320" s="438"/>
      <c r="L320" s="438"/>
      <c r="M320" s="438"/>
      <c r="N320" s="438"/>
      <c r="O320" s="438"/>
      <c r="P320" s="438"/>
      <c r="Q320" s="94">
        <f>Mai!AQ9</f>
        <v>8</v>
      </c>
      <c r="R320" s="94"/>
      <c r="S320" s="94">
        <f>Mai!T9</f>
        <v>0</v>
      </c>
      <c r="T320" s="94">
        <f t="shared" si="75"/>
        <v>0</v>
      </c>
      <c r="V320" s="92"/>
      <c r="W320" s="84" t="str">
        <f t="shared" si="76"/>
        <v/>
      </c>
      <c r="X320" s="84" t="e">
        <f t="shared" si="74"/>
        <v>#VALUE!</v>
      </c>
      <c r="Y320" s="11"/>
      <c r="Z320" s="7"/>
      <c r="AA320" s="7"/>
      <c r="AB320" s="7"/>
      <c r="AC320" s="2"/>
      <c r="AG320" s="2"/>
      <c r="AH320" s="2"/>
      <c r="AI320" s="2"/>
      <c r="AJ320" s="2"/>
      <c r="AK320" s="2"/>
      <c r="AR320" s="2"/>
      <c r="AT320" s="2"/>
      <c r="AU320" s="2"/>
    </row>
    <row r="321" spans="1:47" ht="12.75" x14ac:dyDescent="0.2">
      <c r="A321" s="435">
        <f>Mai!A10</f>
        <v>6</v>
      </c>
      <c r="B321" s="436">
        <f>Mai!B10</f>
        <v>46150</v>
      </c>
      <c r="D321" s="437"/>
      <c r="E321" s="437"/>
      <c r="F321" s="437"/>
      <c r="G321" s="437"/>
      <c r="H321" s="437"/>
      <c r="I321" s="94">
        <f>Mai!I10</f>
        <v>0</v>
      </c>
      <c r="J321" s="438"/>
      <c r="K321" s="438"/>
      <c r="L321" s="438"/>
      <c r="M321" s="438"/>
      <c r="N321" s="438"/>
      <c r="O321" s="438"/>
      <c r="P321" s="438"/>
      <c r="Q321" s="94">
        <f>Mai!AQ10</f>
        <v>8</v>
      </c>
      <c r="R321" s="94"/>
      <c r="S321" s="94">
        <f>Mai!T10</f>
        <v>0</v>
      </c>
      <c r="T321" s="94">
        <f t="shared" si="75"/>
        <v>0</v>
      </c>
      <c r="V321" s="92"/>
      <c r="W321" s="84" t="str">
        <f t="shared" si="76"/>
        <v/>
      </c>
      <c r="X321" s="84" t="e">
        <f t="shared" si="74"/>
        <v>#VALUE!</v>
      </c>
      <c r="Y321" s="11"/>
      <c r="Z321" s="7"/>
      <c r="AA321" s="7"/>
      <c r="AB321" s="7"/>
      <c r="AC321" s="2"/>
      <c r="AG321" s="2"/>
      <c r="AH321" s="2"/>
      <c r="AI321" s="2"/>
      <c r="AJ321" s="2"/>
      <c r="AK321" s="2"/>
      <c r="AR321" s="2"/>
      <c r="AT321" s="2"/>
      <c r="AU321" s="2"/>
    </row>
    <row r="322" spans="1:47" ht="12.75" x14ac:dyDescent="0.2">
      <c r="A322" s="435">
        <f>Mai!A11</f>
        <v>7</v>
      </c>
      <c r="B322" s="436">
        <f>Mai!B11</f>
        <v>46151</v>
      </c>
      <c r="D322" s="437"/>
      <c r="E322" s="437"/>
      <c r="F322" s="437"/>
      <c r="G322" s="437"/>
      <c r="H322" s="437"/>
      <c r="I322" s="94">
        <f>Mai!I11</f>
        <v>0</v>
      </c>
      <c r="J322" s="438"/>
      <c r="K322" s="438"/>
      <c r="L322" s="438"/>
      <c r="M322" s="438"/>
      <c r="N322" s="438"/>
      <c r="O322" s="438"/>
      <c r="P322" s="438"/>
      <c r="Q322" s="94">
        <f>Mai!AQ11</f>
        <v>0</v>
      </c>
      <c r="R322" s="94"/>
      <c r="S322" s="94">
        <f>Mai!T11</f>
        <v>0</v>
      </c>
      <c r="T322" s="94">
        <f t="shared" si="75"/>
        <v>0</v>
      </c>
      <c r="V322" s="92"/>
      <c r="W322" s="84" t="str">
        <f t="shared" si="76"/>
        <v/>
      </c>
      <c r="X322" s="84" t="e">
        <f t="shared" si="74"/>
        <v>#VALUE!</v>
      </c>
      <c r="Y322" s="11"/>
      <c r="Z322" s="7"/>
      <c r="AA322" s="7"/>
      <c r="AB322" s="7"/>
      <c r="AC322" s="2"/>
      <c r="AG322" s="2"/>
      <c r="AH322" s="2"/>
      <c r="AI322" s="2"/>
      <c r="AJ322" s="2"/>
      <c r="AK322" s="2"/>
      <c r="AR322" s="2"/>
      <c r="AT322" s="2"/>
      <c r="AU322" s="2"/>
    </row>
    <row r="323" spans="1:47" ht="12.75" x14ac:dyDescent="0.2">
      <c r="A323" s="435">
        <f>Mai!A12</f>
        <v>1</v>
      </c>
      <c r="B323" s="436">
        <f>Mai!B12</f>
        <v>46152</v>
      </c>
      <c r="D323" s="437"/>
      <c r="E323" s="437"/>
      <c r="F323" s="437"/>
      <c r="G323" s="437"/>
      <c r="H323" s="437"/>
      <c r="I323" s="94">
        <f>Mai!I12</f>
        <v>0</v>
      </c>
      <c r="J323" s="438"/>
      <c r="K323" s="438"/>
      <c r="L323" s="438"/>
      <c r="M323" s="438"/>
      <c r="N323" s="438"/>
      <c r="O323" s="438"/>
      <c r="P323" s="438"/>
      <c r="Q323" s="94">
        <f>Mai!AQ12</f>
        <v>0</v>
      </c>
      <c r="R323" s="94"/>
      <c r="S323" s="94">
        <f>Mai!T12</f>
        <v>0</v>
      </c>
      <c r="T323" s="94">
        <f t="shared" si="75"/>
        <v>0</v>
      </c>
      <c r="V323" s="92"/>
      <c r="W323" s="84">
        <f t="shared" si="76"/>
        <v>40</v>
      </c>
      <c r="X323" s="84">
        <f t="shared" ref="X323:X386" si="77">V323-W323</f>
        <v>-40</v>
      </c>
      <c r="Y323" s="11"/>
      <c r="Z323" s="7"/>
      <c r="AA323" s="7"/>
      <c r="AB323" s="7"/>
      <c r="AC323" s="2"/>
      <c r="AG323" s="2"/>
      <c r="AH323" s="2"/>
      <c r="AI323" s="2"/>
      <c r="AJ323" s="2"/>
      <c r="AK323" s="2"/>
      <c r="AR323" s="2"/>
      <c r="AT323" s="2"/>
      <c r="AU323" s="2"/>
    </row>
    <row r="324" spans="1:47" ht="12.75" x14ac:dyDescent="0.2">
      <c r="A324" s="435">
        <f>Mai!A13</f>
        <v>2</v>
      </c>
      <c r="B324" s="436">
        <f>Mai!B13</f>
        <v>46153</v>
      </c>
      <c r="D324" s="437"/>
      <c r="E324" s="437"/>
      <c r="F324" s="437"/>
      <c r="G324" s="437"/>
      <c r="H324" s="437"/>
      <c r="I324" s="94">
        <f>Mai!I13</f>
        <v>0</v>
      </c>
      <c r="J324" s="438"/>
      <c r="K324" s="438"/>
      <c r="L324" s="438"/>
      <c r="M324" s="438"/>
      <c r="N324" s="438"/>
      <c r="O324" s="438"/>
      <c r="P324" s="438"/>
      <c r="Q324" s="94">
        <f>Mai!AQ13</f>
        <v>8</v>
      </c>
      <c r="R324" s="94"/>
      <c r="S324" s="94">
        <f>Mai!T13</f>
        <v>0</v>
      </c>
      <c r="T324" s="94">
        <f t="shared" si="75"/>
        <v>0</v>
      </c>
      <c r="V324" s="92"/>
      <c r="W324" s="84" t="str">
        <f t="shared" si="76"/>
        <v/>
      </c>
      <c r="X324" s="84" t="e">
        <f t="shared" si="77"/>
        <v>#VALUE!</v>
      </c>
      <c r="Y324" s="11"/>
      <c r="Z324" s="7"/>
      <c r="AA324" s="7"/>
      <c r="AB324" s="7"/>
      <c r="AC324" s="2"/>
      <c r="AG324" s="2"/>
      <c r="AH324" s="2"/>
      <c r="AI324" s="2"/>
      <c r="AJ324" s="2"/>
      <c r="AK324" s="2"/>
      <c r="AR324" s="2"/>
      <c r="AT324" s="2"/>
      <c r="AU324" s="2"/>
    </row>
    <row r="325" spans="1:47" ht="12.75" x14ac:dyDescent="0.2">
      <c r="A325" s="435">
        <f>Mai!A14</f>
        <v>3</v>
      </c>
      <c r="B325" s="436">
        <f>Mai!B14</f>
        <v>46154</v>
      </c>
      <c r="D325" s="437"/>
      <c r="E325" s="437"/>
      <c r="F325" s="437"/>
      <c r="G325" s="437"/>
      <c r="H325" s="437"/>
      <c r="I325" s="94">
        <f>Mai!I14</f>
        <v>0</v>
      </c>
      <c r="J325" s="438"/>
      <c r="K325" s="438"/>
      <c r="L325" s="438"/>
      <c r="M325" s="438"/>
      <c r="N325" s="438"/>
      <c r="O325" s="438"/>
      <c r="P325" s="438"/>
      <c r="Q325" s="94">
        <f>Mai!AQ14</f>
        <v>8</v>
      </c>
      <c r="R325" s="94"/>
      <c r="S325" s="94">
        <f>Mai!T14</f>
        <v>0</v>
      </c>
      <c r="T325" s="94">
        <f t="shared" si="75"/>
        <v>0</v>
      </c>
      <c r="V325" s="92"/>
      <c r="W325" s="84" t="str">
        <f t="shared" si="76"/>
        <v/>
      </c>
      <c r="X325" s="84" t="e">
        <f t="shared" si="77"/>
        <v>#VALUE!</v>
      </c>
      <c r="Y325" s="11"/>
      <c r="Z325" s="7"/>
      <c r="AA325" s="7"/>
      <c r="AB325" s="7"/>
      <c r="AC325" s="2"/>
      <c r="AG325" s="2"/>
      <c r="AH325" s="2"/>
      <c r="AI325" s="2"/>
      <c r="AJ325" s="2"/>
      <c r="AK325" s="2"/>
      <c r="AR325" s="2"/>
      <c r="AT325" s="2"/>
      <c r="AU325" s="2"/>
    </row>
    <row r="326" spans="1:47" ht="12.75" x14ac:dyDescent="0.2">
      <c r="A326" s="435">
        <f>Mai!A15</f>
        <v>4</v>
      </c>
      <c r="B326" s="436">
        <f>Mai!B15</f>
        <v>46155</v>
      </c>
      <c r="D326" s="437"/>
      <c r="E326" s="437"/>
      <c r="F326" s="437"/>
      <c r="G326" s="437"/>
      <c r="H326" s="437"/>
      <c r="I326" s="94">
        <f>Mai!I15</f>
        <v>0</v>
      </c>
      <c r="J326" s="438"/>
      <c r="K326" s="438"/>
      <c r="L326" s="438"/>
      <c r="M326" s="438"/>
      <c r="N326" s="438"/>
      <c r="O326" s="438"/>
      <c r="P326" s="438"/>
      <c r="Q326" s="94">
        <f>Mai!AQ15</f>
        <v>8</v>
      </c>
      <c r="R326" s="94"/>
      <c r="S326" s="94">
        <f>Mai!T15</f>
        <v>0</v>
      </c>
      <c r="T326" s="94">
        <f t="shared" si="75"/>
        <v>0</v>
      </c>
      <c r="V326" s="92"/>
      <c r="W326" s="84" t="str">
        <f t="shared" si="76"/>
        <v/>
      </c>
      <c r="X326" s="84" t="e">
        <f t="shared" si="77"/>
        <v>#VALUE!</v>
      </c>
      <c r="Y326" s="11"/>
      <c r="Z326" s="7"/>
      <c r="AA326" s="7"/>
      <c r="AB326" s="7"/>
      <c r="AC326" s="2"/>
      <c r="AG326" s="2"/>
      <c r="AH326" s="2"/>
      <c r="AI326" s="2"/>
      <c r="AJ326" s="2"/>
      <c r="AK326" s="2"/>
      <c r="AR326" s="2"/>
      <c r="AT326" s="2"/>
      <c r="AU326" s="2"/>
    </row>
    <row r="327" spans="1:47" ht="12.75" x14ac:dyDescent="0.2">
      <c r="A327" s="435">
        <f>Mai!A16</f>
        <v>5</v>
      </c>
      <c r="B327" s="436">
        <f>Mai!B16</f>
        <v>46156</v>
      </c>
      <c r="D327" s="437"/>
      <c r="E327" s="437"/>
      <c r="F327" s="437"/>
      <c r="G327" s="437"/>
      <c r="H327" s="437"/>
      <c r="I327" s="94">
        <f>Mai!I16</f>
        <v>0</v>
      </c>
      <c r="J327" s="438"/>
      <c r="K327" s="438"/>
      <c r="L327" s="438"/>
      <c r="M327" s="438"/>
      <c r="N327" s="438"/>
      <c r="O327" s="438"/>
      <c r="P327" s="438"/>
      <c r="Q327" s="94">
        <f>Mai!AQ16</f>
        <v>0</v>
      </c>
      <c r="R327" s="94"/>
      <c r="S327" s="94">
        <f>Mai!T16</f>
        <v>0</v>
      </c>
      <c r="T327" s="94">
        <f t="shared" ref="T327:T390" si="78">IF(A327=1,SUM(I321:I327),0)</f>
        <v>0</v>
      </c>
      <c r="V327" s="92"/>
      <c r="W327" s="84" t="str">
        <f t="shared" ref="W327:W390" si="79">IF(A327=1,SUM(Q321:Q327),"")</f>
        <v/>
      </c>
      <c r="X327" s="84" t="e">
        <f t="shared" si="77"/>
        <v>#VALUE!</v>
      </c>
      <c r="Y327" s="11"/>
      <c r="Z327" s="7"/>
      <c r="AA327" s="7"/>
      <c r="AB327" s="7"/>
      <c r="AC327" s="2"/>
      <c r="AG327" s="2"/>
      <c r="AH327" s="2"/>
      <c r="AI327" s="2"/>
      <c r="AJ327" s="2"/>
      <c r="AK327" s="2"/>
      <c r="AR327" s="2"/>
      <c r="AT327" s="2"/>
      <c r="AU327" s="2"/>
    </row>
    <row r="328" spans="1:47" ht="12.75" x14ac:dyDescent="0.2">
      <c r="A328" s="435">
        <f>Mai!A17</f>
        <v>6</v>
      </c>
      <c r="B328" s="436">
        <f>Mai!B17</f>
        <v>46157</v>
      </c>
      <c r="D328" s="437"/>
      <c r="E328" s="437"/>
      <c r="F328" s="437"/>
      <c r="G328" s="437"/>
      <c r="H328" s="437"/>
      <c r="I328" s="94">
        <f>Mai!I17</f>
        <v>0</v>
      </c>
      <c r="J328" s="438"/>
      <c r="K328" s="438"/>
      <c r="L328" s="438"/>
      <c r="M328" s="438"/>
      <c r="N328" s="438"/>
      <c r="O328" s="438"/>
      <c r="P328" s="438"/>
      <c r="Q328" s="94">
        <f>Mai!AQ17</f>
        <v>8</v>
      </c>
      <c r="R328" s="94"/>
      <c r="S328" s="94">
        <f>Mai!T17</f>
        <v>0</v>
      </c>
      <c r="T328" s="94">
        <f t="shared" si="78"/>
        <v>0</v>
      </c>
      <c r="V328" s="92"/>
      <c r="W328" s="84" t="str">
        <f t="shared" si="79"/>
        <v/>
      </c>
      <c r="X328" s="84" t="e">
        <f t="shared" si="77"/>
        <v>#VALUE!</v>
      </c>
      <c r="Y328" s="11"/>
      <c r="Z328" s="7"/>
      <c r="AA328" s="7"/>
      <c r="AB328" s="7"/>
      <c r="AC328" s="2"/>
      <c r="AG328" s="2"/>
      <c r="AH328" s="2"/>
      <c r="AI328" s="2"/>
      <c r="AJ328" s="2"/>
      <c r="AK328" s="2"/>
      <c r="AR328" s="2"/>
      <c r="AT328" s="2"/>
      <c r="AU328" s="2"/>
    </row>
    <row r="329" spans="1:47" ht="12.75" x14ac:dyDescent="0.2">
      <c r="A329" s="435">
        <f>Mai!A18</f>
        <v>7</v>
      </c>
      <c r="B329" s="436">
        <f>Mai!B18</f>
        <v>46158</v>
      </c>
      <c r="D329" s="437"/>
      <c r="E329" s="437"/>
      <c r="F329" s="437"/>
      <c r="G329" s="437"/>
      <c r="H329" s="437"/>
      <c r="I329" s="94">
        <f>Mai!I18</f>
        <v>0</v>
      </c>
      <c r="J329" s="438"/>
      <c r="K329" s="438"/>
      <c r="L329" s="438"/>
      <c r="M329" s="438"/>
      <c r="N329" s="438"/>
      <c r="O329" s="438"/>
      <c r="P329" s="438"/>
      <c r="Q329" s="94">
        <f>Mai!AQ18</f>
        <v>0</v>
      </c>
      <c r="R329" s="94"/>
      <c r="S329" s="94">
        <f>Mai!T18</f>
        <v>0</v>
      </c>
      <c r="T329" s="94">
        <f t="shared" si="78"/>
        <v>0</v>
      </c>
      <c r="V329" s="92"/>
      <c r="W329" s="84" t="str">
        <f t="shared" si="79"/>
        <v/>
      </c>
      <c r="X329" s="84" t="e">
        <f t="shared" si="77"/>
        <v>#VALUE!</v>
      </c>
      <c r="Y329" s="11"/>
      <c r="Z329" s="7"/>
      <c r="AA329" s="7"/>
      <c r="AB329" s="7"/>
      <c r="AC329" s="2"/>
      <c r="AG329" s="2"/>
      <c r="AH329" s="2"/>
      <c r="AI329" s="2"/>
      <c r="AJ329" s="2"/>
      <c r="AK329" s="2"/>
      <c r="AR329" s="2"/>
      <c r="AT329" s="2"/>
      <c r="AU329" s="2"/>
    </row>
    <row r="330" spans="1:47" ht="12.75" x14ac:dyDescent="0.2">
      <c r="A330" s="435">
        <f>Mai!A19</f>
        <v>1</v>
      </c>
      <c r="B330" s="436">
        <f>Mai!B19</f>
        <v>46159</v>
      </c>
      <c r="D330" s="437"/>
      <c r="E330" s="437"/>
      <c r="F330" s="437"/>
      <c r="G330" s="437"/>
      <c r="H330" s="437"/>
      <c r="I330" s="94">
        <f>Mai!I19</f>
        <v>0</v>
      </c>
      <c r="J330" s="438"/>
      <c r="K330" s="438"/>
      <c r="L330" s="438"/>
      <c r="M330" s="438"/>
      <c r="N330" s="438"/>
      <c r="O330" s="438"/>
      <c r="P330" s="438"/>
      <c r="Q330" s="94">
        <f>Mai!AQ19</f>
        <v>0</v>
      </c>
      <c r="R330" s="94"/>
      <c r="S330" s="94">
        <f>Mai!T19</f>
        <v>0</v>
      </c>
      <c r="T330" s="94">
        <f t="shared" si="78"/>
        <v>0</v>
      </c>
      <c r="V330" s="92"/>
      <c r="W330" s="84">
        <f t="shared" si="79"/>
        <v>32</v>
      </c>
      <c r="X330" s="84">
        <f t="shared" si="77"/>
        <v>-32</v>
      </c>
      <c r="Y330" s="11"/>
      <c r="Z330" s="7"/>
      <c r="AA330" s="7"/>
      <c r="AB330" s="7"/>
      <c r="AC330" s="2"/>
      <c r="AG330" s="2"/>
      <c r="AH330" s="2"/>
      <c r="AI330" s="2"/>
      <c r="AJ330" s="2"/>
      <c r="AK330" s="2"/>
      <c r="AR330" s="2"/>
      <c r="AT330" s="2"/>
      <c r="AU330" s="2"/>
    </row>
    <row r="331" spans="1:47" ht="12.75" x14ac:dyDescent="0.2">
      <c r="A331" s="435">
        <f>Mai!A20</f>
        <v>2</v>
      </c>
      <c r="B331" s="436">
        <f>Mai!B20</f>
        <v>46160</v>
      </c>
      <c r="D331" s="437"/>
      <c r="E331" s="437"/>
      <c r="F331" s="437"/>
      <c r="G331" s="437"/>
      <c r="H331" s="437"/>
      <c r="I331" s="94">
        <f>Mai!I20</f>
        <v>0</v>
      </c>
      <c r="J331" s="438"/>
      <c r="K331" s="438"/>
      <c r="L331" s="438"/>
      <c r="M331" s="438"/>
      <c r="N331" s="438"/>
      <c r="O331" s="438"/>
      <c r="P331" s="438"/>
      <c r="Q331" s="94">
        <f>Mai!AQ20</f>
        <v>8</v>
      </c>
      <c r="R331" s="94"/>
      <c r="S331" s="94">
        <f>Mai!T20</f>
        <v>0</v>
      </c>
      <c r="T331" s="94">
        <f t="shared" si="78"/>
        <v>0</v>
      </c>
      <c r="V331" s="92"/>
      <c r="W331" s="84" t="str">
        <f t="shared" si="79"/>
        <v/>
      </c>
      <c r="X331" s="84" t="e">
        <f t="shared" si="77"/>
        <v>#VALUE!</v>
      </c>
      <c r="Y331" s="11"/>
      <c r="Z331" s="7"/>
      <c r="AA331" s="7"/>
      <c r="AB331" s="7"/>
      <c r="AC331" s="2"/>
      <c r="AG331" s="2"/>
      <c r="AH331" s="2"/>
      <c r="AI331" s="2"/>
      <c r="AJ331" s="2"/>
      <c r="AK331" s="2"/>
      <c r="AR331" s="2"/>
      <c r="AT331" s="2"/>
      <c r="AU331" s="2"/>
    </row>
    <row r="332" spans="1:47" ht="12.75" x14ac:dyDescent="0.2">
      <c r="A332" s="435">
        <f>Mai!A21</f>
        <v>3</v>
      </c>
      <c r="B332" s="436">
        <f>Mai!B21</f>
        <v>46161</v>
      </c>
      <c r="D332" s="437"/>
      <c r="E332" s="437"/>
      <c r="F332" s="437"/>
      <c r="G332" s="437"/>
      <c r="H332" s="437"/>
      <c r="I332" s="94">
        <f>Mai!I21</f>
        <v>0</v>
      </c>
      <c r="J332" s="438"/>
      <c r="K332" s="438"/>
      <c r="L332" s="438"/>
      <c r="M332" s="438"/>
      <c r="N332" s="438"/>
      <c r="O332" s="438"/>
      <c r="P332" s="438"/>
      <c r="Q332" s="94">
        <f>Mai!AQ21</f>
        <v>8</v>
      </c>
      <c r="R332" s="94"/>
      <c r="S332" s="94">
        <f>Mai!T21</f>
        <v>0</v>
      </c>
      <c r="T332" s="94">
        <f t="shared" si="78"/>
        <v>0</v>
      </c>
      <c r="V332" s="92"/>
      <c r="W332" s="84" t="str">
        <f t="shared" si="79"/>
        <v/>
      </c>
      <c r="X332" s="84" t="e">
        <f t="shared" si="77"/>
        <v>#VALUE!</v>
      </c>
      <c r="Y332" s="11"/>
      <c r="Z332" s="7"/>
      <c r="AA332" s="7"/>
      <c r="AB332" s="7"/>
      <c r="AC332" s="2"/>
      <c r="AG332" s="2"/>
      <c r="AH332" s="2"/>
      <c r="AI332" s="2"/>
      <c r="AJ332" s="2"/>
      <c r="AK332" s="2"/>
      <c r="AR332" s="2"/>
      <c r="AT332" s="2"/>
      <c r="AU332" s="2"/>
    </row>
    <row r="333" spans="1:47" ht="12.75" x14ac:dyDescent="0.2">
      <c r="A333" s="435">
        <f>Mai!A22</f>
        <v>4</v>
      </c>
      <c r="B333" s="436">
        <f>Mai!B22</f>
        <v>46162</v>
      </c>
      <c r="D333" s="437"/>
      <c r="E333" s="437"/>
      <c r="F333" s="437"/>
      <c r="G333" s="437"/>
      <c r="H333" s="437"/>
      <c r="I333" s="94">
        <f>Mai!I22</f>
        <v>0</v>
      </c>
      <c r="J333" s="438"/>
      <c r="K333" s="438"/>
      <c r="L333" s="438"/>
      <c r="M333" s="438"/>
      <c r="N333" s="438"/>
      <c r="O333" s="438"/>
      <c r="P333" s="438"/>
      <c r="Q333" s="94">
        <f>Mai!AQ22</f>
        <v>8</v>
      </c>
      <c r="R333" s="94"/>
      <c r="S333" s="94">
        <f>Mai!T22</f>
        <v>0</v>
      </c>
      <c r="T333" s="94">
        <f t="shared" si="78"/>
        <v>0</v>
      </c>
      <c r="V333" s="92"/>
      <c r="W333" s="84" t="str">
        <f t="shared" si="79"/>
        <v/>
      </c>
      <c r="X333" s="84" t="e">
        <f t="shared" si="77"/>
        <v>#VALUE!</v>
      </c>
      <c r="Y333" s="11"/>
      <c r="Z333" s="7"/>
      <c r="AA333" s="7"/>
      <c r="AB333" s="7"/>
      <c r="AC333" s="2"/>
      <c r="AG333" s="2"/>
      <c r="AH333" s="2"/>
      <c r="AI333" s="2"/>
      <c r="AJ333" s="2"/>
      <c r="AK333" s="2"/>
      <c r="AR333" s="2"/>
      <c r="AT333" s="2"/>
      <c r="AU333" s="2"/>
    </row>
    <row r="334" spans="1:47" ht="12.75" x14ac:dyDescent="0.2">
      <c r="A334" s="435">
        <f>Mai!A23</f>
        <v>5</v>
      </c>
      <c r="B334" s="436">
        <f>Mai!B23</f>
        <v>46163</v>
      </c>
      <c r="D334" s="437"/>
      <c r="E334" s="437"/>
      <c r="F334" s="437"/>
      <c r="G334" s="437"/>
      <c r="H334" s="437"/>
      <c r="I334" s="94">
        <f>Mai!I23</f>
        <v>0</v>
      </c>
      <c r="J334" s="438"/>
      <c r="K334" s="438"/>
      <c r="L334" s="438"/>
      <c r="M334" s="438"/>
      <c r="N334" s="438"/>
      <c r="O334" s="438"/>
      <c r="P334" s="438"/>
      <c r="Q334" s="94">
        <f>Mai!AQ23</f>
        <v>8</v>
      </c>
      <c r="R334" s="94"/>
      <c r="S334" s="94">
        <f>Mai!T23</f>
        <v>0</v>
      </c>
      <c r="T334" s="94">
        <f t="shared" si="78"/>
        <v>0</v>
      </c>
      <c r="V334" s="92"/>
      <c r="W334" s="84" t="str">
        <f t="shared" si="79"/>
        <v/>
      </c>
      <c r="X334" s="84" t="e">
        <f t="shared" si="77"/>
        <v>#VALUE!</v>
      </c>
      <c r="Y334" s="11"/>
      <c r="Z334" s="7"/>
      <c r="AA334" s="7"/>
      <c r="AB334" s="7"/>
      <c r="AC334" s="2"/>
      <c r="AG334" s="2"/>
      <c r="AH334" s="2"/>
      <c r="AI334" s="2"/>
      <c r="AJ334" s="2"/>
      <c r="AK334" s="2"/>
      <c r="AR334" s="2"/>
      <c r="AT334" s="2"/>
      <c r="AU334" s="2"/>
    </row>
    <row r="335" spans="1:47" ht="12.75" x14ac:dyDescent="0.2">
      <c r="A335" s="435">
        <f>Mai!A24</f>
        <v>6</v>
      </c>
      <c r="B335" s="436">
        <f>Mai!B24</f>
        <v>46164</v>
      </c>
      <c r="D335" s="437"/>
      <c r="E335" s="437"/>
      <c r="F335" s="437"/>
      <c r="G335" s="437"/>
      <c r="H335" s="437"/>
      <c r="I335" s="94">
        <f>Mai!I24</f>
        <v>0</v>
      </c>
      <c r="J335" s="438"/>
      <c r="K335" s="438"/>
      <c r="L335" s="438"/>
      <c r="M335" s="438"/>
      <c r="N335" s="438"/>
      <c r="O335" s="438"/>
      <c r="P335" s="438"/>
      <c r="Q335" s="94">
        <f>Mai!AQ24</f>
        <v>8</v>
      </c>
      <c r="R335" s="94"/>
      <c r="S335" s="94">
        <f>Mai!T24</f>
        <v>0</v>
      </c>
      <c r="T335" s="94">
        <f t="shared" si="78"/>
        <v>0</v>
      </c>
      <c r="V335" s="92"/>
      <c r="W335" s="84" t="str">
        <f t="shared" si="79"/>
        <v/>
      </c>
      <c r="X335" s="84" t="e">
        <f t="shared" si="77"/>
        <v>#VALUE!</v>
      </c>
      <c r="Y335" s="11"/>
      <c r="Z335" s="7"/>
      <c r="AA335" s="7"/>
      <c r="AB335" s="7"/>
      <c r="AC335" s="2"/>
      <c r="AG335" s="2"/>
      <c r="AH335" s="2"/>
      <c r="AI335" s="2"/>
      <c r="AJ335" s="2"/>
      <c r="AK335" s="2"/>
      <c r="AR335" s="2"/>
      <c r="AT335" s="2"/>
      <c r="AU335" s="2"/>
    </row>
    <row r="336" spans="1:47" ht="12.75" x14ac:dyDescent="0.2">
      <c r="A336" s="435">
        <f>Mai!A25</f>
        <v>7</v>
      </c>
      <c r="B336" s="436">
        <f>Mai!B25</f>
        <v>46165</v>
      </c>
      <c r="D336" s="437"/>
      <c r="E336" s="437"/>
      <c r="F336" s="437"/>
      <c r="G336" s="437"/>
      <c r="H336" s="437"/>
      <c r="I336" s="94">
        <f>Mai!I25</f>
        <v>0</v>
      </c>
      <c r="J336" s="438"/>
      <c r="K336" s="438"/>
      <c r="L336" s="438"/>
      <c r="M336" s="438"/>
      <c r="N336" s="438"/>
      <c r="O336" s="438"/>
      <c r="P336" s="438"/>
      <c r="Q336" s="94">
        <f>Mai!AQ25</f>
        <v>0</v>
      </c>
      <c r="R336" s="94"/>
      <c r="S336" s="94">
        <f>Mai!T25</f>
        <v>0</v>
      </c>
      <c r="T336" s="94">
        <f t="shared" si="78"/>
        <v>0</v>
      </c>
      <c r="V336" s="92"/>
      <c r="W336" s="84" t="str">
        <f t="shared" si="79"/>
        <v/>
      </c>
      <c r="X336" s="84" t="e">
        <f t="shared" si="77"/>
        <v>#VALUE!</v>
      </c>
      <c r="Y336" s="11"/>
      <c r="Z336" s="7"/>
      <c r="AA336" s="7"/>
      <c r="AB336" s="7"/>
      <c r="AC336" s="2"/>
      <c r="AG336" s="2"/>
      <c r="AH336" s="2"/>
      <c r="AI336" s="2"/>
      <c r="AJ336" s="2"/>
      <c r="AK336" s="2"/>
      <c r="AR336" s="2"/>
      <c r="AT336" s="2"/>
      <c r="AU336" s="2"/>
    </row>
    <row r="337" spans="1:47" ht="12.75" x14ac:dyDescent="0.2">
      <c r="A337" s="435">
        <f>Mai!A26</f>
        <v>1</v>
      </c>
      <c r="B337" s="436">
        <f>Mai!B26</f>
        <v>46166</v>
      </c>
      <c r="D337" s="437"/>
      <c r="E337" s="437"/>
      <c r="F337" s="437"/>
      <c r="G337" s="437"/>
      <c r="H337" s="437"/>
      <c r="I337" s="94">
        <f>Mai!I26</f>
        <v>0</v>
      </c>
      <c r="J337" s="438"/>
      <c r="K337" s="438"/>
      <c r="L337" s="438"/>
      <c r="M337" s="438"/>
      <c r="N337" s="438"/>
      <c r="O337" s="438"/>
      <c r="P337" s="438"/>
      <c r="Q337" s="94">
        <f>Mai!AQ26</f>
        <v>0</v>
      </c>
      <c r="R337" s="94"/>
      <c r="S337" s="94">
        <f>Mai!T26</f>
        <v>0</v>
      </c>
      <c r="T337" s="94">
        <f t="shared" si="78"/>
        <v>0</v>
      </c>
      <c r="V337" s="92"/>
      <c r="W337" s="84">
        <f t="shared" si="79"/>
        <v>40</v>
      </c>
      <c r="X337" s="84">
        <f t="shared" si="77"/>
        <v>-40</v>
      </c>
      <c r="Y337" s="11"/>
      <c r="Z337" s="7"/>
      <c r="AA337" s="7"/>
      <c r="AB337" s="7"/>
      <c r="AC337" s="2"/>
      <c r="AG337" s="2"/>
      <c r="AH337" s="2"/>
      <c r="AI337" s="2"/>
      <c r="AJ337" s="2"/>
      <c r="AK337" s="2"/>
      <c r="AR337" s="2"/>
      <c r="AT337" s="2"/>
      <c r="AU337" s="2"/>
    </row>
    <row r="338" spans="1:47" ht="12.75" x14ac:dyDescent="0.2">
      <c r="A338" s="435">
        <f>Mai!A27</f>
        <v>2</v>
      </c>
      <c r="B338" s="436">
        <f>Mai!B27</f>
        <v>46167</v>
      </c>
      <c r="D338" s="437"/>
      <c r="E338" s="437"/>
      <c r="F338" s="437"/>
      <c r="G338" s="437"/>
      <c r="H338" s="437"/>
      <c r="I338" s="94">
        <f>Mai!I27</f>
        <v>0</v>
      </c>
      <c r="J338" s="438"/>
      <c r="K338" s="438"/>
      <c r="L338" s="438"/>
      <c r="M338" s="438"/>
      <c r="N338" s="438"/>
      <c r="O338" s="438"/>
      <c r="P338" s="438"/>
      <c r="Q338" s="94">
        <f>Mai!AQ27</f>
        <v>0</v>
      </c>
      <c r="R338" s="94"/>
      <c r="S338" s="94">
        <f>Mai!T27</f>
        <v>0</v>
      </c>
      <c r="T338" s="94">
        <f t="shared" si="78"/>
        <v>0</v>
      </c>
      <c r="V338" s="92"/>
      <c r="W338" s="84" t="str">
        <f t="shared" si="79"/>
        <v/>
      </c>
      <c r="X338" s="84" t="e">
        <f t="shared" si="77"/>
        <v>#VALUE!</v>
      </c>
      <c r="Y338" s="11"/>
      <c r="Z338" s="7"/>
      <c r="AA338" s="7"/>
      <c r="AB338" s="7"/>
      <c r="AC338" s="2"/>
      <c r="AG338" s="2"/>
      <c r="AH338" s="2"/>
      <c r="AI338" s="2"/>
      <c r="AJ338" s="2"/>
      <c r="AK338" s="2"/>
      <c r="AR338" s="2"/>
      <c r="AT338" s="2"/>
      <c r="AU338" s="2"/>
    </row>
    <row r="339" spans="1:47" ht="12.75" x14ac:dyDescent="0.2">
      <c r="A339" s="435">
        <f>Mai!A28</f>
        <v>3</v>
      </c>
      <c r="B339" s="436">
        <f>Mai!B28</f>
        <v>46168</v>
      </c>
      <c r="D339" s="437"/>
      <c r="E339" s="437"/>
      <c r="F339" s="437"/>
      <c r="G339" s="437"/>
      <c r="H339" s="437"/>
      <c r="I339" s="94">
        <f>Mai!I28</f>
        <v>0</v>
      </c>
      <c r="J339" s="438"/>
      <c r="K339" s="438"/>
      <c r="L339" s="438"/>
      <c r="M339" s="438"/>
      <c r="N339" s="438"/>
      <c r="O339" s="438"/>
      <c r="P339" s="438"/>
      <c r="Q339" s="94">
        <f>Mai!AQ28</f>
        <v>8</v>
      </c>
      <c r="R339" s="94"/>
      <c r="S339" s="94">
        <f>Mai!T28</f>
        <v>0</v>
      </c>
      <c r="T339" s="94">
        <f t="shared" si="78"/>
        <v>0</v>
      </c>
      <c r="V339" s="92"/>
      <c r="W339" s="84" t="str">
        <f t="shared" si="79"/>
        <v/>
      </c>
      <c r="X339" s="84" t="e">
        <f t="shared" si="77"/>
        <v>#VALUE!</v>
      </c>
      <c r="Y339" s="11"/>
      <c r="Z339" s="7"/>
      <c r="AA339" s="7"/>
      <c r="AB339" s="7"/>
      <c r="AC339" s="2"/>
      <c r="AG339" s="2"/>
      <c r="AH339" s="2"/>
      <c r="AI339" s="2"/>
      <c r="AJ339" s="2"/>
      <c r="AK339" s="2"/>
      <c r="AR339" s="2"/>
      <c r="AT339" s="2"/>
      <c r="AU339" s="2"/>
    </row>
    <row r="340" spans="1:47" ht="12.75" x14ac:dyDescent="0.2">
      <c r="A340" s="435">
        <f>Mai!A29</f>
        <v>4</v>
      </c>
      <c r="B340" s="436">
        <f>Mai!B29</f>
        <v>46169</v>
      </c>
      <c r="D340" s="437"/>
      <c r="E340" s="437"/>
      <c r="F340" s="437"/>
      <c r="G340" s="437"/>
      <c r="H340" s="437"/>
      <c r="I340" s="94">
        <f>Mai!I29</f>
        <v>0</v>
      </c>
      <c r="J340" s="438"/>
      <c r="K340" s="438"/>
      <c r="L340" s="438"/>
      <c r="M340" s="438"/>
      <c r="N340" s="438"/>
      <c r="O340" s="438"/>
      <c r="P340" s="438"/>
      <c r="Q340" s="94">
        <f>Mai!AQ29</f>
        <v>8</v>
      </c>
      <c r="R340" s="94"/>
      <c r="S340" s="94">
        <f>Mai!T29</f>
        <v>0</v>
      </c>
      <c r="T340" s="94">
        <f t="shared" si="78"/>
        <v>0</v>
      </c>
      <c r="V340" s="92"/>
      <c r="W340" s="84" t="str">
        <f t="shared" si="79"/>
        <v/>
      </c>
      <c r="X340" s="84" t="e">
        <f t="shared" si="77"/>
        <v>#VALUE!</v>
      </c>
      <c r="Y340" s="11"/>
      <c r="Z340" s="7"/>
      <c r="AA340" s="7"/>
      <c r="AB340" s="7"/>
      <c r="AC340" s="2"/>
      <c r="AG340" s="2"/>
      <c r="AH340" s="2"/>
      <c r="AI340" s="2"/>
      <c r="AJ340" s="2"/>
      <c r="AK340" s="2"/>
      <c r="AR340" s="2"/>
      <c r="AT340" s="2"/>
      <c r="AU340" s="2"/>
    </row>
    <row r="341" spans="1:47" ht="12.75" x14ac:dyDescent="0.2">
      <c r="A341" s="435">
        <f>Mai!A30</f>
        <v>5</v>
      </c>
      <c r="B341" s="436">
        <f>Mai!B30</f>
        <v>46170</v>
      </c>
      <c r="D341" s="437"/>
      <c r="E341" s="437"/>
      <c r="F341" s="437"/>
      <c r="G341" s="437"/>
      <c r="H341" s="437"/>
      <c r="I341" s="94">
        <f>Mai!I30</f>
        <v>0</v>
      </c>
      <c r="J341" s="438"/>
      <c r="K341" s="438"/>
      <c r="L341" s="438"/>
      <c r="M341" s="438"/>
      <c r="N341" s="438"/>
      <c r="O341" s="438"/>
      <c r="P341" s="438"/>
      <c r="Q341" s="94">
        <f>Mai!AQ30</f>
        <v>8</v>
      </c>
      <c r="R341" s="94"/>
      <c r="S341" s="94">
        <f>Mai!T30</f>
        <v>0</v>
      </c>
      <c r="T341" s="94">
        <f t="shared" si="78"/>
        <v>0</v>
      </c>
      <c r="V341" s="92"/>
      <c r="W341" s="84" t="str">
        <f t="shared" si="79"/>
        <v/>
      </c>
      <c r="X341" s="84" t="e">
        <f t="shared" si="77"/>
        <v>#VALUE!</v>
      </c>
      <c r="Y341" s="11"/>
      <c r="Z341" s="7"/>
      <c r="AA341" s="7"/>
      <c r="AB341" s="7"/>
      <c r="AC341" s="2"/>
      <c r="AG341" s="2"/>
      <c r="AH341" s="2"/>
      <c r="AI341" s="2"/>
      <c r="AJ341" s="2"/>
      <c r="AK341" s="2"/>
      <c r="AR341" s="2"/>
      <c r="AT341" s="2"/>
      <c r="AU341" s="2"/>
    </row>
    <row r="342" spans="1:47" ht="12.75" x14ac:dyDescent="0.2">
      <c r="A342" s="435">
        <f>Mai!A31</f>
        <v>6</v>
      </c>
      <c r="B342" s="436">
        <f>Mai!B31</f>
        <v>46171</v>
      </c>
      <c r="D342" s="437"/>
      <c r="E342" s="437"/>
      <c r="F342" s="437"/>
      <c r="G342" s="437"/>
      <c r="H342" s="437"/>
      <c r="I342" s="94">
        <f>Mai!I31</f>
        <v>0</v>
      </c>
      <c r="J342" s="438"/>
      <c r="K342" s="438"/>
      <c r="L342" s="438"/>
      <c r="M342" s="438"/>
      <c r="N342" s="438"/>
      <c r="O342" s="438"/>
      <c r="P342" s="438"/>
      <c r="Q342" s="94">
        <f>Mai!AQ31</f>
        <v>8</v>
      </c>
      <c r="R342" s="94"/>
      <c r="S342" s="94">
        <f>Mai!T31</f>
        <v>0</v>
      </c>
      <c r="T342" s="94">
        <f t="shared" si="78"/>
        <v>0</v>
      </c>
      <c r="V342" s="92"/>
      <c r="W342" s="84" t="str">
        <f t="shared" si="79"/>
        <v/>
      </c>
      <c r="X342" s="84" t="e">
        <f t="shared" si="77"/>
        <v>#VALUE!</v>
      </c>
      <c r="Y342" s="11"/>
      <c r="Z342" s="7"/>
      <c r="AA342" s="7"/>
      <c r="AB342" s="7"/>
      <c r="AC342" s="2"/>
      <c r="AG342" s="2"/>
      <c r="AH342" s="2"/>
      <c r="AI342" s="2"/>
      <c r="AJ342" s="2"/>
      <c r="AK342" s="2"/>
      <c r="AR342" s="2"/>
      <c r="AT342" s="2"/>
      <c r="AU342" s="2"/>
    </row>
    <row r="343" spans="1:47" ht="12.75" x14ac:dyDescent="0.2">
      <c r="A343" s="435">
        <f>Mai!A32</f>
        <v>7</v>
      </c>
      <c r="B343" s="436">
        <f>Mai!B32</f>
        <v>46172</v>
      </c>
      <c r="D343" s="437"/>
      <c r="E343" s="437"/>
      <c r="F343" s="437"/>
      <c r="G343" s="437"/>
      <c r="H343" s="437"/>
      <c r="I343" s="94">
        <f>Mai!I32</f>
        <v>0</v>
      </c>
      <c r="J343" s="438"/>
      <c r="K343" s="438"/>
      <c r="L343" s="438"/>
      <c r="M343" s="438"/>
      <c r="N343" s="438"/>
      <c r="O343" s="438"/>
      <c r="P343" s="438"/>
      <c r="Q343" s="94">
        <f>Mai!AQ32</f>
        <v>0</v>
      </c>
      <c r="R343" s="94"/>
      <c r="S343" s="94">
        <f>Mai!T32</f>
        <v>0</v>
      </c>
      <c r="T343" s="94">
        <f t="shared" si="78"/>
        <v>0</v>
      </c>
      <c r="V343" s="92"/>
      <c r="W343" s="84" t="str">
        <f t="shared" si="79"/>
        <v/>
      </c>
      <c r="X343" s="84" t="e">
        <f t="shared" si="77"/>
        <v>#VALUE!</v>
      </c>
      <c r="Y343" s="11"/>
      <c r="Z343" s="7"/>
      <c r="AA343" s="7"/>
      <c r="AB343" s="7"/>
      <c r="AC343" s="2"/>
      <c r="AG343" s="2"/>
      <c r="AH343" s="2"/>
      <c r="AI343" s="2"/>
      <c r="AJ343" s="2"/>
      <c r="AK343" s="2"/>
      <c r="AR343" s="2"/>
      <c r="AT343" s="2"/>
      <c r="AU343" s="2"/>
    </row>
    <row r="344" spans="1:47" ht="12.75" x14ac:dyDescent="0.2">
      <c r="A344" s="445">
        <f>Mai!A33</f>
        <v>1</v>
      </c>
      <c r="B344" s="446">
        <f>Mai!B33</f>
        <v>46173</v>
      </c>
      <c r="D344" s="447"/>
      <c r="E344" s="447"/>
      <c r="F344" s="447"/>
      <c r="G344" s="447"/>
      <c r="H344" s="447"/>
      <c r="I344" s="94">
        <f>Mai!I33</f>
        <v>0</v>
      </c>
      <c r="J344" s="438"/>
      <c r="K344" s="438"/>
      <c r="L344" s="438"/>
      <c r="M344" s="438"/>
      <c r="N344" s="438"/>
      <c r="O344" s="438"/>
      <c r="P344" s="438"/>
      <c r="Q344" s="94">
        <f>Mai!AQ33</f>
        <v>0</v>
      </c>
      <c r="R344" s="94"/>
      <c r="S344" s="94">
        <f>Mai!T33</f>
        <v>0</v>
      </c>
      <c r="T344" s="94">
        <f t="shared" si="78"/>
        <v>0</v>
      </c>
      <c r="V344" s="92"/>
      <c r="W344" s="84">
        <f t="shared" si="79"/>
        <v>32</v>
      </c>
      <c r="X344" s="84">
        <f t="shared" si="77"/>
        <v>-32</v>
      </c>
      <c r="Y344" s="11"/>
      <c r="Z344" s="7"/>
      <c r="AA344" s="7"/>
      <c r="AB344" s="7"/>
      <c r="AC344" s="2"/>
      <c r="AG344" s="2"/>
      <c r="AH344" s="2"/>
      <c r="AI344" s="2"/>
      <c r="AJ344" s="2"/>
      <c r="AK344" s="2"/>
      <c r="AR344" s="2"/>
      <c r="AT344" s="2"/>
      <c r="AU344" s="2"/>
    </row>
    <row r="345" spans="1:47" ht="12.75" x14ac:dyDescent="0.2">
      <c r="A345" s="445">
        <f>Juni!A3</f>
        <v>5</v>
      </c>
      <c r="B345" s="446">
        <f>Juni!B3</f>
        <v>46023</v>
      </c>
      <c r="D345" s="447"/>
      <c r="E345" s="447"/>
      <c r="F345" s="447"/>
      <c r="G345" s="447"/>
      <c r="H345" s="447"/>
      <c r="I345" s="94">
        <f>Juni!I3</f>
        <v>0</v>
      </c>
      <c r="J345" s="438"/>
      <c r="K345" s="438"/>
      <c r="L345" s="438"/>
      <c r="M345" s="438"/>
      <c r="N345" s="438"/>
      <c r="O345" s="438"/>
      <c r="P345" s="438"/>
      <c r="Q345" s="94">
        <f>Juni!AQ3</f>
        <v>8</v>
      </c>
      <c r="R345" s="94"/>
      <c r="S345" s="94">
        <f>Juni!P3</f>
        <v>0</v>
      </c>
      <c r="T345" s="94">
        <f t="shared" si="78"/>
        <v>0</v>
      </c>
      <c r="V345" s="92"/>
      <c r="W345" s="84" t="str">
        <f t="shared" si="79"/>
        <v/>
      </c>
      <c r="X345" s="84" t="e">
        <f t="shared" si="77"/>
        <v>#VALUE!</v>
      </c>
      <c r="Y345" s="11"/>
      <c r="Z345" s="7"/>
      <c r="AA345" s="7"/>
      <c r="AB345" s="7"/>
      <c r="AC345" s="2"/>
      <c r="AG345" s="2"/>
      <c r="AH345" s="2"/>
      <c r="AI345" s="2"/>
      <c r="AJ345" s="2"/>
      <c r="AK345" s="2"/>
      <c r="AR345" s="2"/>
      <c r="AT345" s="2"/>
      <c r="AU345" s="2"/>
    </row>
    <row r="346" spans="1:47" ht="12.75" x14ac:dyDescent="0.2">
      <c r="A346" s="445">
        <f>Juni!A4</f>
        <v>6</v>
      </c>
      <c r="B346" s="446">
        <f>Juni!B4</f>
        <v>46024</v>
      </c>
      <c r="D346" s="447"/>
      <c r="E346" s="447"/>
      <c r="F346" s="447"/>
      <c r="G346" s="447"/>
      <c r="H346" s="447"/>
      <c r="I346" s="94">
        <f>Juni!I4</f>
        <v>0</v>
      </c>
      <c r="J346" s="438"/>
      <c r="K346" s="438"/>
      <c r="L346" s="438"/>
      <c r="M346" s="438"/>
      <c r="N346" s="438"/>
      <c r="O346" s="438"/>
      <c r="P346" s="438"/>
      <c r="Q346" s="94">
        <f>Juni!AQ4</f>
        <v>8</v>
      </c>
      <c r="R346" s="94"/>
      <c r="S346" s="94">
        <f>Juni!P4</f>
        <v>0</v>
      </c>
      <c r="T346" s="94">
        <f t="shared" si="78"/>
        <v>0</v>
      </c>
      <c r="V346" s="92"/>
      <c r="W346" s="84" t="str">
        <f t="shared" si="79"/>
        <v/>
      </c>
      <c r="X346" s="84" t="e">
        <f t="shared" si="77"/>
        <v>#VALUE!</v>
      </c>
      <c r="Y346" s="11"/>
      <c r="Z346" s="7"/>
      <c r="AA346" s="7"/>
      <c r="AB346" s="7"/>
      <c r="AC346" s="2"/>
      <c r="AG346" s="2"/>
      <c r="AH346" s="2"/>
      <c r="AI346" s="2"/>
      <c r="AJ346" s="2"/>
      <c r="AK346" s="2"/>
      <c r="AR346" s="2"/>
      <c r="AT346" s="2"/>
      <c r="AU346" s="2"/>
    </row>
    <row r="347" spans="1:47" ht="12.75" x14ac:dyDescent="0.2">
      <c r="A347" s="445">
        <f>Juni!A5</f>
        <v>7</v>
      </c>
      <c r="B347" s="446">
        <f>Juni!B5</f>
        <v>46025</v>
      </c>
      <c r="D347" s="447"/>
      <c r="E347" s="447"/>
      <c r="F347" s="447"/>
      <c r="G347" s="447"/>
      <c r="H347" s="447"/>
      <c r="I347" s="94">
        <f>Juni!I5</f>
        <v>0</v>
      </c>
      <c r="J347" s="438"/>
      <c r="K347" s="438"/>
      <c r="L347" s="438"/>
      <c r="M347" s="438"/>
      <c r="N347" s="438"/>
      <c r="O347" s="438"/>
      <c r="P347" s="438"/>
      <c r="Q347" s="94">
        <f>Juni!AQ5</f>
        <v>0</v>
      </c>
      <c r="R347" s="94"/>
      <c r="S347" s="94">
        <f>Juni!P5</f>
        <v>0</v>
      </c>
      <c r="T347" s="94">
        <f t="shared" si="78"/>
        <v>0</v>
      </c>
      <c r="V347" s="92"/>
      <c r="W347" s="84" t="str">
        <f t="shared" si="79"/>
        <v/>
      </c>
      <c r="X347" s="84" t="e">
        <f t="shared" si="77"/>
        <v>#VALUE!</v>
      </c>
      <c r="Y347" s="11"/>
      <c r="Z347" s="7"/>
      <c r="AA347" s="7"/>
      <c r="AB347" s="7"/>
      <c r="AC347" s="2"/>
      <c r="AG347" s="2"/>
      <c r="AH347" s="2"/>
      <c r="AI347" s="2"/>
      <c r="AJ347" s="2"/>
      <c r="AK347" s="2"/>
      <c r="AR347" s="2"/>
      <c r="AT347" s="2"/>
      <c r="AU347" s="2"/>
    </row>
    <row r="348" spans="1:47" ht="12.75" x14ac:dyDescent="0.2">
      <c r="A348" s="445">
        <f>Juni!A6</f>
        <v>1</v>
      </c>
      <c r="B348" s="446">
        <f>Juni!B6</f>
        <v>46026</v>
      </c>
      <c r="D348" s="447"/>
      <c r="E348" s="447"/>
      <c r="F348" s="447"/>
      <c r="G348" s="447"/>
      <c r="H348" s="447"/>
      <c r="I348" s="94">
        <f>Juni!I6</f>
        <v>0</v>
      </c>
      <c r="J348" s="438"/>
      <c r="K348" s="438"/>
      <c r="L348" s="438"/>
      <c r="M348" s="438"/>
      <c r="N348" s="438"/>
      <c r="O348" s="438"/>
      <c r="P348" s="438"/>
      <c r="Q348" s="94">
        <f>Juni!AQ6</f>
        <v>0</v>
      </c>
      <c r="R348" s="94"/>
      <c r="S348" s="94">
        <f>Juni!P6</f>
        <v>0</v>
      </c>
      <c r="T348" s="94">
        <f t="shared" si="78"/>
        <v>0</v>
      </c>
      <c r="V348" s="92"/>
      <c r="W348" s="84">
        <f t="shared" si="79"/>
        <v>24</v>
      </c>
      <c r="X348" s="84">
        <f t="shared" si="77"/>
        <v>-24</v>
      </c>
      <c r="Y348" s="11"/>
      <c r="Z348" s="7"/>
      <c r="AA348" s="7"/>
      <c r="AB348" s="7"/>
      <c r="AC348" s="2"/>
      <c r="AG348" s="2"/>
      <c r="AH348" s="2"/>
      <c r="AI348" s="2"/>
      <c r="AJ348" s="2"/>
      <c r="AK348" s="2"/>
      <c r="AR348" s="2"/>
      <c r="AT348" s="2"/>
      <c r="AU348" s="2"/>
    </row>
    <row r="349" spans="1:47" ht="12.75" x14ac:dyDescent="0.2">
      <c r="A349" s="445">
        <f>Juni!A7</f>
        <v>2</v>
      </c>
      <c r="B349" s="446">
        <f>Juni!B7</f>
        <v>46027</v>
      </c>
      <c r="D349" s="447"/>
      <c r="E349" s="447"/>
      <c r="F349" s="447"/>
      <c r="G349" s="447"/>
      <c r="H349" s="447"/>
      <c r="I349" s="94">
        <f>Juni!I7</f>
        <v>0</v>
      </c>
      <c r="J349" s="438"/>
      <c r="K349" s="438"/>
      <c r="L349" s="438"/>
      <c r="M349" s="438"/>
      <c r="N349" s="438"/>
      <c r="O349" s="438"/>
      <c r="P349" s="438"/>
      <c r="Q349" s="94">
        <f>Juni!AQ7</f>
        <v>8</v>
      </c>
      <c r="R349" s="94"/>
      <c r="S349" s="94">
        <f>Juni!P7</f>
        <v>0</v>
      </c>
      <c r="T349" s="94">
        <f t="shared" si="78"/>
        <v>0</v>
      </c>
      <c r="V349" s="92"/>
      <c r="W349" s="84" t="str">
        <f t="shared" si="79"/>
        <v/>
      </c>
      <c r="X349" s="84" t="e">
        <f t="shared" si="77"/>
        <v>#VALUE!</v>
      </c>
      <c r="Y349" s="11"/>
      <c r="Z349" s="7"/>
      <c r="AA349" s="7"/>
      <c r="AB349" s="7"/>
      <c r="AC349" s="2"/>
      <c r="AG349" s="2"/>
      <c r="AH349" s="2"/>
      <c r="AI349" s="2"/>
      <c r="AJ349" s="2"/>
      <c r="AK349" s="2"/>
      <c r="AR349" s="2"/>
      <c r="AT349" s="2"/>
      <c r="AU349" s="2"/>
    </row>
    <row r="350" spans="1:47" ht="12.75" x14ac:dyDescent="0.2">
      <c r="A350" s="445">
        <f>Juni!A8</f>
        <v>3</v>
      </c>
      <c r="B350" s="446">
        <f>Juni!B8</f>
        <v>46028</v>
      </c>
      <c r="D350" s="447"/>
      <c r="E350" s="447"/>
      <c r="F350" s="447"/>
      <c r="G350" s="447"/>
      <c r="H350" s="447"/>
      <c r="I350" s="94">
        <f>Juni!I8</f>
        <v>0</v>
      </c>
      <c r="J350" s="438"/>
      <c r="K350" s="438"/>
      <c r="L350" s="438"/>
      <c r="M350" s="438"/>
      <c r="N350" s="438"/>
      <c r="O350" s="438"/>
      <c r="P350" s="438"/>
      <c r="Q350" s="94">
        <f>Juni!AQ8</f>
        <v>8</v>
      </c>
      <c r="R350" s="94"/>
      <c r="S350" s="94">
        <f>Juni!P8</f>
        <v>0</v>
      </c>
      <c r="T350" s="94">
        <f t="shared" si="78"/>
        <v>0</v>
      </c>
      <c r="V350" s="92"/>
      <c r="W350" s="84" t="str">
        <f t="shared" si="79"/>
        <v/>
      </c>
      <c r="X350" s="84" t="e">
        <f t="shared" si="77"/>
        <v>#VALUE!</v>
      </c>
      <c r="Y350" s="11"/>
      <c r="Z350" s="7"/>
      <c r="AA350" s="7"/>
      <c r="AB350" s="7"/>
      <c r="AC350" s="2"/>
      <c r="AG350" s="2"/>
      <c r="AH350" s="2"/>
      <c r="AI350" s="2"/>
      <c r="AJ350" s="2"/>
      <c r="AK350" s="2"/>
      <c r="AR350" s="2"/>
      <c r="AT350" s="2"/>
      <c r="AU350" s="2"/>
    </row>
    <row r="351" spans="1:47" ht="12.75" x14ac:dyDescent="0.2">
      <c r="A351" s="445">
        <f>Juni!A9</f>
        <v>4</v>
      </c>
      <c r="B351" s="446">
        <f>Juni!B9</f>
        <v>46029</v>
      </c>
      <c r="D351" s="447"/>
      <c r="E351" s="447"/>
      <c r="F351" s="447"/>
      <c r="G351" s="447"/>
      <c r="H351" s="447"/>
      <c r="I351" s="94">
        <f>Juni!I9</f>
        <v>0</v>
      </c>
      <c r="J351" s="438"/>
      <c r="K351" s="438"/>
      <c r="L351" s="438"/>
      <c r="M351" s="438"/>
      <c r="N351" s="438"/>
      <c r="O351" s="438"/>
      <c r="P351" s="438"/>
      <c r="Q351" s="94">
        <f>Juni!AQ9</f>
        <v>8</v>
      </c>
      <c r="R351" s="94"/>
      <c r="S351" s="94">
        <f>Juni!P9</f>
        <v>0</v>
      </c>
      <c r="T351" s="94">
        <f t="shared" si="78"/>
        <v>0</v>
      </c>
      <c r="V351" s="92"/>
      <c r="W351" s="84" t="str">
        <f t="shared" si="79"/>
        <v/>
      </c>
      <c r="X351" s="84" t="e">
        <f t="shared" si="77"/>
        <v>#VALUE!</v>
      </c>
      <c r="Y351" s="11"/>
      <c r="Z351" s="7"/>
      <c r="AA351" s="7"/>
      <c r="AB351" s="7"/>
      <c r="AC351" s="2"/>
      <c r="AG351" s="2"/>
      <c r="AH351" s="2"/>
      <c r="AI351" s="2"/>
      <c r="AJ351" s="2"/>
      <c r="AK351" s="2"/>
      <c r="AR351" s="2"/>
      <c r="AT351" s="2"/>
      <c r="AU351" s="2"/>
    </row>
    <row r="352" spans="1:47" ht="12.75" x14ac:dyDescent="0.2">
      <c r="A352" s="435">
        <f>Juni!A10</f>
        <v>5</v>
      </c>
      <c r="B352" s="436">
        <f>Juni!B10</f>
        <v>46030</v>
      </c>
      <c r="D352" s="437"/>
      <c r="E352" s="437"/>
      <c r="F352" s="437"/>
      <c r="G352" s="437"/>
      <c r="H352" s="437"/>
      <c r="I352" s="94">
        <f>Juni!I10</f>
        <v>0</v>
      </c>
      <c r="J352" s="438"/>
      <c r="K352" s="438"/>
      <c r="L352" s="438"/>
      <c r="M352" s="438"/>
      <c r="N352" s="438"/>
      <c r="O352" s="438"/>
      <c r="P352" s="438"/>
      <c r="Q352" s="94">
        <f>Juni!AQ10</f>
        <v>8</v>
      </c>
      <c r="R352" s="94"/>
      <c r="S352" s="94">
        <f>Juni!P10</f>
        <v>0</v>
      </c>
      <c r="T352" s="94">
        <f t="shared" si="78"/>
        <v>0</v>
      </c>
      <c r="V352" s="92"/>
      <c r="W352" s="84" t="str">
        <f t="shared" si="79"/>
        <v/>
      </c>
      <c r="X352" s="84" t="e">
        <f t="shared" si="77"/>
        <v>#VALUE!</v>
      </c>
      <c r="Y352" s="11"/>
      <c r="Z352" s="7"/>
      <c r="AA352" s="7"/>
      <c r="AB352" s="7"/>
      <c r="AC352" s="2"/>
      <c r="AG352" s="2"/>
      <c r="AH352" s="2"/>
      <c r="AI352" s="2"/>
      <c r="AJ352" s="2"/>
      <c r="AK352" s="2"/>
      <c r="AR352" s="2"/>
      <c r="AT352" s="2"/>
      <c r="AU352" s="2"/>
    </row>
    <row r="353" spans="1:47" ht="12.75" x14ac:dyDescent="0.2">
      <c r="A353" s="435">
        <f>Juni!A11</f>
        <v>6</v>
      </c>
      <c r="B353" s="436">
        <f>Juni!B11</f>
        <v>46031</v>
      </c>
      <c r="D353" s="437"/>
      <c r="E353" s="437"/>
      <c r="F353" s="437"/>
      <c r="G353" s="437"/>
      <c r="H353" s="437"/>
      <c r="I353" s="94">
        <f>Juni!I11</f>
        <v>0</v>
      </c>
      <c r="J353" s="438"/>
      <c r="K353" s="438"/>
      <c r="L353" s="438"/>
      <c r="M353" s="438"/>
      <c r="N353" s="438"/>
      <c r="O353" s="438"/>
      <c r="P353" s="438"/>
      <c r="Q353" s="94">
        <f>Juni!AQ11</f>
        <v>8</v>
      </c>
      <c r="R353" s="94"/>
      <c r="S353" s="94">
        <f>Juni!P11</f>
        <v>0</v>
      </c>
      <c r="T353" s="94">
        <f t="shared" si="78"/>
        <v>0</v>
      </c>
      <c r="V353" s="92"/>
      <c r="W353" s="84" t="str">
        <f t="shared" si="79"/>
        <v/>
      </c>
      <c r="X353" s="84" t="e">
        <f t="shared" si="77"/>
        <v>#VALUE!</v>
      </c>
      <c r="Y353" s="11"/>
      <c r="Z353" s="7"/>
      <c r="AA353" s="7"/>
      <c r="AB353" s="7"/>
      <c r="AC353" s="2"/>
      <c r="AG353" s="2"/>
      <c r="AH353" s="2"/>
      <c r="AI353" s="2"/>
      <c r="AJ353" s="2"/>
      <c r="AK353" s="2"/>
      <c r="AR353" s="2"/>
      <c r="AT353" s="2"/>
      <c r="AU353" s="2"/>
    </row>
    <row r="354" spans="1:47" ht="12.75" x14ac:dyDescent="0.2">
      <c r="A354" s="435">
        <f>Juni!A12</f>
        <v>7</v>
      </c>
      <c r="B354" s="436">
        <f>Juni!B12</f>
        <v>46032</v>
      </c>
      <c r="D354" s="437"/>
      <c r="E354" s="437"/>
      <c r="F354" s="437"/>
      <c r="G354" s="437"/>
      <c r="H354" s="437"/>
      <c r="I354" s="94">
        <f>Juni!I12</f>
        <v>0</v>
      </c>
      <c r="J354" s="438"/>
      <c r="K354" s="438"/>
      <c r="L354" s="438"/>
      <c r="M354" s="438"/>
      <c r="N354" s="438"/>
      <c r="O354" s="438"/>
      <c r="P354" s="438"/>
      <c r="Q354" s="94">
        <f>Juni!AQ12</f>
        <v>0</v>
      </c>
      <c r="R354" s="94"/>
      <c r="S354" s="94">
        <f>Juni!P12</f>
        <v>0</v>
      </c>
      <c r="T354" s="94">
        <f t="shared" si="78"/>
        <v>0</v>
      </c>
      <c r="V354" s="92"/>
      <c r="W354" s="84" t="str">
        <f t="shared" si="79"/>
        <v/>
      </c>
      <c r="X354" s="84" t="e">
        <f t="shared" si="77"/>
        <v>#VALUE!</v>
      </c>
      <c r="Y354" s="11"/>
      <c r="Z354" s="7"/>
      <c r="AA354" s="7"/>
      <c r="AB354" s="7"/>
      <c r="AC354" s="2"/>
      <c r="AG354" s="2"/>
      <c r="AH354" s="2"/>
      <c r="AI354" s="2"/>
      <c r="AJ354" s="2"/>
      <c r="AK354" s="2"/>
      <c r="AR354" s="2"/>
      <c r="AT354" s="2"/>
      <c r="AU354" s="2"/>
    </row>
    <row r="355" spans="1:47" ht="12.75" x14ac:dyDescent="0.2">
      <c r="A355" s="435">
        <f>Juni!A13</f>
        <v>1</v>
      </c>
      <c r="B355" s="436">
        <f>Juni!B13</f>
        <v>46033</v>
      </c>
      <c r="D355" s="437"/>
      <c r="E355" s="437"/>
      <c r="F355" s="437"/>
      <c r="G355" s="437"/>
      <c r="H355" s="437"/>
      <c r="I355" s="94">
        <f>Juni!I13</f>
        <v>0</v>
      </c>
      <c r="J355" s="438"/>
      <c r="K355" s="438"/>
      <c r="L355" s="438"/>
      <c r="M355" s="438"/>
      <c r="N355" s="438"/>
      <c r="O355" s="438"/>
      <c r="P355" s="438"/>
      <c r="Q355" s="94">
        <f>Juni!AQ13</f>
        <v>0</v>
      </c>
      <c r="R355" s="94"/>
      <c r="S355" s="94">
        <f>Juni!P13</f>
        <v>0</v>
      </c>
      <c r="T355" s="94">
        <f t="shared" si="78"/>
        <v>0</v>
      </c>
      <c r="V355" s="92"/>
      <c r="W355" s="84">
        <f t="shared" si="79"/>
        <v>40</v>
      </c>
      <c r="X355" s="84">
        <f t="shared" si="77"/>
        <v>-40</v>
      </c>
      <c r="Y355" s="11"/>
      <c r="Z355" s="7"/>
      <c r="AA355" s="7"/>
      <c r="AB355" s="7"/>
      <c r="AC355" s="2"/>
      <c r="AG355" s="2"/>
      <c r="AH355" s="2"/>
      <c r="AI355" s="2"/>
      <c r="AJ355" s="2"/>
      <c r="AK355" s="2"/>
      <c r="AR355" s="2"/>
      <c r="AT355" s="2"/>
      <c r="AU355" s="2"/>
    </row>
    <row r="356" spans="1:47" ht="12.75" x14ac:dyDescent="0.2">
      <c r="A356" s="435">
        <f>Juni!A14</f>
        <v>2</v>
      </c>
      <c r="B356" s="436">
        <f>Juni!B14</f>
        <v>46034</v>
      </c>
      <c r="D356" s="437"/>
      <c r="E356" s="437"/>
      <c r="F356" s="437"/>
      <c r="G356" s="437"/>
      <c r="H356" s="437"/>
      <c r="I356" s="94">
        <f>Juni!I14</f>
        <v>0</v>
      </c>
      <c r="J356" s="438"/>
      <c r="K356" s="438"/>
      <c r="L356" s="438"/>
      <c r="M356" s="438"/>
      <c r="N356" s="438"/>
      <c r="O356" s="438"/>
      <c r="P356" s="438"/>
      <c r="Q356" s="94">
        <f>Juni!AQ14</f>
        <v>8</v>
      </c>
      <c r="R356" s="94"/>
      <c r="S356" s="94">
        <f>Juni!P14</f>
        <v>0</v>
      </c>
      <c r="T356" s="94">
        <f t="shared" si="78"/>
        <v>0</v>
      </c>
      <c r="V356" s="92"/>
      <c r="W356" s="84" t="str">
        <f t="shared" si="79"/>
        <v/>
      </c>
      <c r="X356" s="84" t="e">
        <f t="shared" si="77"/>
        <v>#VALUE!</v>
      </c>
      <c r="Y356" s="11"/>
      <c r="Z356" s="7"/>
      <c r="AA356" s="7"/>
      <c r="AB356" s="7"/>
      <c r="AC356" s="2"/>
      <c r="AG356" s="2"/>
      <c r="AH356" s="2"/>
      <c r="AI356" s="2"/>
      <c r="AJ356" s="2"/>
      <c r="AK356" s="2"/>
      <c r="AR356" s="2"/>
      <c r="AT356" s="2"/>
      <c r="AU356" s="2"/>
    </row>
    <row r="357" spans="1:47" ht="12.75" x14ac:dyDescent="0.2">
      <c r="A357" s="435">
        <f>Juni!A15</f>
        <v>3</v>
      </c>
      <c r="B357" s="436">
        <f>Juni!B15</f>
        <v>46035</v>
      </c>
      <c r="D357" s="437"/>
      <c r="E357" s="437"/>
      <c r="F357" s="437"/>
      <c r="G357" s="437"/>
      <c r="H357" s="437"/>
      <c r="I357" s="94">
        <f>Juni!I15</f>
        <v>0</v>
      </c>
      <c r="J357" s="438"/>
      <c r="K357" s="438"/>
      <c r="L357" s="438"/>
      <c r="M357" s="438"/>
      <c r="N357" s="438"/>
      <c r="O357" s="438"/>
      <c r="P357" s="438"/>
      <c r="Q357" s="94">
        <f>Juni!AQ15</f>
        <v>8</v>
      </c>
      <c r="R357" s="94"/>
      <c r="S357" s="94">
        <f>Juni!P15</f>
        <v>0</v>
      </c>
      <c r="T357" s="94">
        <f t="shared" si="78"/>
        <v>0</v>
      </c>
      <c r="V357" s="92"/>
      <c r="W357" s="84" t="str">
        <f t="shared" si="79"/>
        <v/>
      </c>
      <c r="X357" s="84" t="e">
        <f t="shared" si="77"/>
        <v>#VALUE!</v>
      </c>
      <c r="Y357" s="11"/>
      <c r="Z357" s="7"/>
      <c r="AA357" s="7"/>
      <c r="AB357" s="7"/>
      <c r="AC357" s="2"/>
      <c r="AG357" s="2"/>
      <c r="AH357" s="2"/>
      <c r="AI357" s="2"/>
      <c r="AJ357" s="2"/>
      <c r="AK357" s="2"/>
      <c r="AR357" s="2"/>
      <c r="AT357" s="2"/>
      <c r="AU357" s="2"/>
    </row>
    <row r="358" spans="1:47" ht="12.75" x14ac:dyDescent="0.2">
      <c r="A358" s="435">
        <f>Juni!A16</f>
        <v>4</v>
      </c>
      <c r="B358" s="436">
        <f>Juni!B16</f>
        <v>46036</v>
      </c>
      <c r="D358" s="437"/>
      <c r="E358" s="437"/>
      <c r="F358" s="437"/>
      <c r="G358" s="437"/>
      <c r="H358" s="437"/>
      <c r="I358" s="94">
        <f>Juni!I16</f>
        <v>0</v>
      </c>
      <c r="J358" s="438"/>
      <c r="K358" s="438"/>
      <c r="L358" s="438"/>
      <c r="M358" s="438"/>
      <c r="N358" s="438"/>
      <c r="O358" s="438"/>
      <c r="P358" s="438"/>
      <c r="Q358" s="94">
        <f>Juni!AQ16</f>
        <v>8</v>
      </c>
      <c r="R358" s="94"/>
      <c r="S358" s="94">
        <f>Juni!P16</f>
        <v>0</v>
      </c>
      <c r="T358" s="94">
        <f t="shared" si="78"/>
        <v>0</v>
      </c>
      <c r="V358" s="92"/>
      <c r="W358" s="84" t="str">
        <f t="shared" si="79"/>
        <v/>
      </c>
      <c r="X358" s="84" t="e">
        <f t="shared" si="77"/>
        <v>#VALUE!</v>
      </c>
      <c r="Y358" s="11"/>
      <c r="Z358" s="7"/>
      <c r="AA358" s="7"/>
      <c r="AB358" s="7"/>
      <c r="AC358" s="2"/>
      <c r="AG358" s="2"/>
      <c r="AH358" s="2"/>
      <c r="AI358" s="2"/>
      <c r="AJ358" s="2"/>
      <c r="AK358" s="2"/>
      <c r="AR358" s="2"/>
      <c r="AT358" s="2"/>
      <c r="AU358" s="2"/>
    </row>
    <row r="359" spans="1:47" ht="12.75" x14ac:dyDescent="0.2">
      <c r="A359" s="435">
        <f>Juni!A17</f>
        <v>5</v>
      </c>
      <c r="B359" s="436">
        <f>Juni!B17</f>
        <v>46037</v>
      </c>
      <c r="D359" s="437"/>
      <c r="E359" s="437"/>
      <c r="F359" s="437"/>
      <c r="G359" s="437"/>
      <c r="H359" s="437"/>
      <c r="I359" s="94">
        <f>Juni!I17</f>
        <v>0</v>
      </c>
      <c r="J359" s="438"/>
      <c r="K359" s="438"/>
      <c r="L359" s="438"/>
      <c r="M359" s="438"/>
      <c r="N359" s="438"/>
      <c r="O359" s="438"/>
      <c r="P359" s="438"/>
      <c r="Q359" s="94">
        <f>Juni!AQ17</f>
        <v>8</v>
      </c>
      <c r="R359" s="94"/>
      <c r="S359" s="94">
        <f>Juni!P17</f>
        <v>0</v>
      </c>
      <c r="T359" s="94">
        <f t="shared" si="78"/>
        <v>0</v>
      </c>
      <c r="V359" s="92"/>
      <c r="W359" s="84" t="str">
        <f t="shared" si="79"/>
        <v/>
      </c>
      <c r="X359" s="84" t="e">
        <f t="shared" si="77"/>
        <v>#VALUE!</v>
      </c>
      <c r="Y359" s="11"/>
      <c r="Z359" s="7"/>
      <c r="AA359" s="7"/>
      <c r="AB359" s="7"/>
      <c r="AC359" s="2"/>
      <c r="AG359" s="2"/>
      <c r="AH359" s="2"/>
      <c r="AI359" s="2"/>
      <c r="AJ359" s="2"/>
      <c r="AK359" s="2"/>
      <c r="AR359" s="2"/>
      <c r="AT359" s="2"/>
      <c r="AU359" s="2"/>
    </row>
    <row r="360" spans="1:47" ht="12.75" x14ac:dyDescent="0.2">
      <c r="A360" s="435">
        <f>Juni!A18</f>
        <v>6</v>
      </c>
      <c r="B360" s="436">
        <f>Juni!B18</f>
        <v>46038</v>
      </c>
      <c r="D360" s="437"/>
      <c r="E360" s="437"/>
      <c r="F360" s="437"/>
      <c r="G360" s="437"/>
      <c r="H360" s="437"/>
      <c r="I360" s="94">
        <f>Juni!I18</f>
        <v>0</v>
      </c>
      <c r="J360" s="438"/>
      <c r="K360" s="438"/>
      <c r="L360" s="438"/>
      <c r="M360" s="438"/>
      <c r="N360" s="438"/>
      <c r="O360" s="438"/>
      <c r="P360" s="438"/>
      <c r="Q360" s="94">
        <f>Juni!AQ18</f>
        <v>8</v>
      </c>
      <c r="R360" s="94"/>
      <c r="S360" s="94">
        <f>Juni!P18</f>
        <v>0</v>
      </c>
      <c r="T360" s="94">
        <f t="shared" si="78"/>
        <v>0</v>
      </c>
      <c r="V360" s="92"/>
      <c r="W360" s="84" t="str">
        <f t="shared" si="79"/>
        <v/>
      </c>
      <c r="X360" s="84" t="e">
        <f t="shared" si="77"/>
        <v>#VALUE!</v>
      </c>
      <c r="Y360" s="11"/>
      <c r="Z360" s="7"/>
      <c r="AA360" s="7"/>
      <c r="AB360" s="7"/>
      <c r="AC360" s="2"/>
      <c r="AG360" s="2"/>
      <c r="AH360" s="2"/>
      <c r="AI360" s="2"/>
      <c r="AJ360" s="2"/>
      <c r="AK360" s="2"/>
      <c r="AR360" s="2"/>
      <c r="AT360" s="2"/>
      <c r="AU360" s="2"/>
    </row>
    <row r="361" spans="1:47" ht="12.75" x14ac:dyDescent="0.2">
      <c r="A361" s="435">
        <f>Juni!A19</f>
        <v>7</v>
      </c>
      <c r="B361" s="436">
        <f>Juni!B19</f>
        <v>46039</v>
      </c>
      <c r="D361" s="437"/>
      <c r="E361" s="437"/>
      <c r="F361" s="437"/>
      <c r="G361" s="437"/>
      <c r="H361" s="437"/>
      <c r="I361" s="94">
        <f>Juni!I19</f>
        <v>0</v>
      </c>
      <c r="J361" s="438"/>
      <c r="K361" s="438"/>
      <c r="L361" s="438"/>
      <c r="M361" s="438"/>
      <c r="N361" s="438"/>
      <c r="O361" s="438"/>
      <c r="P361" s="438"/>
      <c r="Q361" s="94">
        <f>Juni!AQ19</f>
        <v>0</v>
      </c>
      <c r="R361" s="94"/>
      <c r="S361" s="94">
        <f>Juni!P19</f>
        <v>0</v>
      </c>
      <c r="T361" s="94">
        <f t="shared" si="78"/>
        <v>0</v>
      </c>
      <c r="V361" s="92"/>
      <c r="W361" s="84" t="str">
        <f t="shared" si="79"/>
        <v/>
      </c>
      <c r="X361" s="84" t="e">
        <f t="shared" si="77"/>
        <v>#VALUE!</v>
      </c>
      <c r="Y361" s="11"/>
      <c r="Z361" s="7"/>
      <c r="AA361" s="7"/>
      <c r="AB361" s="7"/>
      <c r="AC361" s="2"/>
      <c r="AG361" s="2"/>
      <c r="AH361" s="2"/>
      <c r="AI361" s="2"/>
      <c r="AJ361" s="2"/>
      <c r="AK361" s="2"/>
      <c r="AR361" s="2"/>
      <c r="AT361" s="2"/>
      <c r="AU361" s="2"/>
    </row>
    <row r="362" spans="1:47" ht="12.75" x14ac:dyDescent="0.2">
      <c r="A362" s="435">
        <f>Juni!A20</f>
        <v>1</v>
      </c>
      <c r="B362" s="436">
        <f>Juni!B20</f>
        <v>46040</v>
      </c>
      <c r="D362" s="437"/>
      <c r="E362" s="437"/>
      <c r="F362" s="437"/>
      <c r="G362" s="437"/>
      <c r="H362" s="437"/>
      <c r="I362" s="94">
        <f>Juni!I20</f>
        <v>0</v>
      </c>
      <c r="J362" s="438"/>
      <c r="K362" s="438"/>
      <c r="L362" s="438"/>
      <c r="M362" s="438"/>
      <c r="N362" s="438"/>
      <c r="O362" s="438"/>
      <c r="P362" s="438"/>
      <c r="Q362" s="94">
        <f>Juni!AQ20</f>
        <v>0</v>
      </c>
      <c r="R362" s="94"/>
      <c r="S362" s="94">
        <f>Juni!P20</f>
        <v>0</v>
      </c>
      <c r="T362" s="94">
        <f t="shared" si="78"/>
        <v>0</v>
      </c>
      <c r="V362" s="92"/>
      <c r="W362" s="84">
        <f t="shared" si="79"/>
        <v>40</v>
      </c>
      <c r="X362" s="84">
        <f t="shared" si="77"/>
        <v>-40</v>
      </c>
      <c r="Y362" s="11"/>
      <c r="Z362" s="7"/>
      <c r="AA362" s="7"/>
      <c r="AB362" s="7"/>
      <c r="AC362" s="2"/>
      <c r="AG362" s="2"/>
      <c r="AH362" s="2"/>
      <c r="AI362" s="2"/>
      <c r="AJ362" s="2"/>
      <c r="AK362" s="2"/>
      <c r="AR362" s="2"/>
      <c r="AT362" s="2"/>
      <c r="AU362" s="2"/>
    </row>
    <row r="363" spans="1:47" ht="12.75" x14ac:dyDescent="0.2">
      <c r="A363" s="435">
        <f>Juni!A21</f>
        <v>2</v>
      </c>
      <c r="B363" s="436">
        <f>Juni!B21</f>
        <v>46041</v>
      </c>
      <c r="D363" s="437"/>
      <c r="E363" s="437"/>
      <c r="F363" s="437"/>
      <c r="G363" s="437"/>
      <c r="H363" s="437"/>
      <c r="I363" s="94">
        <f>Juni!I21</f>
        <v>0</v>
      </c>
      <c r="J363" s="438"/>
      <c r="K363" s="438"/>
      <c r="L363" s="438"/>
      <c r="M363" s="438"/>
      <c r="N363" s="438"/>
      <c r="O363" s="438"/>
      <c r="P363" s="438"/>
      <c r="Q363" s="94">
        <f>Juni!AQ21</f>
        <v>8</v>
      </c>
      <c r="R363" s="94"/>
      <c r="S363" s="94">
        <f>Juni!P21</f>
        <v>0</v>
      </c>
      <c r="T363" s="94">
        <f t="shared" si="78"/>
        <v>0</v>
      </c>
      <c r="V363" s="92"/>
      <c r="W363" s="84" t="str">
        <f t="shared" si="79"/>
        <v/>
      </c>
      <c r="X363" s="84" t="e">
        <f t="shared" si="77"/>
        <v>#VALUE!</v>
      </c>
      <c r="Y363" s="11"/>
      <c r="Z363" s="7"/>
      <c r="AA363" s="7"/>
      <c r="AB363" s="7"/>
      <c r="AC363" s="2"/>
      <c r="AG363" s="2"/>
      <c r="AH363" s="2"/>
      <c r="AI363" s="2"/>
      <c r="AJ363" s="2"/>
      <c r="AK363" s="2"/>
      <c r="AR363" s="2"/>
      <c r="AT363" s="2"/>
      <c r="AU363" s="2"/>
    </row>
    <row r="364" spans="1:47" ht="12.75" x14ac:dyDescent="0.2">
      <c r="A364" s="435">
        <f>Juni!A22</f>
        <v>3</v>
      </c>
      <c r="B364" s="436">
        <f>Juni!B22</f>
        <v>46042</v>
      </c>
      <c r="D364" s="437"/>
      <c r="E364" s="437"/>
      <c r="F364" s="437"/>
      <c r="G364" s="437"/>
      <c r="H364" s="437"/>
      <c r="I364" s="94">
        <f>Juni!I22</f>
        <v>0</v>
      </c>
      <c r="J364" s="438"/>
      <c r="K364" s="438"/>
      <c r="L364" s="438"/>
      <c r="M364" s="438"/>
      <c r="N364" s="438"/>
      <c r="O364" s="438"/>
      <c r="P364" s="438"/>
      <c r="Q364" s="94">
        <f>Juni!AQ22</f>
        <v>8</v>
      </c>
      <c r="R364" s="94"/>
      <c r="S364" s="94">
        <f>Juni!P22</f>
        <v>0</v>
      </c>
      <c r="T364" s="94">
        <f t="shared" si="78"/>
        <v>0</v>
      </c>
      <c r="V364" s="92"/>
      <c r="W364" s="84" t="str">
        <f t="shared" si="79"/>
        <v/>
      </c>
      <c r="X364" s="84" t="e">
        <f t="shared" si="77"/>
        <v>#VALUE!</v>
      </c>
      <c r="Y364" s="11"/>
      <c r="Z364" s="7"/>
      <c r="AA364" s="7"/>
      <c r="AB364" s="7"/>
      <c r="AC364" s="2"/>
      <c r="AG364" s="2"/>
      <c r="AH364" s="2"/>
      <c r="AI364" s="2"/>
      <c r="AJ364" s="2"/>
      <c r="AK364" s="2"/>
      <c r="AR364" s="2"/>
      <c r="AT364" s="2"/>
      <c r="AU364" s="2"/>
    </row>
    <row r="365" spans="1:47" ht="12.75" x14ac:dyDescent="0.2">
      <c r="A365" s="435">
        <f>Juni!A23</f>
        <v>4</v>
      </c>
      <c r="B365" s="436">
        <f>Juni!B23</f>
        <v>46043</v>
      </c>
      <c r="D365" s="437"/>
      <c r="E365" s="437"/>
      <c r="F365" s="437"/>
      <c r="G365" s="437"/>
      <c r="H365" s="437"/>
      <c r="I365" s="94">
        <f>Juni!I23</f>
        <v>0</v>
      </c>
      <c r="J365" s="438"/>
      <c r="K365" s="438"/>
      <c r="L365" s="438"/>
      <c r="M365" s="438"/>
      <c r="N365" s="438"/>
      <c r="O365" s="438"/>
      <c r="P365" s="438"/>
      <c r="Q365" s="94">
        <f>Juni!AQ23</f>
        <v>8</v>
      </c>
      <c r="R365" s="94"/>
      <c r="S365" s="94">
        <f>Juni!P23</f>
        <v>0</v>
      </c>
      <c r="T365" s="94">
        <f t="shared" si="78"/>
        <v>0</v>
      </c>
      <c r="V365" s="92"/>
      <c r="W365" s="84" t="str">
        <f t="shared" si="79"/>
        <v/>
      </c>
      <c r="X365" s="84" t="e">
        <f t="shared" si="77"/>
        <v>#VALUE!</v>
      </c>
      <c r="Y365" s="11"/>
      <c r="Z365" s="7"/>
      <c r="AA365" s="7"/>
      <c r="AB365" s="7"/>
      <c r="AC365" s="2"/>
      <c r="AG365" s="2"/>
      <c r="AH365" s="2"/>
      <c r="AI365" s="2"/>
      <c r="AJ365" s="2"/>
      <c r="AK365" s="2"/>
      <c r="AR365" s="2"/>
      <c r="AT365" s="2"/>
      <c r="AU365" s="2"/>
    </row>
    <row r="366" spans="1:47" ht="12.75" x14ac:dyDescent="0.2">
      <c r="A366" s="435">
        <f>Juni!A24</f>
        <v>5</v>
      </c>
      <c r="B366" s="436">
        <f>Juni!B24</f>
        <v>46044</v>
      </c>
      <c r="D366" s="437"/>
      <c r="E366" s="437"/>
      <c r="F366" s="437"/>
      <c r="G366" s="437"/>
      <c r="H366" s="437"/>
      <c r="I366" s="94">
        <f>Juni!I24</f>
        <v>0</v>
      </c>
      <c r="J366" s="438"/>
      <c r="K366" s="438"/>
      <c r="L366" s="438"/>
      <c r="M366" s="438"/>
      <c r="N366" s="438"/>
      <c r="O366" s="438"/>
      <c r="P366" s="438"/>
      <c r="Q366" s="94">
        <f>Juni!AQ24</f>
        <v>8</v>
      </c>
      <c r="R366" s="94"/>
      <c r="S366" s="94">
        <f>Juni!P24</f>
        <v>0</v>
      </c>
      <c r="T366" s="94">
        <f t="shared" si="78"/>
        <v>0</v>
      </c>
      <c r="V366" s="92"/>
      <c r="W366" s="84" t="str">
        <f t="shared" si="79"/>
        <v/>
      </c>
      <c r="X366" s="84" t="e">
        <f t="shared" si="77"/>
        <v>#VALUE!</v>
      </c>
      <c r="Y366" s="11"/>
      <c r="Z366" s="7"/>
      <c r="AA366" s="7"/>
      <c r="AB366" s="7"/>
      <c r="AC366" s="2"/>
      <c r="AG366" s="2"/>
      <c r="AH366" s="2"/>
      <c r="AI366" s="2"/>
      <c r="AJ366" s="2"/>
      <c r="AK366" s="2"/>
      <c r="AR366" s="2"/>
      <c r="AT366" s="2"/>
      <c r="AU366" s="2"/>
    </row>
    <row r="367" spans="1:47" ht="12.75" x14ac:dyDescent="0.2">
      <c r="A367" s="435">
        <f>Juni!A25</f>
        <v>6</v>
      </c>
      <c r="B367" s="436">
        <f>Juni!B25</f>
        <v>46045</v>
      </c>
      <c r="D367" s="437"/>
      <c r="E367" s="437"/>
      <c r="F367" s="437"/>
      <c r="G367" s="437"/>
      <c r="H367" s="437"/>
      <c r="I367" s="94">
        <f>Juni!I25</f>
        <v>0</v>
      </c>
      <c r="J367" s="438"/>
      <c r="K367" s="438"/>
      <c r="L367" s="438"/>
      <c r="M367" s="438"/>
      <c r="N367" s="438"/>
      <c r="O367" s="438"/>
      <c r="P367" s="438"/>
      <c r="Q367" s="94">
        <f>Juni!AQ25</f>
        <v>8</v>
      </c>
      <c r="R367" s="94"/>
      <c r="S367" s="94">
        <f>Juni!P25</f>
        <v>0</v>
      </c>
      <c r="T367" s="94">
        <f t="shared" si="78"/>
        <v>0</v>
      </c>
      <c r="V367" s="92"/>
      <c r="W367" s="84" t="str">
        <f t="shared" si="79"/>
        <v/>
      </c>
      <c r="X367" s="84" t="e">
        <f t="shared" si="77"/>
        <v>#VALUE!</v>
      </c>
      <c r="Y367" s="11"/>
      <c r="Z367" s="7"/>
      <c r="AA367" s="7"/>
      <c r="AB367" s="7"/>
      <c r="AC367" s="2"/>
      <c r="AG367" s="2"/>
      <c r="AH367" s="2"/>
      <c r="AI367" s="2"/>
      <c r="AJ367" s="2"/>
      <c r="AK367" s="2"/>
      <c r="AR367" s="2"/>
      <c r="AT367" s="2"/>
      <c r="AU367" s="2"/>
    </row>
    <row r="368" spans="1:47" ht="12.75" x14ac:dyDescent="0.2">
      <c r="A368" s="435">
        <f>Juni!A26</f>
        <v>7</v>
      </c>
      <c r="B368" s="436">
        <f>Juni!B26</f>
        <v>46046</v>
      </c>
      <c r="D368" s="437"/>
      <c r="E368" s="437"/>
      <c r="F368" s="437"/>
      <c r="G368" s="437"/>
      <c r="H368" s="437"/>
      <c r="I368" s="94">
        <f>Juni!I26</f>
        <v>0</v>
      </c>
      <c r="J368" s="438"/>
      <c r="K368" s="438"/>
      <c r="L368" s="438"/>
      <c r="M368" s="438"/>
      <c r="N368" s="438"/>
      <c r="O368" s="438"/>
      <c r="P368" s="438"/>
      <c r="Q368" s="94">
        <f>Juni!AQ26</f>
        <v>0</v>
      </c>
      <c r="R368" s="94"/>
      <c r="S368" s="94">
        <f>Juni!P26</f>
        <v>0</v>
      </c>
      <c r="T368" s="94">
        <f t="shared" si="78"/>
        <v>0</v>
      </c>
      <c r="V368" s="92"/>
      <c r="W368" s="84" t="str">
        <f t="shared" si="79"/>
        <v/>
      </c>
      <c r="X368" s="84" t="e">
        <f t="shared" si="77"/>
        <v>#VALUE!</v>
      </c>
      <c r="Y368" s="11"/>
      <c r="Z368" s="7"/>
      <c r="AA368" s="7"/>
      <c r="AB368" s="7"/>
      <c r="AC368" s="2"/>
      <c r="AG368" s="2"/>
      <c r="AH368" s="2"/>
      <c r="AI368" s="2"/>
      <c r="AJ368" s="2"/>
      <c r="AK368" s="2"/>
      <c r="AR368" s="2"/>
      <c r="AT368" s="2"/>
      <c r="AU368" s="2"/>
    </row>
    <row r="369" spans="1:47" ht="12.75" x14ac:dyDescent="0.2">
      <c r="A369" s="435">
        <f>Juni!A27</f>
        <v>1</v>
      </c>
      <c r="B369" s="436">
        <f>Juni!B27</f>
        <v>46047</v>
      </c>
      <c r="D369" s="437"/>
      <c r="E369" s="437"/>
      <c r="F369" s="437"/>
      <c r="G369" s="437"/>
      <c r="H369" s="437"/>
      <c r="I369" s="94">
        <f>Juni!I27</f>
        <v>0</v>
      </c>
      <c r="J369" s="438"/>
      <c r="K369" s="438"/>
      <c r="L369" s="438"/>
      <c r="M369" s="438"/>
      <c r="N369" s="438"/>
      <c r="O369" s="438"/>
      <c r="P369" s="438"/>
      <c r="Q369" s="94">
        <f>Juni!AQ27</f>
        <v>0</v>
      </c>
      <c r="R369" s="94"/>
      <c r="S369" s="94">
        <f>Juni!P27</f>
        <v>0</v>
      </c>
      <c r="T369" s="94">
        <f t="shared" si="78"/>
        <v>0</v>
      </c>
      <c r="V369" s="92"/>
      <c r="W369" s="84">
        <f t="shared" si="79"/>
        <v>40</v>
      </c>
      <c r="X369" s="84">
        <f t="shared" si="77"/>
        <v>-40</v>
      </c>
      <c r="Y369" s="11"/>
      <c r="Z369" s="7"/>
      <c r="AA369" s="7"/>
      <c r="AB369" s="7"/>
      <c r="AC369" s="2"/>
      <c r="AG369" s="2"/>
      <c r="AH369" s="2"/>
      <c r="AI369" s="2"/>
      <c r="AJ369" s="2"/>
      <c r="AK369" s="2"/>
      <c r="AR369" s="2"/>
      <c r="AT369" s="2"/>
      <c r="AU369" s="2"/>
    </row>
    <row r="370" spans="1:47" ht="12.75" x14ac:dyDescent="0.2">
      <c r="A370" s="435">
        <f>Juni!A28</f>
        <v>2</v>
      </c>
      <c r="B370" s="436">
        <f>Juni!B28</f>
        <v>46048</v>
      </c>
      <c r="D370" s="437"/>
      <c r="E370" s="437"/>
      <c r="F370" s="437"/>
      <c r="G370" s="437"/>
      <c r="H370" s="437"/>
      <c r="I370" s="94">
        <f>Juni!I28</f>
        <v>0</v>
      </c>
      <c r="J370" s="438"/>
      <c r="K370" s="438"/>
      <c r="L370" s="438"/>
      <c r="M370" s="438"/>
      <c r="N370" s="438"/>
      <c r="O370" s="438"/>
      <c r="P370" s="438"/>
      <c r="Q370" s="94">
        <f>Juni!AQ28</f>
        <v>8</v>
      </c>
      <c r="R370" s="94"/>
      <c r="S370" s="94">
        <f>Juni!P28</f>
        <v>0</v>
      </c>
      <c r="T370" s="94">
        <f t="shared" si="78"/>
        <v>0</v>
      </c>
      <c r="V370" s="92"/>
      <c r="W370" s="84" t="str">
        <f t="shared" si="79"/>
        <v/>
      </c>
      <c r="X370" s="84" t="e">
        <f t="shared" si="77"/>
        <v>#VALUE!</v>
      </c>
      <c r="Y370" s="11"/>
      <c r="Z370" s="7"/>
      <c r="AA370" s="7"/>
      <c r="AB370" s="7"/>
      <c r="AC370" s="2"/>
      <c r="AG370" s="2"/>
      <c r="AH370" s="2"/>
      <c r="AI370" s="2"/>
      <c r="AJ370" s="2"/>
      <c r="AK370" s="2"/>
      <c r="AR370" s="2"/>
      <c r="AT370" s="2"/>
      <c r="AU370" s="2"/>
    </row>
    <row r="371" spans="1:47" ht="12.75" x14ac:dyDescent="0.2">
      <c r="A371" s="435">
        <f>Juni!A29</f>
        <v>3</v>
      </c>
      <c r="B371" s="436">
        <f>Juni!B29</f>
        <v>46049</v>
      </c>
      <c r="D371" s="437"/>
      <c r="E371" s="437"/>
      <c r="F371" s="437"/>
      <c r="G371" s="437"/>
      <c r="H371" s="437"/>
      <c r="I371" s="94">
        <f>Juni!I29</f>
        <v>0</v>
      </c>
      <c r="J371" s="438"/>
      <c r="K371" s="438"/>
      <c r="L371" s="438"/>
      <c r="M371" s="438"/>
      <c r="N371" s="438"/>
      <c r="O371" s="438"/>
      <c r="P371" s="438"/>
      <c r="Q371" s="94">
        <f>Juni!AQ29</f>
        <v>8</v>
      </c>
      <c r="R371" s="94"/>
      <c r="S371" s="94">
        <f>Juni!P29</f>
        <v>0</v>
      </c>
      <c r="T371" s="94">
        <f t="shared" si="78"/>
        <v>0</v>
      </c>
      <c r="V371" s="92"/>
      <c r="W371" s="84" t="str">
        <f t="shared" si="79"/>
        <v/>
      </c>
      <c r="X371" s="84" t="e">
        <f t="shared" si="77"/>
        <v>#VALUE!</v>
      </c>
      <c r="Y371" s="11"/>
      <c r="Z371" s="7"/>
      <c r="AA371" s="7"/>
      <c r="AB371" s="7"/>
      <c r="AC371" s="2"/>
      <c r="AG371" s="2"/>
      <c r="AH371" s="2"/>
      <c r="AI371" s="2"/>
      <c r="AJ371" s="2"/>
      <c r="AK371" s="2"/>
      <c r="AR371" s="2"/>
      <c r="AT371" s="2"/>
      <c r="AU371" s="2"/>
    </row>
    <row r="372" spans="1:47" ht="12.75" x14ac:dyDescent="0.2">
      <c r="A372" s="435">
        <f>Juni!A30</f>
        <v>4</v>
      </c>
      <c r="B372" s="436">
        <f>Juni!B30</f>
        <v>46050</v>
      </c>
      <c r="D372" s="437"/>
      <c r="E372" s="437"/>
      <c r="F372" s="437"/>
      <c r="G372" s="437"/>
      <c r="H372" s="437"/>
      <c r="I372" s="94">
        <f>Juni!I30</f>
        <v>0</v>
      </c>
      <c r="J372" s="438"/>
      <c r="K372" s="438"/>
      <c r="L372" s="438"/>
      <c r="M372" s="438"/>
      <c r="N372" s="438"/>
      <c r="O372" s="438"/>
      <c r="P372" s="438"/>
      <c r="Q372" s="94">
        <f>Juni!AQ30</f>
        <v>8</v>
      </c>
      <c r="R372" s="94"/>
      <c r="S372" s="94">
        <f>Juni!P30</f>
        <v>0</v>
      </c>
      <c r="T372" s="94">
        <f t="shared" si="78"/>
        <v>0</v>
      </c>
      <c r="V372" s="92"/>
      <c r="W372" s="84" t="str">
        <f t="shared" si="79"/>
        <v/>
      </c>
      <c r="X372" s="84" t="e">
        <f t="shared" si="77"/>
        <v>#VALUE!</v>
      </c>
      <c r="Y372" s="11"/>
      <c r="Z372" s="7"/>
      <c r="AA372" s="7"/>
      <c r="AB372" s="7"/>
      <c r="AC372" s="2"/>
      <c r="AG372" s="2"/>
      <c r="AH372" s="2"/>
      <c r="AI372" s="2"/>
      <c r="AJ372" s="2"/>
      <c r="AK372" s="2"/>
      <c r="AR372" s="2"/>
      <c r="AT372" s="2"/>
      <c r="AU372" s="2"/>
    </row>
    <row r="373" spans="1:47" ht="12.75" x14ac:dyDescent="0.2">
      <c r="A373" s="435">
        <f>Juni!A31</f>
        <v>5</v>
      </c>
      <c r="B373" s="436">
        <f>Juni!B31</f>
        <v>46051</v>
      </c>
      <c r="D373" s="437"/>
      <c r="E373" s="437"/>
      <c r="F373" s="437"/>
      <c r="G373" s="437"/>
      <c r="H373" s="437"/>
      <c r="I373" s="94">
        <f>Juni!I31</f>
        <v>0</v>
      </c>
      <c r="J373" s="438"/>
      <c r="K373" s="438"/>
      <c r="L373" s="438"/>
      <c r="M373" s="438"/>
      <c r="N373" s="438"/>
      <c r="O373" s="438"/>
      <c r="P373" s="438"/>
      <c r="Q373" s="94">
        <f>Juni!AQ31</f>
        <v>8</v>
      </c>
      <c r="R373" s="94"/>
      <c r="S373" s="94">
        <f>Juni!P31</f>
        <v>0</v>
      </c>
      <c r="T373" s="94">
        <f t="shared" si="78"/>
        <v>0</v>
      </c>
      <c r="V373" s="92"/>
      <c r="W373" s="84" t="str">
        <f t="shared" si="79"/>
        <v/>
      </c>
      <c r="X373" s="84" t="e">
        <f t="shared" si="77"/>
        <v>#VALUE!</v>
      </c>
      <c r="Y373" s="11"/>
      <c r="Z373" s="7"/>
      <c r="AA373" s="7"/>
      <c r="AB373" s="7"/>
      <c r="AC373" s="2"/>
      <c r="AG373" s="2"/>
      <c r="AH373" s="2"/>
      <c r="AI373" s="2"/>
      <c r="AJ373" s="2"/>
      <c r="AK373" s="2"/>
      <c r="AR373" s="2"/>
      <c r="AT373" s="2"/>
      <c r="AU373" s="2"/>
    </row>
    <row r="374" spans="1:47" ht="12.75" x14ac:dyDescent="0.2">
      <c r="A374" s="435">
        <f>Juni!A32</f>
        <v>6</v>
      </c>
      <c r="B374" s="436">
        <f>Juni!B32</f>
        <v>46052</v>
      </c>
      <c r="D374" s="437"/>
      <c r="E374" s="437"/>
      <c r="F374" s="437"/>
      <c r="G374" s="437"/>
      <c r="H374" s="437"/>
      <c r="I374" s="94">
        <f>Juni!I32</f>
        <v>0</v>
      </c>
      <c r="J374" s="438"/>
      <c r="K374" s="438"/>
      <c r="L374" s="438"/>
      <c r="M374" s="438"/>
      <c r="N374" s="438"/>
      <c r="O374" s="438"/>
      <c r="P374" s="438"/>
      <c r="Q374" s="94">
        <f>Juni!AQ32</f>
        <v>8</v>
      </c>
      <c r="R374" s="94"/>
      <c r="S374" s="94">
        <f>Juni!P32</f>
        <v>0</v>
      </c>
      <c r="T374" s="94">
        <f t="shared" si="78"/>
        <v>0</v>
      </c>
      <c r="V374" s="92"/>
      <c r="W374" s="84" t="str">
        <f t="shared" si="79"/>
        <v/>
      </c>
      <c r="X374" s="84" t="e">
        <f t="shared" si="77"/>
        <v>#VALUE!</v>
      </c>
      <c r="Y374" s="11"/>
      <c r="Z374" s="7"/>
      <c r="AA374" s="7"/>
      <c r="AB374" s="7"/>
      <c r="AC374" s="2"/>
      <c r="AG374" s="2"/>
      <c r="AH374" s="2"/>
      <c r="AI374" s="2"/>
      <c r="AJ374" s="2"/>
      <c r="AK374" s="2"/>
      <c r="AR374" s="2"/>
      <c r="AT374" s="2"/>
      <c r="AU374" s="2"/>
    </row>
    <row r="375" spans="1:47" ht="12.75" x14ac:dyDescent="0.2">
      <c r="A375" s="435">
        <f>Juli!A3</f>
        <v>5</v>
      </c>
      <c r="B375" s="436">
        <f>Juli!B3</f>
        <v>46023</v>
      </c>
      <c r="D375" s="437"/>
      <c r="E375" s="437"/>
      <c r="F375" s="437"/>
      <c r="G375" s="437"/>
      <c r="H375" s="437"/>
      <c r="I375" s="94">
        <f>Juli!I3</f>
        <v>0</v>
      </c>
      <c r="J375" s="438"/>
      <c r="K375" s="438"/>
      <c r="L375" s="438"/>
      <c r="M375" s="438"/>
      <c r="N375" s="438"/>
      <c r="O375" s="438"/>
      <c r="P375" s="438"/>
      <c r="Q375" s="94">
        <f>Juli!AQ3</f>
        <v>8</v>
      </c>
      <c r="R375" s="94"/>
      <c r="S375" s="94">
        <f>Juli!P3</f>
        <v>0</v>
      </c>
      <c r="T375" s="94">
        <f t="shared" si="78"/>
        <v>0</v>
      </c>
      <c r="V375" s="92"/>
      <c r="W375" s="84" t="str">
        <f t="shared" si="79"/>
        <v/>
      </c>
      <c r="X375" s="84" t="e">
        <f t="shared" si="77"/>
        <v>#VALUE!</v>
      </c>
      <c r="Y375" s="11"/>
      <c r="Z375" s="7"/>
      <c r="AA375" s="7"/>
      <c r="AB375" s="7"/>
      <c r="AC375" s="2"/>
      <c r="AG375" s="2"/>
      <c r="AH375" s="2"/>
      <c r="AI375" s="2"/>
      <c r="AJ375" s="2"/>
      <c r="AK375" s="2"/>
      <c r="AR375" s="2"/>
      <c r="AT375" s="2"/>
      <c r="AU375" s="2"/>
    </row>
    <row r="376" spans="1:47" ht="12.75" x14ac:dyDescent="0.2">
      <c r="A376" s="435">
        <f>Juli!A4</f>
        <v>6</v>
      </c>
      <c r="B376" s="436">
        <f>Juli!B4</f>
        <v>46024</v>
      </c>
      <c r="D376" s="437"/>
      <c r="E376" s="437"/>
      <c r="F376" s="437"/>
      <c r="G376" s="437"/>
      <c r="H376" s="437"/>
      <c r="I376" s="94">
        <f>Juli!I4</f>
        <v>0</v>
      </c>
      <c r="J376" s="438"/>
      <c r="K376" s="438"/>
      <c r="L376" s="438"/>
      <c r="M376" s="438"/>
      <c r="N376" s="438"/>
      <c r="O376" s="438"/>
      <c r="P376" s="438"/>
      <c r="Q376" s="94">
        <f>Juli!AQ4</f>
        <v>8</v>
      </c>
      <c r="R376" s="94"/>
      <c r="S376" s="94">
        <f>Juli!P4</f>
        <v>0</v>
      </c>
      <c r="T376" s="94">
        <f t="shared" si="78"/>
        <v>0</v>
      </c>
      <c r="V376" s="92"/>
      <c r="W376" s="84" t="str">
        <f t="shared" si="79"/>
        <v/>
      </c>
      <c r="X376" s="84" t="e">
        <f t="shared" si="77"/>
        <v>#VALUE!</v>
      </c>
      <c r="Y376" s="11"/>
      <c r="Z376" s="7"/>
      <c r="AA376" s="7"/>
      <c r="AB376" s="7"/>
      <c r="AC376" s="2"/>
      <c r="AG376" s="2"/>
      <c r="AH376" s="2"/>
      <c r="AI376" s="2"/>
      <c r="AJ376" s="2"/>
      <c r="AK376" s="2"/>
      <c r="AR376" s="2"/>
      <c r="AT376" s="2"/>
      <c r="AU376" s="2"/>
    </row>
    <row r="377" spans="1:47" ht="12.75" x14ac:dyDescent="0.2">
      <c r="A377" s="435">
        <f>Juli!A5</f>
        <v>7</v>
      </c>
      <c r="B377" s="436">
        <f>Juli!B5</f>
        <v>46025</v>
      </c>
      <c r="D377" s="437"/>
      <c r="E377" s="437"/>
      <c r="F377" s="437"/>
      <c r="G377" s="437"/>
      <c r="H377" s="437"/>
      <c r="I377" s="94">
        <f>Juli!I5</f>
        <v>0</v>
      </c>
      <c r="J377" s="438"/>
      <c r="K377" s="438"/>
      <c r="L377" s="438"/>
      <c r="M377" s="438"/>
      <c r="N377" s="438"/>
      <c r="O377" s="438"/>
      <c r="P377" s="438"/>
      <c r="Q377" s="94">
        <f>Juli!AQ5</f>
        <v>0</v>
      </c>
      <c r="R377" s="94"/>
      <c r="S377" s="94">
        <f>Juli!P5</f>
        <v>0</v>
      </c>
      <c r="T377" s="94">
        <f t="shared" si="78"/>
        <v>0</v>
      </c>
      <c r="V377" s="92"/>
      <c r="W377" s="84" t="str">
        <f t="shared" si="79"/>
        <v/>
      </c>
      <c r="X377" s="84" t="e">
        <f t="shared" si="77"/>
        <v>#VALUE!</v>
      </c>
      <c r="Y377" s="11"/>
      <c r="Z377" s="7"/>
      <c r="AA377" s="7"/>
      <c r="AB377" s="7"/>
      <c r="AC377" s="2"/>
      <c r="AG377" s="2"/>
      <c r="AH377" s="2"/>
      <c r="AI377" s="2"/>
      <c r="AJ377" s="2"/>
      <c r="AK377" s="2"/>
      <c r="AR377" s="2"/>
      <c r="AT377" s="2"/>
      <c r="AU377" s="2"/>
    </row>
    <row r="378" spans="1:47" ht="12.75" x14ac:dyDescent="0.2">
      <c r="A378" s="435">
        <f>Juli!A6</f>
        <v>1</v>
      </c>
      <c r="B378" s="436">
        <f>Juli!B6</f>
        <v>46026</v>
      </c>
      <c r="D378" s="437"/>
      <c r="E378" s="437"/>
      <c r="F378" s="437"/>
      <c r="G378" s="437"/>
      <c r="H378" s="437"/>
      <c r="I378" s="94">
        <f>Juli!I6</f>
        <v>0</v>
      </c>
      <c r="J378" s="438"/>
      <c r="K378" s="438"/>
      <c r="L378" s="438"/>
      <c r="M378" s="438"/>
      <c r="N378" s="438"/>
      <c r="O378" s="438"/>
      <c r="P378" s="438"/>
      <c r="Q378" s="94">
        <f>Juli!AQ6</f>
        <v>0</v>
      </c>
      <c r="R378" s="94"/>
      <c r="S378" s="94">
        <f>Juli!P6</f>
        <v>0</v>
      </c>
      <c r="T378" s="94">
        <f t="shared" si="78"/>
        <v>0</v>
      </c>
      <c r="V378" s="92"/>
      <c r="W378" s="84">
        <f t="shared" si="79"/>
        <v>40</v>
      </c>
      <c r="X378" s="84">
        <f t="shared" si="77"/>
        <v>-40</v>
      </c>
      <c r="Y378" s="11"/>
      <c r="Z378" s="7"/>
      <c r="AA378" s="7"/>
      <c r="AB378" s="7"/>
      <c r="AC378" s="2"/>
      <c r="AG378" s="2"/>
      <c r="AH378" s="2"/>
      <c r="AI378" s="2"/>
      <c r="AJ378" s="2"/>
      <c r="AK378" s="2"/>
      <c r="AR378" s="2"/>
      <c r="AT378" s="2"/>
      <c r="AU378" s="2"/>
    </row>
    <row r="379" spans="1:47" ht="12.75" x14ac:dyDescent="0.2">
      <c r="A379" s="435">
        <f>Juli!A7</f>
        <v>2</v>
      </c>
      <c r="B379" s="436">
        <f>Juli!B7</f>
        <v>46027</v>
      </c>
      <c r="D379" s="437"/>
      <c r="E379" s="437"/>
      <c r="F379" s="437"/>
      <c r="G379" s="437"/>
      <c r="H379" s="437"/>
      <c r="I379" s="94">
        <f>Juli!I7</f>
        <v>0</v>
      </c>
      <c r="J379" s="438"/>
      <c r="K379" s="438"/>
      <c r="L379" s="438"/>
      <c r="M379" s="438"/>
      <c r="N379" s="438"/>
      <c r="O379" s="438"/>
      <c r="P379" s="438"/>
      <c r="Q379" s="94">
        <f>Juli!AQ7</f>
        <v>8</v>
      </c>
      <c r="R379" s="94"/>
      <c r="S379" s="94">
        <f>Juli!P7</f>
        <v>0</v>
      </c>
      <c r="T379" s="94">
        <f t="shared" si="78"/>
        <v>0</v>
      </c>
      <c r="V379" s="92"/>
      <c r="W379" s="84" t="str">
        <f t="shared" si="79"/>
        <v/>
      </c>
      <c r="X379" s="84" t="e">
        <f t="shared" si="77"/>
        <v>#VALUE!</v>
      </c>
      <c r="Y379" s="11"/>
      <c r="Z379" s="7"/>
      <c r="AA379" s="7"/>
      <c r="AB379" s="7"/>
      <c r="AC379" s="2"/>
      <c r="AG379" s="2"/>
      <c r="AH379" s="2"/>
      <c r="AI379" s="2"/>
      <c r="AJ379" s="2"/>
      <c r="AK379" s="2"/>
      <c r="AR379" s="2"/>
      <c r="AT379" s="2"/>
      <c r="AU379" s="2"/>
    </row>
    <row r="380" spans="1:47" ht="12.75" x14ac:dyDescent="0.2">
      <c r="A380" s="435">
        <f>Juli!A8</f>
        <v>3</v>
      </c>
      <c r="B380" s="436">
        <f>Juli!B8</f>
        <v>46028</v>
      </c>
      <c r="D380" s="437"/>
      <c r="E380" s="437"/>
      <c r="F380" s="437"/>
      <c r="G380" s="437"/>
      <c r="H380" s="437"/>
      <c r="I380" s="94">
        <f>Juli!I8</f>
        <v>0</v>
      </c>
      <c r="J380" s="438"/>
      <c r="K380" s="438"/>
      <c r="L380" s="438"/>
      <c r="M380" s="438"/>
      <c r="N380" s="438"/>
      <c r="O380" s="438"/>
      <c r="P380" s="438"/>
      <c r="Q380" s="94">
        <f>Juli!AQ8</f>
        <v>8</v>
      </c>
      <c r="R380" s="94"/>
      <c r="S380" s="94">
        <f>Juli!P8</f>
        <v>0</v>
      </c>
      <c r="T380" s="94">
        <f t="shared" si="78"/>
        <v>0</v>
      </c>
      <c r="V380" s="92"/>
      <c r="W380" s="84" t="str">
        <f t="shared" si="79"/>
        <v/>
      </c>
      <c r="X380" s="84" t="e">
        <f t="shared" si="77"/>
        <v>#VALUE!</v>
      </c>
      <c r="Y380" s="11"/>
      <c r="Z380" s="7"/>
      <c r="AA380" s="7"/>
      <c r="AB380" s="7"/>
      <c r="AC380" s="2"/>
      <c r="AG380" s="2"/>
      <c r="AH380" s="2"/>
      <c r="AI380" s="2"/>
      <c r="AJ380" s="2"/>
      <c r="AK380" s="2"/>
      <c r="AR380" s="2"/>
      <c r="AT380" s="2"/>
      <c r="AU380" s="2"/>
    </row>
    <row r="381" spans="1:47" ht="12.75" x14ac:dyDescent="0.2">
      <c r="A381" s="435">
        <f>Juli!A9</f>
        <v>4</v>
      </c>
      <c r="B381" s="436">
        <f>Juli!B9</f>
        <v>46029</v>
      </c>
      <c r="D381" s="437"/>
      <c r="E381" s="437"/>
      <c r="F381" s="437"/>
      <c r="G381" s="437"/>
      <c r="H381" s="437"/>
      <c r="I381" s="94">
        <f>Juli!I9</f>
        <v>0</v>
      </c>
      <c r="J381" s="438"/>
      <c r="K381" s="438"/>
      <c r="L381" s="438"/>
      <c r="M381" s="438"/>
      <c r="N381" s="438"/>
      <c r="O381" s="438"/>
      <c r="P381" s="438"/>
      <c r="Q381" s="94">
        <f>Juli!AQ9</f>
        <v>8</v>
      </c>
      <c r="R381" s="94"/>
      <c r="S381" s="94">
        <f>Juli!P9</f>
        <v>0</v>
      </c>
      <c r="T381" s="94">
        <f t="shared" si="78"/>
        <v>0</v>
      </c>
      <c r="V381" s="92"/>
      <c r="W381" s="84" t="str">
        <f t="shared" si="79"/>
        <v/>
      </c>
      <c r="X381" s="84" t="e">
        <f t="shared" si="77"/>
        <v>#VALUE!</v>
      </c>
      <c r="Y381" s="11"/>
      <c r="Z381" s="7"/>
      <c r="AA381" s="7"/>
      <c r="AB381" s="7"/>
      <c r="AC381" s="2"/>
      <c r="AG381" s="2"/>
      <c r="AH381" s="2"/>
      <c r="AI381" s="2"/>
      <c r="AJ381" s="2"/>
      <c r="AK381" s="2"/>
      <c r="AR381" s="2"/>
      <c r="AT381" s="2"/>
      <c r="AU381" s="2"/>
    </row>
    <row r="382" spans="1:47" ht="12.75" x14ac:dyDescent="0.2">
      <c r="A382" s="435">
        <f>Juli!A10</f>
        <v>5</v>
      </c>
      <c r="B382" s="436">
        <f>Juli!B10</f>
        <v>46030</v>
      </c>
      <c r="D382" s="437"/>
      <c r="E382" s="437"/>
      <c r="F382" s="437"/>
      <c r="G382" s="437"/>
      <c r="H382" s="437"/>
      <c r="I382" s="94">
        <f>Juli!I10</f>
        <v>0</v>
      </c>
      <c r="J382" s="438"/>
      <c r="K382" s="438"/>
      <c r="L382" s="438"/>
      <c r="M382" s="438"/>
      <c r="N382" s="438"/>
      <c r="O382" s="438"/>
      <c r="P382" s="438"/>
      <c r="Q382" s="94">
        <f>Juli!AQ10</f>
        <v>8</v>
      </c>
      <c r="R382" s="94"/>
      <c r="S382" s="94">
        <f>Juli!P10</f>
        <v>0</v>
      </c>
      <c r="T382" s="94">
        <f t="shared" si="78"/>
        <v>0</v>
      </c>
      <c r="V382" s="92"/>
      <c r="W382" s="84" t="str">
        <f t="shared" si="79"/>
        <v/>
      </c>
      <c r="X382" s="84" t="e">
        <f t="shared" si="77"/>
        <v>#VALUE!</v>
      </c>
      <c r="Y382" s="11"/>
      <c r="Z382" s="7"/>
      <c r="AA382" s="7"/>
      <c r="AB382" s="7"/>
      <c r="AC382" s="2"/>
      <c r="AG382" s="2"/>
      <c r="AH382" s="2"/>
      <c r="AI382" s="2"/>
      <c r="AJ382" s="2"/>
      <c r="AK382" s="2"/>
      <c r="AR382" s="2"/>
      <c r="AT382" s="2"/>
      <c r="AU382" s="2"/>
    </row>
    <row r="383" spans="1:47" ht="12.75" x14ac:dyDescent="0.2">
      <c r="A383" s="435">
        <f>Juli!A11</f>
        <v>6</v>
      </c>
      <c r="B383" s="436">
        <f>Juli!B11</f>
        <v>46031</v>
      </c>
      <c r="D383" s="437"/>
      <c r="E383" s="437"/>
      <c r="F383" s="437"/>
      <c r="G383" s="437"/>
      <c r="H383" s="437"/>
      <c r="I383" s="94">
        <f>Juli!I11</f>
        <v>0</v>
      </c>
      <c r="J383" s="438"/>
      <c r="K383" s="438"/>
      <c r="L383" s="438"/>
      <c r="M383" s="438"/>
      <c r="N383" s="438"/>
      <c r="O383" s="438"/>
      <c r="P383" s="438"/>
      <c r="Q383" s="94">
        <f>Juli!AQ11</f>
        <v>8</v>
      </c>
      <c r="R383" s="94"/>
      <c r="S383" s="94">
        <f>Juli!P11</f>
        <v>0</v>
      </c>
      <c r="T383" s="94">
        <f t="shared" si="78"/>
        <v>0</v>
      </c>
      <c r="V383" s="92"/>
      <c r="W383" s="84" t="str">
        <f t="shared" si="79"/>
        <v/>
      </c>
      <c r="X383" s="84" t="e">
        <f t="shared" si="77"/>
        <v>#VALUE!</v>
      </c>
      <c r="Y383" s="11"/>
      <c r="Z383" s="7"/>
      <c r="AA383" s="7"/>
      <c r="AB383" s="7"/>
      <c r="AC383" s="2"/>
      <c r="AG383" s="2"/>
      <c r="AH383" s="2"/>
      <c r="AI383" s="2"/>
      <c r="AJ383" s="2"/>
      <c r="AK383" s="2"/>
      <c r="AR383" s="2"/>
      <c r="AT383" s="2"/>
      <c r="AU383" s="2"/>
    </row>
    <row r="384" spans="1:47" ht="12.75" x14ac:dyDescent="0.2">
      <c r="A384" s="435">
        <f>Juli!A12</f>
        <v>7</v>
      </c>
      <c r="B384" s="436">
        <f>Juli!B12</f>
        <v>46032</v>
      </c>
      <c r="D384" s="437"/>
      <c r="E384" s="437"/>
      <c r="F384" s="437"/>
      <c r="G384" s="437"/>
      <c r="H384" s="437"/>
      <c r="I384" s="94">
        <f>Juli!I12</f>
        <v>0</v>
      </c>
      <c r="J384" s="438"/>
      <c r="K384" s="438"/>
      <c r="L384" s="438"/>
      <c r="M384" s="438"/>
      <c r="N384" s="438"/>
      <c r="O384" s="438"/>
      <c r="P384" s="438"/>
      <c r="Q384" s="94">
        <f>Juli!AQ12</f>
        <v>0</v>
      </c>
      <c r="R384" s="94"/>
      <c r="S384" s="94">
        <f>Juli!P12</f>
        <v>0</v>
      </c>
      <c r="T384" s="94">
        <f t="shared" si="78"/>
        <v>0</v>
      </c>
      <c r="V384" s="92"/>
      <c r="W384" s="84" t="str">
        <f t="shared" si="79"/>
        <v/>
      </c>
      <c r="X384" s="84" t="e">
        <f t="shared" si="77"/>
        <v>#VALUE!</v>
      </c>
      <c r="Y384" s="11"/>
      <c r="Z384" s="7"/>
      <c r="AA384" s="7"/>
      <c r="AB384" s="7"/>
      <c r="AC384" s="2"/>
      <c r="AG384" s="2"/>
      <c r="AH384" s="2"/>
      <c r="AI384" s="2"/>
      <c r="AJ384" s="2"/>
      <c r="AK384" s="2"/>
      <c r="AR384" s="2"/>
      <c r="AT384" s="2"/>
      <c r="AU384" s="2"/>
    </row>
    <row r="385" spans="1:47" ht="12.75" x14ac:dyDescent="0.2">
      <c r="A385" s="435">
        <f>Juli!A13</f>
        <v>1</v>
      </c>
      <c r="B385" s="436">
        <f>Juli!B13</f>
        <v>46033</v>
      </c>
      <c r="D385" s="437"/>
      <c r="E385" s="437"/>
      <c r="F385" s="437"/>
      <c r="G385" s="437"/>
      <c r="H385" s="437"/>
      <c r="I385" s="94">
        <f>Juli!I13</f>
        <v>0</v>
      </c>
      <c r="J385" s="438"/>
      <c r="K385" s="438"/>
      <c r="L385" s="438"/>
      <c r="M385" s="438"/>
      <c r="N385" s="438"/>
      <c r="O385" s="438"/>
      <c r="P385" s="438"/>
      <c r="Q385" s="94">
        <f>Juli!AQ13</f>
        <v>0</v>
      </c>
      <c r="R385" s="94"/>
      <c r="S385" s="94">
        <f>Juli!P13</f>
        <v>0</v>
      </c>
      <c r="T385" s="94">
        <f t="shared" si="78"/>
        <v>0</v>
      </c>
      <c r="V385" s="92"/>
      <c r="W385" s="84">
        <f t="shared" si="79"/>
        <v>40</v>
      </c>
      <c r="X385" s="84">
        <f t="shared" si="77"/>
        <v>-40</v>
      </c>
      <c r="Y385" s="11"/>
      <c r="Z385" s="7"/>
      <c r="AA385" s="7"/>
      <c r="AB385" s="7"/>
      <c r="AC385" s="2"/>
      <c r="AG385" s="2"/>
      <c r="AH385" s="2"/>
      <c r="AI385" s="2"/>
      <c r="AJ385" s="2"/>
      <c r="AK385" s="2"/>
      <c r="AR385" s="2"/>
      <c r="AT385" s="2"/>
      <c r="AU385" s="2"/>
    </row>
    <row r="386" spans="1:47" ht="12.75" x14ac:dyDescent="0.2">
      <c r="A386" s="435">
        <f>Juli!A14</f>
        <v>2</v>
      </c>
      <c r="B386" s="436">
        <f>Juli!B14</f>
        <v>46034</v>
      </c>
      <c r="D386" s="437"/>
      <c r="E386" s="437"/>
      <c r="F386" s="437"/>
      <c r="G386" s="437"/>
      <c r="H386" s="437"/>
      <c r="I386" s="94">
        <f>Juli!I14</f>
        <v>0</v>
      </c>
      <c r="J386" s="438"/>
      <c r="K386" s="438"/>
      <c r="L386" s="438"/>
      <c r="M386" s="438"/>
      <c r="N386" s="438"/>
      <c r="O386" s="438"/>
      <c r="P386" s="438"/>
      <c r="Q386" s="94">
        <f>Juli!AQ14</f>
        <v>8</v>
      </c>
      <c r="R386" s="94"/>
      <c r="S386" s="94">
        <f>Juli!P14</f>
        <v>0</v>
      </c>
      <c r="T386" s="94">
        <f t="shared" si="78"/>
        <v>0</v>
      </c>
      <c r="V386" s="92"/>
      <c r="W386" s="84" t="str">
        <f t="shared" si="79"/>
        <v/>
      </c>
      <c r="X386" s="84" t="e">
        <f t="shared" si="77"/>
        <v>#VALUE!</v>
      </c>
      <c r="Y386" s="11"/>
      <c r="Z386" s="7"/>
      <c r="AA386" s="7"/>
      <c r="AB386" s="7"/>
      <c r="AC386" s="2"/>
      <c r="AG386" s="2"/>
      <c r="AH386" s="2"/>
      <c r="AI386" s="2"/>
      <c r="AJ386" s="2"/>
      <c r="AK386" s="2"/>
      <c r="AR386" s="2"/>
      <c r="AT386" s="2"/>
      <c r="AU386" s="2"/>
    </row>
    <row r="387" spans="1:47" ht="12.75" x14ac:dyDescent="0.2">
      <c r="A387" s="435">
        <f>Juli!A15</f>
        <v>3</v>
      </c>
      <c r="B387" s="436">
        <f>Juli!B15</f>
        <v>46035</v>
      </c>
      <c r="D387" s="437"/>
      <c r="E387" s="437"/>
      <c r="F387" s="437"/>
      <c r="G387" s="437"/>
      <c r="H387" s="437"/>
      <c r="I387" s="94">
        <f>Juli!I15</f>
        <v>0</v>
      </c>
      <c r="J387" s="438"/>
      <c r="K387" s="438"/>
      <c r="L387" s="438"/>
      <c r="M387" s="438"/>
      <c r="N387" s="438"/>
      <c r="O387" s="438"/>
      <c r="P387" s="438"/>
      <c r="Q387" s="94">
        <f>Juli!AQ15</f>
        <v>8</v>
      </c>
      <c r="R387" s="94"/>
      <c r="S387" s="94">
        <f>Juli!P15</f>
        <v>0</v>
      </c>
      <c r="T387" s="94">
        <f t="shared" si="78"/>
        <v>0</v>
      </c>
      <c r="V387" s="92"/>
      <c r="W387" s="84" t="str">
        <f t="shared" si="79"/>
        <v/>
      </c>
      <c r="X387" s="84" t="e">
        <f t="shared" ref="X387:X450" si="80">V387-W387</f>
        <v>#VALUE!</v>
      </c>
      <c r="Y387" s="11"/>
      <c r="Z387" s="7"/>
      <c r="AA387" s="7"/>
      <c r="AB387" s="7"/>
      <c r="AC387" s="2"/>
      <c r="AG387" s="2"/>
      <c r="AH387" s="2"/>
      <c r="AI387" s="2"/>
      <c r="AJ387" s="2"/>
      <c r="AK387" s="2"/>
      <c r="AR387" s="2"/>
      <c r="AT387" s="2"/>
      <c r="AU387" s="2"/>
    </row>
    <row r="388" spans="1:47" ht="12.75" x14ac:dyDescent="0.2">
      <c r="A388" s="435">
        <f>Juli!A16</f>
        <v>4</v>
      </c>
      <c r="B388" s="436">
        <f>Juli!B16</f>
        <v>46036</v>
      </c>
      <c r="D388" s="437"/>
      <c r="E388" s="437"/>
      <c r="F388" s="437"/>
      <c r="G388" s="437"/>
      <c r="H388" s="437"/>
      <c r="I388" s="94">
        <f>Juli!I16</f>
        <v>0</v>
      </c>
      <c r="J388" s="438"/>
      <c r="K388" s="438"/>
      <c r="L388" s="438"/>
      <c r="M388" s="438"/>
      <c r="N388" s="438"/>
      <c r="O388" s="438"/>
      <c r="P388" s="438"/>
      <c r="Q388" s="94">
        <f>Juli!AQ16</f>
        <v>8</v>
      </c>
      <c r="R388" s="94"/>
      <c r="S388" s="94">
        <f>Juli!P16</f>
        <v>0</v>
      </c>
      <c r="T388" s="94">
        <f t="shared" si="78"/>
        <v>0</v>
      </c>
      <c r="V388" s="92"/>
      <c r="W388" s="84" t="str">
        <f t="shared" si="79"/>
        <v/>
      </c>
      <c r="X388" s="84" t="e">
        <f t="shared" si="80"/>
        <v>#VALUE!</v>
      </c>
      <c r="Y388" s="11"/>
      <c r="Z388" s="7"/>
      <c r="AA388" s="7"/>
      <c r="AB388" s="7"/>
      <c r="AC388" s="2"/>
      <c r="AG388" s="2"/>
      <c r="AH388" s="2"/>
      <c r="AI388" s="2"/>
      <c r="AJ388" s="2"/>
      <c r="AK388" s="2"/>
      <c r="AR388" s="2"/>
      <c r="AT388" s="2"/>
      <c r="AU388" s="2"/>
    </row>
    <row r="389" spans="1:47" ht="12.75" x14ac:dyDescent="0.2">
      <c r="A389" s="435">
        <f>Juli!A17</f>
        <v>5</v>
      </c>
      <c r="B389" s="436">
        <f>Juli!B17</f>
        <v>46037</v>
      </c>
      <c r="D389" s="437"/>
      <c r="E389" s="437"/>
      <c r="F389" s="437"/>
      <c r="G389" s="437"/>
      <c r="H389" s="437"/>
      <c r="I389" s="94">
        <f>Juli!I17</f>
        <v>0</v>
      </c>
      <c r="J389" s="438"/>
      <c r="K389" s="438"/>
      <c r="L389" s="438"/>
      <c r="M389" s="438"/>
      <c r="N389" s="438"/>
      <c r="O389" s="438"/>
      <c r="P389" s="438"/>
      <c r="Q389" s="94">
        <f>Juli!AQ17</f>
        <v>8</v>
      </c>
      <c r="R389" s="94"/>
      <c r="S389" s="94">
        <f>Juli!P17</f>
        <v>0</v>
      </c>
      <c r="T389" s="94">
        <f t="shared" si="78"/>
        <v>0</v>
      </c>
      <c r="V389" s="92"/>
      <c r="W389" s="84" t="str">
        <f t="shared" si="79"/>
        <v/>
      </c>
      <c r="X389" s="84" t="e">
        <f t="shared" si="80"/>
        <v>#VALUE!</v>
      </c>
      <c r="Y389" s="11"/>
      <c r="Z389" s="7"/>
      <c r="AA389" s="7"/>
      <c r="AB389" s="7"/>
      <c r="AC389" s="2"/>
      <c r="AG389" s="2"/>
      <c r="AH389" s="2"/>
      <c r="AI389" s="2"/>
      <c r="AJ389" s="2"/>
      <c r="AK389" s="2"/>
      <c r="AR389" s="2"/>
      <c r="AT389" s="2"/>
      <c r="AU389" s="2"/>
    </row>
    <row r="390" spans="1:47" ht="12.75" x14ac:dyDescent="0.2">
      <c r="A390" s="435">
        <f>Juli!A18</f>
        <v>6</v>
      </c>
      <c r="B390" s="436">
        <f>Juli!B18</f>
        <v>46038</v>
      </c>
      <c r="D390" s="437"/>
      <c r="E390" s="437"/>
      <c r="F390" s="437"/>
      <c r="G390" s="437"/>
      <c r="H390" s="437"/>
      <c r="I390" s="94">
        <f>Juli!I18</f>
        <v>0</v>
      </c>
      <c r="J390" s="438"/>
      <c r="K390" s="438"/>
      <c r="L390" s="438"/>
      <c r="M390" s="438"/>
      <c r="N390" s="438"/>
      <c r="O390" s="438"/>
      <c r="P390" s="438"/>
      <c r="Q390" s="94">
        <f>Juli!AQ18</f>
        <v>8</v>
      </c>
      <c r="R390" s="94"/>
      <c r="S390" s="94">
        <f>Juli!P18</f>
        <v>0</v>
      </c>
      <c r="T390" s="94">
        <f t="shared" si="78"/>
        <v>0</v>
      </c>
      <c r="V390" s="92"/>
      <c r="W390" s="84" t="str">
        <f t="shared" si="79"/>
        <v/>
      </c>
      <c r="X390" s="84" t="e">
        <f t="shared" si="80"/>
        <v>#VALUE!</v>
      </c>
      <c r="Y390" s="11"/>
      <c r="Z390" s="7"/>
      <c r="AA390" s="7"/>
      <c r="AB390" s="7"/>
      <c r="AC390" s="2"/>
      <c r="AG390" s="2"/>
      <c r="AH390" s="2"/>
      <c r="AI390" s="2"/>
      <c r="AJ390" s="2"/>
      <c r="AK390" s="2"/>
      <c r="AR390" s="2"/>
      <c r="AT390" s="2"/>
      <c r="AU390" s="2"/>
    </row>
    <row r="391" spans="1:47" ht="12.75" x14ac:dyDescent="0.2">
      <c r="A391" s="435">
        <f>Juli!A19</f>
        <v>7</v>
      </c>
      <c r="B391" s="436">
        <f>Juli!B19</f>
        <v>46039</v>
      </c>
      <c r="D391" s="437"/>
      <c r="E391" s="437"/>
      <c r="F391" s="437"/>
      <c r="G391" s="437"/>
      <c r="H391" s="437"/>
      <c r="I391" s="94">
        <f>Juli!I19</f>
        <v>0</v>
      </c>
      <c r="J391" s="438"/>
      <c r="K391" s="438"/>
      <c r="L391" s="438"/>
      <c r="M391" s="438"/>
      <c r="N391" s="438"/>
      <c r="O391" s="438"/>
      <c r="P391" s="438"/>
      <c r="Q391" s="94">
        <f>Juli!AQ19</f>
        <v>0</v>
      </c>
      <c r="R391" s="94"/>
      <c r="S391" s="94">
        <f>Juli!P19</f>
        <v>0</v>
      </c>
      <c r="T391" s="94">
        <f t="shared" ref="T391:T454" si="81">IF(A391=1,SUM(I385:I391),0)</f>
        <v>0</v>
      </c>
      <c r="V391" s="92"/>
      <c r="W391" s="84" t="str">
        <f t="shared" ref="W391:W454" si="82">IF(A391=1,SUM(Q385:Q391),"")</f>
        <v/>
      </c>
      <c r="X391" s="84" t="e">
        <f t="shared" si="80"/>
        <v>#VALUE!</v>
      </c>
      <c r="Y391" s="11"/>
      <c r="Z391" s="7"/>
      <c r="AA391" s="7"/>
      <c r="AB391" s="7"/>
      <c r="AC391" s="2"/>
      <c r="AG391" s="2"/>
      <c r="AH391" s="2"/>
      <c r="AI391" s="2"/>
      <c r="AJ391" s="2"/>
      <c r="AK391" s="2"/>
      <c r="AR391" s="2"/>
      <c r="AT391" s="2"/>
      <c r="AU391" s="2"/>
    </row>
    <row r="392" spans="1:47" ht="12.75" x14ac:dyDescent="0.2">
      <c r="A392" s="435">
        <f>Juli!A20</f>
        <v>1</v>
      </c>
      <c r="B392" s="436">
        <f>Juli!B20</f>
        <v>46040</v>
      </c>
      <c r="D392" s="437"/>
      <c r="E392" s="437"/>
      <c r="F392" s="437"/>
      <c r="G392" s="437"/>
      <c r="H392" s="437"/>
      <c r="I392" s="94">
        <f>Juli!I20</f>
        <v>0</v>
      </c>
      <c r="J392" s="438"/>
      <c r="K392" s="438"/>
      <c r="L392" s="438"/>
      <c r="M392" s="438"/>
      <c r="N392" s="438"/>
      <c r="O392" s="438"/>
      <c r="P392" s="438"/>
      <c r="Q392" s="94">
        <f>Juli!AQ20</f>
        <v>0</v>
      </c>
      <c r="R392" s="94"/>
      <c r="S392" s="94">
        <f>Juli!P20</f>
        <v>0</v>
      </c>
      <c r="T392" s="94">
        <f t="shared" si="81"/>
        <v>0</v>
      </c>
      <c r="V392" s="92"/>
      <c r="W392" s="84">
        <f t="shared" si="82"/>
        <v>40</v>
      </c>
      <c r="X392" s="84">
        <f t="shared" si="80"/>
        <v>-40</v>
      </c>
      <c r="Y392" s="11"/>
      <c r="Z392" s="7"/>
      <c r="AA392" s="7"/>
      <c r="AB392" s="7"/>
      <c r="AC392" s="2"/>
      <c r="AG392" s="2"/>
      <c r="AH392" s="2"/>
      <c r="AI392" s="2"/>
      <c r="AJ392" s="2"/>
      <c r="AK392" s="2"/>
      <c r="AR392" s="2"/>
      <c r="AT392" s="2"/>
      <c r="AU392" s="2"/>
    </row>
    <row r="393" spans="1:47" ht="12.75" x14ac:dyDescent="0.2">
      <c r="A393" s="435">
        <f>Juli!A21</f>
        <v>2</v>
      </c>
      <c r="B393" s="436">
        <f>Juli!B21</f>
        <v>46041</v>
      </c>
      <c r="D393" s="437"/>
      <c r="E393" s="437"/>
      <c r="F393" s="437"/>
      <c r="G393" s="437"/>
      <c r="H393" s="437"/>
      <c r="I393" s="94">
        <f>Juli!I21</f>
        <v>0</v>
      </c>
      <c r="J393" s="438"/>
      <c r="K393" s="438"/>
      <c r="L393" s="438"/>
      <c r="M393" s="438"/>
      <c r="N393" s="438"/>
      <c r="O393" s="438"/>
      <c r="P393" s="438"/>
      <c r="Q393" s="94">
        <f>Juli!AQ21</f>
        <v>8</v>
      </c>
      <c r="R393" s="94"/>
      <c r="S393" s="94">
        <f>Juli!P21</f>
        <v>0</v>
      </c>
      <c r="T393" s="94">
        <f t="shared" si="81"/>
        <v>0</v>
      </c>
      <c r="V393" s="92"/>
      <c r="W393" s="84" t="str">
        <f t="shared" si="82"/>
        <v/>
      </c>
      <c r="X393" s="84" t="e">
        <f t="shared" si="80"/>
        <v>#VALUE!</v>
      </c>
      <c r="Y393" s="11"/>
      <c r="Z393" s="7"/>
      <c r="AA393" s="7"/>
      <c r="AB393" s="7"/>
      <c r="AC393" s="2"/>
      <c r="AG393" s="2"/>
      <c r="AH393" s="2"/>
      <c r="AI393" s="2"/>
      <c r="AJ393" s="2"/>
      <c r="AK393" s="2"/>
      <c r="AR393" s="2"/>
      <c r="AT393" s="2"/>
      <c r="AU393" s="2"/>
    </row>
    <row r="394" spans="1:47" ht="12.75" x14ac:dyDescent="0.2">
      <c r="A394" s="435">
        <f>Juli!A22</f>
        <v>3</v>
      </c>
      <c r="B394" s="436">
        <f>Juli!B22</f>
        <v>46042</v>
      </c>
      <c r="D394" s="437"/>
      <c r="E394" s="437"/>
      <c r="F394" s="437"/>
      <c r="G394" s="437"/>
      <c r="H394" s="437"/>
      <c r="I394" s="94">
        <f>Juli!I22</f>
        <v>0</v>
      </c>
      <c r="J394" s="438"/>
      <c r="K394" s="438"/>
      <c r="L394" s="438"/>
      <c r="M394" s="438"/>
      <c r="N394" s="438"/>
      <c r="O394" s="438"/>
      <c r="P394" s="438"/>
      <c r="Q394" s="94">
        <f>Juli!AQ22</f>
        <v>8</v>
      </c>
      <c r="R394" s="94"/>
      <c r="S394" s="94">
        <f>Juli!P22</f>
        <v>0</v>
      </c>
      <c r="T394" s="94">
        <f t="shared" si="81"/>
        <v>0</v>
      </c>
      <c r="V394" s="92"/>
      <c r="W394" s="84" t="str">
        <f t="shared" si="82"/>
        <v/>
      </c>
      <c r="X394" s="84" t="e">
        <f t="shared" si="80"/>
        <v>#VALUE!</v>
      </c>
      <c r="Y394" s="11"/>
      <c r="Z394" s="7"/>
      <c r="AA394" s="7"/>
      <c r="AB394" s="7"/>
      <c r="AC394" s="2"/>
      <c r="AG394" s="2"/>
      <c r="AH394" s="2"/>
      <c r="AI394" s="2"/>
      <c r="AJ394" s="2"/>
      <c r="AK394" s="2"/>
      <c r="AR394" s="2"/>
      <c r="AT394" s="2"/>
      <c r="AU394" s="2"/>
    </row>
    <row r="395" spans="1:47" ht="12.75" x14ac:dyDescent="0.2">
      <c r="A395" s="435">
        <f>Juli!A23</f>
        <v>4</v>
      </c>
      <c r="B395" s="436">
        <f>Juli!B23</f>
        <v>46043</v>
      </c>
      <c r="D395" s="437"/>
      <c r="E395" s="437"/>
      <c r="F395" s="437"/>
      <c r="G395" s="437"/>
      <c r="H395" s="437"/>
      <c r="I395" s="94">
        <f>Juli!I23</f>
        <v>0</v>
      </c>
      <c r="J395" s="438"/>
      <c r="K395" s="438"/>
      <c r="L395" s="438"/>
      <c r="M395" s="438"/>
      <c r="N395" s="438"/>
      <c r="O395" s="438"/>
      <c r="P395" s="438"/>
      <c r="Q395" s="94">
        <f>Juli!AQ23</f>
        <v>8</v>
      </c>
      <c r="R395" s="94"/>
      <c r="S395" s="94">
        <f>Juli!P23</f>
        <v>0</v>
      </c>
      <c r="T395" s="94">
        <f t="shared" si="81"/>
        <v>0</v>
      </c>
      <c r="V395" s="92"/>
      <c r="W395" s="84" t="str">
        <f t="shared" si="82"/>
        <v/>
      </c>
      <c r="X395" s="84" t="e">
        <f t="shared" si="80"/>
        <v>#VALUE!</v>
      </c>
      <c r="Y395" s="11"/>
      <c r="Z395" s="7"/>
      <c r="AA395" s="7"/>
      <c r="AB395" s="7"/>
      <c r="AC395" s="2"/>
      <c r="AG395" s="2"/>
      <c r="AH395" s="2"/>
      <c r="AI395" s="2"/>
      <c r="AJ395" s="2"/>
      <c r="AK395" s="2"/>
      <c r="AR395" s="2"/>
      <c r="AT395" s="2"/>
      <c r="AU395" s="2"/>
    </row>
    <row r="396" spans="1:47" ht="12.75" x14ac:dyDescent="0.2">
      <c r="A396" s="435">
        <f>Juli!A24</f>
        <v>5</v>
      </c>
      <c r="B396" s="436">
        <f>Juli!B24</f>
        <v>46044</v>
      </c>
      <c r="D396" s="437"/>
      <c r="E396" s="437"/>
      <c r="F396" s="437"/>
      <c r="G396" s="437"/>
      <c r="H396" s="437"/>
      <c r="I396" s="94">
        <f>Juli!I24</f>
        <v>0</v>
      </c>
      <c r="J396" s="438"/>
      <c r="K396" s="438"/>
      <c r="L396" s="438"/>
      <c r="M396" s="438"/>
      <c r="N396" s="438"/>
      <c r="O396" s="438"/>
      <c r="P396" s="438"/>
      <c r="Q396" s="94">
        <f>Juli!AQ24</f>
        <v>8</v>
      </c>
      <c r="R396" s="94"/>
      <c r="S396" s="94">
        <f>Juli!P24</f>
        <v>0</v>
      </c>
      <c r="T396" s="94">
        <f t="shared" si="81"/>
        <v>0</v>
      </c>
      <c r="V396" s="92"/>
      <c r="W396" s="84" t="str">
        <f t="shared" si="82"/>
        <v/>
      </c>
      <c r="X396" s="84" t="e">
        <f t="shared" si="80"/>
        <v>#VALUE!</v>
      </c>
      <c r="Y396" s="11"/>
      <c r="Z396" s="7"/>
      <c r="AA396" s="7"/>
      <c r="AB396" s="7"/>
      <c r="AC396" s="2"/>
      <c r="AG396" s="2"/>
      <c r="AH396" s="2"/>
      <c r="AI396" s="2"/>
      <c r="AJ396" s="2"/>
      <c r="AK396" s="2"/>
      <c r="AR396" s="2"/>
      <c r="AT396" s="2"/>
      <c r="AU396" s="2"/>
    </row>
    <row r="397" spans="1:47" ht="12.75" x14ac:dyDescent="0.2">
      <c r="A397" s="435">
        <f>Juli!A25</f>
        <v>6</v>
      </c>
      <c r="B397" s="436">
        <f>Juli!B25</f>
        <v>46045</v>
      </c>
      <c r="D397" s="437"/>
      <c r="E397" s="437"/>
      <c r="F397" s="437"/>
      <c r="G397" s="437"/>
      <c r="H397" s="437"/>
      <c r="I397" s="94">
        <f>Juli!I25</f>
        <v>0</v>
      </c>
      <c r="J397" s="438"/>
      <c r="K397" s="438"/>
      <c r="L397" s="438"/>
      <c r="M397" s="438"/>
      <c r="N397" s="438"/>
      <c r="O397" s="438"/>
      <c r="P397" s="438"/>
      <c r="Q397" s="94">
        <f>Juli!AQ25</f>
        <v>8</v>
      </c>
      <c r="R397" s="94"/>
      <c r="S397" s="94">
        <f>Juli!P25</f>
        <v>0</v>
      </c>
      <c r="T397" s="94">
        <f t="shared" si="81"/>
        <v>0</v>
      </c>
      <c r="V397" s="92"/>
      <c r="W397" s="84" t="str">
        <f t="shared" si="82"/>
        <v/>
      </c>
      <c r="X397" s="84" t="e">
        <f t="shared" si="80"/>
        <v>#VALUE!</v>
      </c>
      <c r="Y397" s="11"/>
      <c r="Z397" s="7"/>
      <c r="AA397" s="7"/>
      <c r="AB397" s="7"/>
      <c r="AC397" s="2"/>
      <c r="AG397" s="2"/>
      <c r="AH397" s="2"/>
      <c r="AI397" s="2"/>
      <c r="AJ397" s="2"/>
      <c r="AK397" s="2"/>
      <c r="AR397" s="2"/>
      <c r="AT397" s="2"/>
      <c r="AU397" s="2"/>
    </row>
    <row r="398" spans="1:47" ht="12.75" x14ac:dyDescent="0.2">
      <c r="A398" s="435">
        <f>Juli!A26</f>
        <v>7</v>
      </c>
      <c r="B398" s="436">
        <f>Juli!B26</f>
        <v>46046</v>
      </c>
      <c r="D398" s="437"/>
      <c r="E398" s="437"/>
      <c r="F398" s="437"/>
      <c r="G398" s="437"/>
      <c r="H398" s="437"/>
      <c r="I398" s="94">
        <f>Juli!I26</f>
        <v>0</v>
      </c>
      <c r="J398" s="438"/>
      <c r="K398" s="438"/>
      <c r="L398" s="438"/>
      <c r="M398" s="438"/>
      <c r="N398" s="438"/>
      <c r="O398" s="438"/>
      <c r="P398" s="438"/>
      <c r="Q398" s="94">
        <f>Juli!AQ26</f>
        <v>0</v>
      </c>
      <c r="R398" s="94"/>
      <c r="S398" s="94">
        <f>Juli!P26</f>
        <v>0</v>
      </c>
      <c r="T398" s="94">
        <f t="shared" si="81"/>
        <v>0</v>
      </c>
      <c r="V398" s="92"/>
      <c r="W398" s="84" t="str">
        <f t="shared" si="82"/>
        <v/>
      </c>
      <c r="X398" s="84" t="e">
        <f t="shared" si="80"/>
        <v>#VALUE!</v>
      </c>
      <c r="Y398" s="11"/>
      <c r="Z398" s="7"/>
      <c r="AA398" s="7"/>
      <c r="AB398" s="7"/>
      <c r="AC398" s="2"/>
      <c r="AG398" s="2"/>
      <c r="AH398" s="2"/>
      <c r="AI398" s="2"/>
      <c r="AJ398" s="2"/>
      <c r="AK398" s="2"/>
      <c r="AR398" s="2"/>
      <c r="AT398" s="2"/>
      <c r="AU398" s="2"/>
    </row>
    <row r="399" spans="1:47" ht="12.75" x14ac:dyDescent="0.2">
      <c r="A399" s="435">
        <f>Juli!A27</f>
        <v>1</v>
      </c>
      <c r="B399" s="436">
        <f>Juli!B27</f>
        <v>46047</v>
      </c>
      <c r="D399" s="437"/>
      <c r="E399" s="437"/>
      <c r="F399" s="437"/>
      <c r="G399" s="437"/>
      <c r="H399" s="437"/>
      <c r="I399" s="94">
        <f>Juli!I27</f>
        <v>0</v>
      </c>
      <c r="J399" s="438"/>
      <c r="K399" s="438"/>
      <c r="L399" s="438"/>
      <c r="M399" s="438"/>
      <c r="N399" s="438"/>
      <c r="O399" s="438"/>
      <c r="P399" s="438"/>
      <c r="Q399" s="94">
        <f>Juli!AQ27</f>
        <v>0</v>
      </c>
      <c r="R399" s="94"/>
      <c r="S399" s="94">
        <f>Juli!P27</f>
        <v>0</v>
      </c>
      <c r="T399" s="94">
        <f t="shared" si="81"/>
        <v>0</v>
      </c>
      <c r="V399" s="92"/>
      <c r="W399" s="84">
        <f t="shared" si="82"/>
        <v>40</v>
      </c>
      <c r="X399" s="84">
        <f t="shared" si="80"/>
        <v>-40</v>
      </c>
      <c r="Y399" s="11"/>
      <c r="Z399" s="7"/>
      <c r="AA399" s="7"/>
      <c r="AB399" s="7"/>
      <c r="AC399" s="2"/>
      <c r="AG399" s="2"/>
      <c r="AH399" s="2"/>
      <c r="AI399" s="2"/>
      <c r="AJ399" s="2"/>
      <c r="AK399" s="2"/>
      <c r="AR399" s="2"/>
      <c r="AT399" s="2"/>
      <c r="AU399" s="2"/>
    </row>
    <row r="400" spans="1:47" ht="12.75" x14ac:dyDescent="0.2">
      <c r="A400" s="435">
        <f>Juli!A28</f>
        <v>2</v>
      </c>
      <c r="B400" s="436">
        <f>Juli!B28</f>
        <v>46048</v>
      </c>
      <c r="D400" s="437"/>
      <c r="E400" s="437"/>
      <c r="F400" s="437"/>
      <c r="G400" s="437"/>
      <c r="H400" s="437"/>
      <c r="I400" s="94">
        <f>Juli!I28</f>
        <v>0</v>
      </c>
      <c r="J400" s="438"/>
      <c r="K400" s="438"/>
      <c r="L400" s="438"/>
      <c r="M400" s="438"/>
      <c r="N400" s="438"/>
      <c r="O400" s="438"/>
      <c r="P400" s="438"/>
      <c r="Q400" s="94">
        <f>Juli!AQ28</f>
        <v>8</v>
      </c>
      <c r="R400" s="94"/>
      <c r="S400" s="94">
        <f>Juli!P28</f>
        <v>0</v>
      </c>
      <c r="T400" s="94">
        <f t="shared" si="81"/>
        <v>0</v>
      </c>
      <c r="V400" s="92"/>
      <c r="W400" s="84" t="str">
        <f t="shared" si="82"/>
        <v/>
      </c>
      <c r="X400" s="84" t="e">
        <f t="shared" si="80"/>
        <v>#VALUE!</v>
      </c>
      <c r="Y400" s="11"/>
      <c r="Z400" s="7"/>
      <c r="AA400" s="7"/>
      <c r="AB400" s="7"/>
      <c r="AC400" s="2"/>
      <c r="AG400" s="2"/>
      <c r="AH400" s="2"/>
      <c r="AI400" s="2"/>
      <c r="AJ400" s="2"/>
      <c r="AK400" s="2"/>
      <c r="AR400" s="2"/>
      <c r="AT400" s="2"/>
      <c r="AU400" s="2"/>
    </row>
    <row r="401" spans="1:47" ht="12.75" x14ac:dyDescent="0.2">
      <c r="A401" s="435">
        <f>Juli!A29</f>
        <v>3</v>
      </c>
      <c r="B401" s="436">
        <f>Juli!B29</f>
        <v>46049</v>
      </c>
      <c r="D401" s="437"/>
      <c r="E401" s="437"/>
      <c r="F401" s="437"/>
      <c r="G401" s="437"/>
      <c r="H401" s="437"/>
      <c r="I401" s="94">
        <f>Juli!I29</f>
        <v>0</v>
      </c>
      <c r="J401" s="438"/>
      <c r="K401" s="438"/>
      <c r="L401" s="438"/>
      <c r="M401" s="438"/>
      <c r="N401" s="438"/>
      <c r="O401" s="438"/>
      <c r="P401" s="438"/>
      <c r="Q401" s="94">
        <f>Juli!AQ29</f>
        <v>8</v>
      </c>
      <c r="R401" s="94"/>
      <c r="S401" s="94">
        <f>Juli!P29</f>
        <v>0</v>
      </c>
      <c r="T401" s="94">
        <f t="shared" si="81"/>
        <v>0</v>
      </c>
      <c r="V401" s="92"/>
      <c r="W401" s="84" t="str">
        <f t="shared" si="82"/>
        <v/>
      </c>
      <c r="X401" s="84" t="e">
        <f t="shared" si="80"/>
        <v>#VALUE!</v>
      </c>
      <c r="Y401" s="11"/>
      <c r="Z401" s="7"/>
      <c r="AA401" s="7"/>
      <c r="AB401" s="7"/>
      <c r="AC401" s="2"/>
      <c r="AG401" s="2"/>
      <c r="AH401" s="2"/>
      <c r="AI401" s="2"/>
      <c r="AJ401" s="2"/>
      <c r="AK401" s="2"/>
      <c r="AR401" s="2"/>
      <c r="AT401" s="2"/>
      <c r="AU401" s="2"/>
    </row>
    <row r="402" spans="1:47" ht="12.75" x14ac:dyDescent="0.2">
      <c r="A402" s="435">
        <f>Juli!A30</f>
        <v>4</v>
      </c>
      <c r="B402" s="436">
        <f>Juli!B30</f>
        <v>46050</v>
      </c>
      <c r="D402" s="437"/>
      <c r="E402" s="437"/>
      <c r="F402" s="437"/>
      <c r="G402" s="437"/>
      <c r="H402" s="437"/>
      <c r="I402" s="94">
        <f>Juli!I30</f>
        <v>0</v>
      </c>
      <c r="J402" s="438"/>
      <c r="K402" s="438"/>
      <c r="L402" s="438"/>
      <c r="M402" s="438"/>
      <c r="N402" s="438"/>
      <c r="O402" s="438"/>
      <c r="P402" s="438"/>
      <c r="Q402" s="94">
        <f>Juli!AQ30</f>
        <v>8</v>
      </c>
      <c r="R402" s="94"/>
      <c r="S402" s="94">
        <f>Juli!P30</f>
        <v>0</v>
      </c>
      <c r="T402" s="94">
        <f t="shared" si="81"/>
        <v>0</v>
      </c>
      <c r="V402" s="92"/>
      <c r="W402" s="84" t="str">
        <f t="shared" si="82"/>
        <v/>
      </c>
      <c r="X402" s="84" t="e">
        <f t="shared" si="80"/>
        <v>#VALUE!</v>
      </c>
      <c r="Y402" s="11"/>
      <c r="Z402" s="7"/>
      <c r="AA402" s="7"/>
      <c r="AB402" s="7"/>
      <c r="AC402" s="2"/>
      <c r="AG402" s="2"/>
      <c r="AH402" s="2"/>
      <c r="AI402" s="2"/>
      <c r="AJ402" s="2"/>
      <c r="AK402" s="2"/>
      <c r="AR402" s="2"/>
      <c r="AT402" s="2"/>
      <c r="AU402" s="2"/>
    </row>
    <row r="403" spans="1:47" ht="12.75" x14ac:dyDescent="0.2">
      <c r="A403" s="435">
        <f>Juli!A31</f>
        <v>5</v>
      </c>
      <c r="B403" s="436">
        <f>Juli!B31</f>
        <v>46051</v>
      </c>
      <c r="D403" s="437"/>
      <c r="E403" s="437"/>
      <c r="F403" s="437"/>
      <c r="G403" s="437"/>
      <c r="H403" s="437"/>
      <c r="I403" s="94">
        <f>Juli!I31</f>
        <v>0</v>
      </c>
      <c r="J403" s="438"/>
      <c r="K403" s="438"/>
      <c r="L403" s="438"/>
      <c r="M403" s="438"/>
      <c r="N403" s="438"/>
      <c r="O403" s="438"/>
      <c r="P403" s="438"/>
      <c r="Q403" s="94">
        <f>Juli!AQ31</f>
        <v>8</v>
      </c>
      <c r="R403" s="94"/>
      <c r="S403" s="94">
        <f>Juli!P31</f>
        <v>0</v>
      </c>
      <c r="T403" s="94">
        <f t="shared" si="81"/>
        <v>0</v>
      </c>
      <c r="V403" s="92"/>
      <c r="W403" s="84" t="str">
        <f t="shared" si="82"/>
        <v/>
      </c>
      <c r="X403" s="84" t="e">
        <f t="shared" si="80"/>
        <v>#VALUE!</v>
      </c>
      <c r="Y403" s="11"/>
      <c r="Z403" s="7"/>
      <c r="AA403" s="7"/>
      <c r="AB403" s="7"/>
      <c r="AC403" s="2"/>
      <c r="AG403" s="2"/>
      <c r="AH403" s="2"/>
      <c r="AI403" s="2"/>
      <c r="AJ403" s="2"/>
      <c r="AK403" s="2"/>
      <c r="AR403" s="2"/>
      <c r="AT403" s="2"/>
      <c r="AU403" s="2"/>
    </row>
    <row r="404" spans="1:47" ht="12.75" x14ac:dyDescent="0.2">
      <c r="A404" s="435">
        <f>Juli!A32</f>
        <v>6</v>
      </c>
      <c r="B404" s="436">
        <f>Juli!B32</f>
        <v>46052</v>
      </c>
      <c r="D404" s="437"/>
      <c r="E404" s="437"/>
      <c r="F404" s="437"/>
      <c r="G404" s="437"/>
      <c r="H404" s="437"/>
      <c r="I404" s="94">
        <f>Juli!I32</f>
        <v>0</v>
      </c>
      <c r="J404" s="438"/>
      <c r="K404" s="438"/>
      <c r="L404" s="438"/>
      <c r="M404" s="438"/>
      <c r="N404" s="438"/>
      <c r="O404" s="438"/>
      <c r="P404" s="438"/>
      <c r="Q404" s="94">
        <f>Juli!AQ32</f>
        <v>8</v>
      </c>
      <c r="R404" s="94"/>
      <c r="S404" s="94">
        <f>Juli!P32</f>
        <v>0</v>
      </c>
      <c r="T404" s="94">
        <f t="shared" si="81"/>
        <v>0</v>
      </c>
      <c r="V404" s="92"/>
      <c r="W404" s="84" t="str">
        <f t="shared" si="82"/>
        <v/>
      </c>
      <c r="X404" s="84" t="e">
        <f t="shared" si="80"/>
        <v>#VALUE!</v>
      </c>
      <c r="Y404" s="11"/>
      <c r="Z404" s="7"/>
      <c r="AA404" s="7"/>
      <c r="AB404" s="7"/>
      <c r="AC404" s="2"/>
      <c r="AG404" s="2"/>
      <c r="AH404" s="2"/>
      <c r="AI404" s="2"/>
      <c r="AJ404" s="2"/>
      <c r="AK404" s="2"/>
      <c r="AR404" s="2"/>
      <c r="AT404" s="2"/>
      <c r="AU404" s="2"/>
    </row>
    <row r="405" spans="1:47" ht="12.75" x14ac:dyDescent="0.2">
      <c r="A405" s="435">
        <f>Juli!A33</f>
        <v>7</v>
      </c>
      <c r="B405" s="436">
        <f>Juli!B33</f>
        <v>46053</v>
      </c>
      <c r="D405" s="437"/>
      <c r="E405" s="437"/>
      <c r="F405" s="437"/>
      <c r="G405" s="437"/>
      <c r="H405" s="437"/>
      <c r="I405" s="94">
        <f>Juli!I33</f>
        <v>0</v>
      </c>
      <c r="J405" s="438"/>
      <c r="K405" s="438"/>
      <c r="L405" s="438"/>
      <c r="M405" s="438"/>
      <c r="N405" s="438"/>
      <c r="O405" s="438"/>
      <c r="P405" s="438"/>
      <c r="Q405" s="94">
        <f>Juli!AQ33</f>
        <v>0</v>
      </c>
      <c r="R405" s="94"/>
      <c r="S405" s="94">
        <f>Juli!P33</f>
        <v>0</v>
      </c>
      <c r="T405" s="94">
        <f t="shared" si="81"/>
        <v>0</v>
      </c>
      <c r="V405" s="92"/>
      <c r="W405" s="84" t="str">
        <f t="shared" si="82"/>
        <v/>
      </c>
      <c r="X405" s="84" t="e">
        <f t="shared" si="80"/>
        <v>#VALUE!</v>
      </c>
      <c r="Y405" s="11"/>
      <c r="Z405" s="7"/>
      <c r="AA405" s="7"/>
      <c r="AB405" s="7"/>
      <c r="AC405" s="2"/>
      <c r="AG405" s="2"/>
      <c r="AH405" s="2"/>
      <c r="AI405" s="2"/>
      <c r="AJ405" s="2"/>
      <c r="AK405" s="2"/>
      <c r="AR405" s="2"/>
      <c r="AT405" s="2"/>
      <c r="AU405" s="2"/>
    </row>
    <row r="406" spans="1:47" ht="12.75" x14ac:dyDescent="0.2">
      <c r="A406" s="435">
        <f>Aug!A3</f>
        <v>5</v>
      </c>
      <c r="B406" s="436">
        <f>Aug!B3</f>
        <v>46023</v>
      </c>
      <c r="D406" s="437"/>
      <c r="E406" s="437"/>
      <c r="F406" s="437"/>
      <c r="G406" s="437"/>
      <c r="H406" s="437"/>
      <c r="I406" s="94">
        <f>Aug!I3</f>
        <v>0</v>
      </c>
      <c r="J406" s="438"/>
      <c r="K406" s="438"/>
      <c r="L406" s="438"/>
      <c r="M406" s="438"/>
      <c r="N406" s="438"/>
      <c r="O406" s="438"/>
      <c r="P406" s="438"/>
      <c r="Q406" s="94">
        <f>Aug!AQ3</f>
        <v>8</v>
      </c>
      <c r="R406" s="94"/>
      <c r="S406" s="94">
        <f>Aug!P3</f>
        <v>0</v>
      </c>
      <c r="T406" s="94">
        <f t="shared" si="81"/>
        <v>0</v>
      </c>
      <c r="V406" s="92"/>
      <c r="W406" s="84" t="str">
        <f t="shared" si="82"/>
        <v/>
      </c>
      <c r="X406" s="84" t="e">
        <f t="shared" si="80"/>
        <v>#VALUE!</v>
      </c>
      <c r="Y406" s="11"/>
      <c r="Z406" s="7"/>
      <c r="AA406" s="7"/>
      <c r="AB406" s="7"/>
      <c r="AC406" s="2"/>
      <c r="AG406" s="2"/>
      <c r="AH406" s="2"/>
      <c r="AI406" s="2"/>
      <c r="AJ406" s="2"/>
      <c r="AK406" s="2"/>
      <c r="AR406" s="2"/>
      <c r="AT406" s="2"/>
      <c r="AU406" s="2"/>
    </row>
    <row r="407" spans="1:47" ht="12.75" x14ac:dyDescent="0.2">
      <c r="A407" s="435">
        <f>Aug!A4</f>
        <v>6</v>
      </c>
      <c r="B407" s="436">
        <f>Aug!B4</f>
        <v>46024</v>
      </c>
      <c r="D407" s="437"/>
      <c r="E407" s="437"/>
      <c r="F407" s="437"/>
      <c r="G407" s="437"/>
      <c r="H407" s="437"/>
      <c r="I407" s="94">
        <f>Aug!I4</f>
        <v>0</v>
      </c>
      <c r="J407" s="438"/>
      <c r="K407" s="438"/>
      <c r="L407" s="438"/>
      <c r="M407" s="438"/>
      <c r="N407" s="438"/>
      <c r="O407" s="438"/>
      <c r="P407" s="438"/>
      <c r="Q407" s="94">
        <f>Aug!AQ4</f>
        <v>8</v>
      </c>
      <c r="R407" s="94"/>
      <c r="S407" s="94">
        <f>Aug!P4</f>
        <v>0</v>
      </c>
      <c r="T407" s="94">
        <f t="shared" si="81"/>
        <v>0</v>
      </c>
      <c r="V407" s="92"/>
      <c r="W407" s="84" t="str">
        <f t="shared" si="82"/>
        <v/>
      </c>
      <c r="X407" s="84" t="e">
        <f t="shared" si="80"/>
        <v>#VALUE!</v>
      </c>
      <c r="Y407" s="11"/>
      <c r="Z407" s="7"/>
      <c r="AA407" s="7"/>
      <c r="AB407" s="7"/>
      <c r="AC407" s="2"/>
      <c r="AG407" s="2"/>
      <c r="AH407" s="2"/>
      <c r="AI407" s="2"/>
      <c r="AJ407" s="2"/>
      <c r="AK407" s="2"/>
      <c r="AR407" s="2"/>
      <c r="AT407" s="2"/>
      <c r="AU407" s="2"/>
    </row>
    <row r="408" spans="1:47" ht="12.75" x14ac:dyDescent="0.2">
      <c r="A408" s="435">
        <f>Aug!A5</f>
        <v>7</v>
      </c>
      <c r="B408" s="436">
        <f>Aug!B5</f>
        <v>46025</v>
      </c>
      <c r="D408" s="437"/>
      <c r="E408" s="437"/>
      <c r="F408" s="437"/>
      <c r="G408" s="437"/>
      <c r="H408" s="437"/>
      <c r="I408" s="94">
        <f>Aug!I5</f>
        <v>0</v>
      </c>
      <c r="J408" s="438"/>
      <c r="K408" s="438"/>
      <c r="L408" s="438"/>
      <c r="M408" s="438"/>
      <c r="N408" s="438"/>
      <c r="O408" s="438"/>
      <c r="P408" s="438"/>
      <c r="Q408" s="94">
        <f>Aug!AQ5</f>
        <v>0</v>
      </c>
      <c r="R408" s="94"/>
      <c r="S408" s="94">
        <f>Aug!P5</f>
        <v>0</v>
      </c>
      <c r="T408" s="94">
        <f t="shared" si="81"/>
        <v>0</v>
      </c>
      <c r="V408" s="92"/>
      <c r="W408" s="84" t="str">
        <f t="shared" si="82"/>
        <v/>
      </c>
      <c r="X408" s="84" t="e">
        <f t="shared" si="80"/>
        <v>#VALUE!</v>
      </c>
      <c r="Y408" s="11"/>
      <c r="Z408" s="7"/>
      <c r="AA408" s="7"/>
      <c r="AB408" s="7"/>
      <c r="AC408" s="2"/>
      <c r="AG408" s="2"/>
      <c r="AH408" s="2"/>
      <c r="AI408" s="2"/>
      <c r="AJ408" s="2"/>
      <c r="AK408" s="2"/>
      <c r="AR408" s="2"/>
      <c r="AT408" s="2"/>
      <c r="AU408" s="2"/>
    </row>
    <row r="409" spans="1:47" ht="12.75" x14ac:dyDescent="0.2">
      <c r="A409" s="435">
        <f>Aug!A6</f>
        <v>1</v>
      </c>
      <c r="B409" s="436">
        <f>Aug!B6</f>
        <v>46026</v>
      </c>
      <c r="D409" s="437"/>
      <c r="E409" s="437"/>
      <c r="F409" s="437"/>
      <c r="G409" s="437"/>
      <c r="H409" s="437"/>
      <c r="I409" s="94">
        <f>Aug!I6</f>
        <v>0</v>
      </c>
      <c r="J409" s="438"/>
      <c r="K409" s="438"/>
      <c r="L409" s="438"/>
      <c r="M409" s="438"/>
      <c r="N409" s="438"/>
      <c r="O409" s="438"/>
      <c r="P409" s="438"/>
      <c r="Q409" s="94">
        <f>Aug!AQ6</f>
        <v>0</v>
      </c>
      <c r="R409" s="94"/>
      <c r="S409" s="94">
        <f>Aug!P6</f>
        <v>0</v>
      </c>
      <c r="T409" s="94">
        <f t="shared" si="81"/>
        <v>0</v>
      </c>
      <c r="V409" s="92"/>
      <c r="W409" s="84">
        <f t="shared" si="82"/>
        <v>32</v>
      </c>
      <c r="X409" s="84">
        <f t="shared" si="80"/>
        <v>-32</v>
      </c>
      <c r="Y409" s="11"/>
      <c r="Z409" s="7"/>
      <c r="AA409" s="7"/>
      <c r="AB409" s="7"/>
      <c r="AC409" s="2"/>
      <c r="AG409" s="2"/>
      <c r="AH409" s="2"/>
      <c r="AI409" s="2"/>
      <c r="AJ409" s="2"/>
      <c r="AK409" s="2"/>
      <c r="AR409" s="2"/>
      <c r="AT409" s="2"/>
      <c r="AU409" s="2"/>
    </row>
    <row r="410" spans="1:47" ht="12.75" x14ac:dyDescent="0.2">
      <c r="A410" s="435">
        <f>Aug!A7</f>
        <v>2</v>
      </c>
      <c r="B410" s="436">
        <f>Aug!B7</f>
        <v>46027</v>
      </c>
      <c r="D410" s="437"/>
      <c r="E410" s="437"/>
      <c r="F410" s="437"/>
      <c r="G410" s="437"/>
      <c r="H410" s="437"/>
      <c r="I410" s="94">
        <f>Aug!I7</f>
        <v>0</v>
      </c>
      <c r="J410" s="438"/>
      <c r="K410" s="438"/>
      <c r="L410" s="438"/>
      <c r="M410" s="438"/>
      <c r="N410" s="438"/>
      <c r="O410" s="438"/>
      <c r="P410" s="438"/>
      <c r="Q410" s="94">
        <f>Aug!AQ7</f>
        <v>8</v>
      </c>
      <c r="R410" s="94"/>
      <c r="S410" s="94">
        <f>Aug!P7</f>
        <v>0</v>
      </c>
      <c r="T410" s="94">
        <f t="shared" si="81"/>
        <v>0</v>
      </c>
      <c r="V410" s="92"/>
      <c r="W410" s="84" t="str">
        <f t="shared" si="82"/>
        <v/>
      </c>
      <c r="X410" s="84" t="e">
        <f t="shared" si="80"/>
        <v>#VALUE!</v>
      </c>
      <c r="Y410" s="11"/>
      <c r="Z410" s="7"/>
      <c r="AA410" s="7"/>
      <c r="AB410" s="7"/>
      <c r="AC410" s="2"/>
      <c r="AG410" s="2"/>
      <c r="AH410" s="2"/>
      <c r="AI410" s="2"/>
      <c r="AJ410" s="2"/>
      <c r="AK410" s="2"/>
      <c r="AR410" s="2"/>
      <c r="AT410" s="2"/>
      <c r="AU410" s="2"/>
    </row>
    <row r="411" spans="1:47" ht="12.75" x14ac:dyDescent="0.2">
      <c r="A411" s="435">
        <f>Aug!A8</f>
        <v>3</v>
      </c>
      <c r="B411" s="436">
        <f>Aug!B8</f>
        <v>46028</v>
      </c>
      <c r="D411" s="437"/>
      <c r="E411" s="437"/>
      <c r="F411" s="437"/>
      <c r="G411" s="437"/>
      <c r="H411" s="437"/>
      <c r="I411" s="94">
        <f>Aug!I8</f>
        <v>0</v>
      </c>
      <c r="J411" s="438"/>
      <c r="K411" s="438"/>
      <c r="L411" s="438"/>
      <c r="M411" s="438"/>
      <c r="N411" s="438"/>
      <c r="O411" s="438"/>
      <c r="P411" s="438"/>
      <c r="Q411" s="94">
        <f>Aug!AQ8</f>
        <v>8</v>
      </c>
      <c r="R411" s="94"/>
      <c r="S411" s="94">
        <f>Aug!P8</f>
        <v>0</v>
      </c>
      <c r="T411" s="94">
        <f t="shared" si="81"/>
        <v>0</v>
      </c>
      <c r="V411" s="92"/>
      <c r="W411" s="84" t="str">
        <f t="shared" si="82"/>
        <v/>
      </c>
      <c r="X411" s="84" t="e">
        <f t="shared" si="80"/>
        <v>#VALUE!</v>
      </c>
      <c r="Y411" s="11"/>
      <c r="Z411" s="7"/>
      <c r="AA411" s="7"/>
      <c r="AB411" s="7"/>
      <c r="AC411" s="2"/>
      <c r="AG411" s="2"/>
      <c r="AH411" s="2"/>
      <c r="AI411" s="2"/>
      <c r="AJ411" s="2"/>
      <c r="AK411" s="2"/>
      <c r="AR411" s="2"/>
      <c r="AT411" s="2"/>
      <c r="AU411" s="2"/>
    </row>
    <row r="412" spans="1:47" ht="12.75" x14ac:dyDescent="0.2">
      <c r="A412" s="435">
        <f>Aug!A9</f>
        <v>4</v>
      </c>
      <c r="B412" s="436">
        <f>Aug!B9</f>
        <v>46029</v>
      </c>
      <c r="D412" s="437"/>
      <c r="E412" s="437"/>
      <c r="F412" s="437"/>
      <c r="G412" s="437"/>
      <c r="H412" s="437"/>
      <c r="I412" s="94">
        <f>Aug!I9</f>
        <v>0</v>
      </c>
      <c r="J412" s="438"/>
      <c r="K412" s="438"/>
      <c r="L412" s="438"/>
      <c r="M412" s="438"/>
      <c r="N412" s="438"/>
      <c r="O412" s="438"/>
      <c r="P412" s="438"/>
      <c r="Q412" s="94">
        <f>Aug!AQ9</f>
        <v>8</v>
      </c>
      <c r="R412" s="94"/>
      <c r="S412" s="94">
        <f>Aug!P9</f>
        <v>0</v>
      </c>
      <c r="T412" s="94">
        <f t="shared" si="81"/>
        <v>0</v>
      </c>
      <c r="V412" s="92"/>
      <c r="W412" s="84" t="str">
        <f t="shared" si="82"/>
        <v/>
      </c>
      <c r="X412" s="84" t="e">
        <f t="shared" si="80"/>
        <v>#VALUE!</v>
      </c>
      <c r="Y412" s="11"/>
      <c r="Z412" s="7"/>
      <c r="AA412" s="7"/>
      <c r="AB412" s="7"/>
      <c r="AC412" s="2"/>
      <c r="AG412" s="2"/>
      <c r="AH412" s="2"/>
      <c r="AI412" s="2"/>
      <c r="AJ412" s="2"/>
      <c r="AK412" s="2"/>
      <c r="AR412" s="2"/>
      <c r="AT412" s="2"/>
      <c r="AU412" s="2"/>
    </row>
    <row r="413" spans="1:47" ht="12.75" x14ac:dyDescent="0.2">
      <c r="A413" s="435">
        <f>Aug!A10</f>
        <v>5</v>
      </c>
      <c r="B413" s="436">
        <f>Aug!B10</f>
        <v>46030</v>
      </c>
      <c r="D413" s="437"/>
      <c r="E413" s="437"/>
      <c r="F413" s="437"/>
      <c r="G413" s="437"/>
      <c r="H413" s="437"/>
      <c r="I413" s="94">
        <f>Aug!I10</f>
        <v>0</v>
      </c>
      <c r="J413" s="438"/>
      <c r="K413" s="438"/>
      <c r="L413" s="438"/>
      <c r="M413" s="438"/>
      <c r="N413" s="438"/>
      <c r="O413" s="438"/>
      <c r="P413" s="438"/>
      <c r="Q413" s="94">
        <f>Aug!AQ10</f>
        <v>8</v>
      </c>
      <c r="R413" s="94"/>
      <c r="S413" s="94">
        <f>Aug!P10</f>
        <v>0</v>
      </c>
      <c r="T413" s="94">
        <f t="shared" si="81"/>
        <v>0</v>
      </c>
      <c r="V413" s="92"/>
      <c r="W413" s="84" t="str">
        <f t="shared" si="82"/>
        <v/>
      </c>
      <c r="X413" s="84" t="e">
        <f t="shared" si="80"/>
        <v>#VALUE!</v>
      </c>
      <c r="Y413" s="11"/>
      <c r="Z413" s="7"/>
      <c r="AA413" s="7"/>
      <c r="AB413" s="7"/>
      <c r="AC413" s="2"/>
      <c r="AG413" s="2"/>
      <c r="AH413" s="2"/>
      <c r="AI413" s="2"/>
      <c r="AJ413" s="2"/>
      <c r="AK413" s="2"/>
      <c r="AR413" s="2"/>
      <c r="AT413" s="2"/>
      <c r="AU413" s="2"/>
    </row>
    <row r="414" spans="1:47" ht="12.75" x14ac:dyDescent="0.2">
      <c r="A414" s="435">
        <f>Aug!A11</f>
        <v>6</v>
      </c>
      <c r="B414" s="436">
        <f>Aug!B11</f>
        <v>46031</v>
      </c>
      <c r="D414" s="437"/>
      <c r="E414" s="437"/>
      <c r="F414" s="437"/>
      <c r="G414" s="437"/>
      <c r="H414" s="437"/>
      <c r="I414" s="94">
        <f>Aug!I11</f>
        <v>0</v>
      </c>
      <c r="J414" s="438"/>
      <c r="K414" s="438"/>
      <c r="L414" s="438"/>
      <c r="M414" s="438"/>
      <c r="N414" s="438"/>
      <c r="O414" s="438"/>
      <c r="P414" s="438"/>
      <c r="Q414" s="94">
        <f>Aug!AQ11</f>
        <v>8</v>
      </c>
      <c r="R414" s="94"/>
      <c r="S414" s="94">
        <f>Aug!P11</f>
        <v>0</v>
      </c>
      <c r="T414" s="94">
        <f t="shared" si="81"/>
        <v>0</v>
      </c>
      <c r="V414" s="92"/>
      <c r="W414" s="84" t="str">
        <f t="shared" si="82"/>
        <v/>
      </c>
      <c r="X414" s="84" t="e">
        <f t="shared" si="80"/>
        <v>#VALUE!</v>
      </c>
      <c r="Y414" s="11"/>
      <c r="Z414" s="7"/>
      <c r="AA414" s="7"/>
      <c r="AB414" s="7"/>
      <c r="AC414" s="2"/>
      <c r="AG414" s="2"/>
      <c r="AH414" s="2"/>
      <c r="AI414" s="2"/>
      <c r="AJ414" s="2"/>
      <c r="AK414" s="2"/>
      <c r="AR414" s="2"/>
      <c r="AT414" s="2"/>
      <c r="AU414" s="2"/>
    </row>
    <row r="415" spans="1:47" ht="12.75" x14ac:dyDescent="0.2">
      <c r="A415" s="435">
        <f>Aug!A12</f>
        <v>7</v>
      </c>
      <c r="B415" s="436">
        <f>Aug!B12</f>
        <v>46032</v>
      </c>
      <c r="D415" s="437"/>
      <c r="E415" s="437"/>
      <c r="F415" s="437"/>
      <c r="G415" s="437"/>
      <c r="H415" s="437"/>
      <c r="I415" s="94">
        <f>Aug!I12</f>
        <v>0</v>
      </c>
      <c r="J415" s="438"/>
      <c r="K415" s="438"/>
      <c r="L415" s="438"/>
      <c r="M415" s="438"/>
      <c r="N415" s="438"/>
      <c r="O415" s="438"/>
      <c r="P415" s="438"/>
      <c r="Q415" s="94">
        <f>Aug!AQ12</f>
        <v>0</v>
      </c>
      <c r="R415" s="94"/>
      <c r="S415" s="94">
        <f>Aug!P12</f>
        <v>0</v>
      </c>
      <c r="T415" s="94">
        <f t="shared" si="81"/>
        <v>0</v>
      </c>
      <c r="V415" s="92"/>
      <c r="W415" s="84" t="str">
        <f t="shared" si="82"/>
        <v/>
      </c>
      <c r="X415" s="84" t="e">
        <f t="shared" si="80"/>
        <v>#VALUE!</v>
      </c>
      <c r="Y415" s="11"/>
      <c r="Z415" s="7"/>
      <c r="AA415" s="7"/>
      <c r="AB415" s="7"/>
      <c r="AC415" s="2"/>
      <c r="AG415" s="2"/>
      <c r="AH415" s="2"/>
      <c r="AI415" s="2"/>
      <c r="AJ415" s="2"/>
      <c r="AK415" s="2"/>
      <c r="AR415" s="2"/>
      <c r="AT415" s="2"/>
      <c r="AU415" s="2"/>
    </row>
    <row r="416" spans="1:47" ht="12.75" x14ac:dyDescent="0.2">
      <c r="A416" s="435">
        <f>Aug!A13</f>
        <v>1</v>
      </c>
      <c r="B416" s="436">
        <f>Aug!B13</f>
        <v>46033</v>
      </c>
      <c r="D416" s="437"/>
      <c r="E416" s="437"/>
      <c r="F416" s="437"/>
      <c r="G416" s="437"/>
      <c r="H416" s="437"/>
      <c r="I416" s="94">
        <f>Aug!I13</f>
        <v>0</v>
      </c>
      <c r="J416" s="438"/>
      <c r="K416" s="438"/>
      <c r="L416" s="438"/>
      <c r="M416" s="438"/>
      <c r="N416" s="438"/>
      <c r="O416" s="438"/>
      <c r="P416" s="438"/>
      <c r="Q416" s="94">
        <f>Aug!AQ13</f>
        <v>0</v>
      </c>
      <c r="R416" s="94"/>
      <c r="S416" s="94">
        <f>Aug!P13</f>
        <v>0</v>
      </c>
      <c r="T416" s="94">
        <f t="shared" si="81"/>
        <v>0</v>
      </c>
      <c r="V416" s="92"/>
      <c r="W416" s="84">
        <f t="shared" si="82"/>
        <v>40</v>
      </c>
      <c r="X416" s="84">
        <f t="shared" si="80"/>
        <v>-40</v>
      </c>
      <c r="Y416" s="11"/>
      <c r="Z416" s="7"/>
      <c r="AA416" s="7"/>
      <c r="AB416" s="7"/>
      <c r="AC416" s="2"/>
      <c r="AG416" s="2"/>
      <c r="AH416" s="2"/>
      <c r="AI416" s="2"/>
      <c r="AJ416" s="2"/>
      <c r="AK416" s="2"/>
      <c r="AR416" s="2"/>
      <c r="AT416" s="2"/>
      <c r="AU416" s="2"/>
    </row>
    <row r="417" spans="1:47" ht="12.75" x14ac:dyDescent="0.2">
      <c r="A417" s="435">
        <f>Aug!A14</f>
        <v>2</v>
      </c>
      <c r="B417" s="436">
        <f>Aug!B14</f>
        <v>46034</v>
      </c>
      <c r="D417" s="437"/>
      <c r="E417" s="437"/>
      <c r="F417" s="437"/>
      <c r="G417" s="437"/>
      <c r="H417" s="437"/>
      <c r="I417" s="94">
        <f>Aug!I14</f>
        <v>0</v>
      </c>
      <c r="J417" s="438"/>
      <c r="K417" s="438"/>
      <c r="L417" s="438"/>
      <c r="M417" s="438"/>
      <c r="N417" s="438"/>
      <c r="O417" s="438"/>
      <c r="P417" s="438"/>
      <c r="Q417" s="94">
        <f>Aug!AQ14</f>
        <v>8</v>
      </c>
      <c r="R417" s="94"/>
      <c r="S417" s="94">
        <f>Aug!P14</f>
        <v>0</v>
      </c>
      <c r="T417" s="94">
        <f t="shared" si="81"/>
        <v>0</v>
      </c>
      <c r="V417" s="92"/>
      <c r="W417" s="84" t="str">
        <f t="shared" si="82"/>
        <v/>
      </c>
      <c r="X417" s="84" t="e">
        <f t="shared" si="80"/>
        <v>#VALUE!</v>
      </c>
      <c r="Y417" s="11"/>
      <c r="Z417" s="7"/>
      <c r="AA417" s="7"/>
      <c r="AB417" s="7"/>
      <c r="AC417" s="2"/>
      <c r="AG417" s="2"/>
      <c r="AH417" s="2"/>
      <c r="AI417" s="2"/>
      <c r="AJ417" s="2"/>
      <c r="AK417" s="2"/>
      <c r="AR417" s="2"/>
      <c r="AT417" s="2"/>
      <c r="AU417" s="2"/>
    </row>
    <row r="418" spans="1:47" ht="12.75" x14ac:dyDescent="0.2">
      <c r="A418" s="435">
        <f>Aug!A15</f>
        <v>3</v>
      </c>
      <c r="B418" s="436">
        <f>Aug!B15</f>
        <v>46035</v>
      </c>
      <c r="D418" s="437"/>
      <c r="E418" s="437"/>
      <c r="F418" s="437"/>
      <c r="G418" s="437"/>
      <c r="H418" s="437"/>
      <c r="I418" s="94">
        <f>Aug!I15</f>
        <v>0</v>
      </c>
      <c r="J418" s="438"/>
      <c r="K418" s="438"/>
      <c r="L418" s="438"/>
      <c r="M418" s="438"/>
      <c r="N418" s="438"/>
      <c r="O418" s="438"/>
      <c r="P418" s="438"/>
      <c r="Q418" s="94">
        <f>Aug!AQ15</f>
        <v>8</v>
      </c>
      <c r="R418" s="94"/>
      <c r="S418" s="94">
        <f>Aug!P15</f>
        <v>0</v>
      </c>
      <c r="T418" s="94">
        <f t="shared" si="81"/>
        <v>0</v>
      </c>
      <c r="V418" s="92"/>
      <c r="W418" s="84" t="str">
        <f t="shared" si="82"/>
        <v/>
      </c>
      <c r="X418" s="84" t="e">
        <f t="shared" si="80"/>
        <v>#VALUE!</v>
      </c>
      <c r="Y418" s="11"/>
      <c r="Z418" s="7"/>
      <c r="AA418" s="7"/>
      <c r="AB418" s="7"/>
      <c r="AC418" s="2"/>
      <c r="AG418" s="2"/>
      <c r="AH418" s="2"/>
      <c r="AI418" s="2"/>
      <c r="AJ418" s="2"/>
      <c r="AK418" s="2"/>
      <c r="AR418" s="2"/>
      <c r="AT418" s="2"/>
      <c r="AU418" s="2"/>
    </row>
    <row r="419" spans="1:47" ht="12.75" x14ac:dyDescent="0.2">
      <c r="A419" s="435">
        <f>Aug!A16</f>
        <v>4</v>
      </c>
      <c r="B419" s="436">
        <f>Aug!B16</f>
        <v>46036</v>
      </c>
      <c r="D419" s="437"/>
      <c r="E419" s="437"/>
      <c r="F419" s="437"/>
      <c r="G419" s="437"/>
      <c r="H419" s="437"/>
      <c r="I419" s="94">
        <f>Aug!I16</f>
        <v>0</v>
      </c>
      <c r="J419" s="438"/>
      <c r="K419" s="438"/>
      <c r="L419" s="438"/>
      <c r="M419" s="438"/>
      <c r="N419" s="438"/>
      <c r="O419" s="438"/>
      <c r="P419" s="438"/>
      <c r="Q419" s="94">
        <f>Aug!AQ16</f>
        <v>8</v>
      </c>
      <c r="R419" s="94"/>
      <c r="S419" s="94">
        <f>Aug!P16</f>
        <v>0</v>
      </c>
      <c r="T419" s="94">
        <f t="shared" si="81"/>
        <v>0</v>
      </c>
      <c r="V419" s="92"/>
      <c r="W419" s="84" t="str">
        <f t="shared" si="82"/>
        <v/>
      </c>
      <c r="X419" s="84" t="e">
        <f t="shared" si="80"/>
        <v>#VALUE!</v>
      </c>
      <c r="Y419" s="11"/>
      <c r="Z419" s="7"/>
      <c r="AA419" s="7"/>
      <c r="AB419" s="7"/>
      <c r="AC419" s="2"/>
      <c r="AG419" s="2"/>
      <c r="AH419" s="2"/>
      <c r="AI419" s="2"/>
      <c r="AJ419" s="2"/>
      <c r="AK419" s="2"/>
      <c r="AR419" s="2"/>
      <c r="AT419" s="2"/>
      <c r="AU419" s="2"/>
    </row>
    <row r="420" spans="1:47" ht="12.75" x14ac:dyDescent="0.2">
      <c r="A420" s="435">
        <f>Aug!A17</f>
        <v>5</v>
      </c>
      <c r="B420" s="436">
        <f>Aug!B17</f>
        <v>46037</v>
      </c>
      <c r="D420" s="437"/>
      <c r="E420" s="437"/>
      <c r="F420" s="437"/>
      <c r="G420" s="437"/>
      <c r="H420" s="437"/>
      <c r="I420" s="94">
        <f>Aug!I17</f>
        <v>0</v>
      </c>
      <c r="J420" s="438"/>
      <c r="K420" s="438"/>
      <c r="L420" s="438"/>
      <c r="M420" s="438"/>
      <c r="N420" s="438"/>
      <c r="O420" s="438"/>
      <c r="P420" s="438"/>
      <c r="Q420" s="94">
        <f>Aug!AQ17</f>
        <v>8</v>
      </c>
      <c r="R420" s="94"/>
      <c r="S420" s="94">
        <f>Aug!P17</f>
        <v>0</v>
      </c>
      <c r="T420" s="94">
        <f t="shared" si="81"/>
        <v>0</v>
      </c>
      <c r="V420" s="92"/>
      <c r="W420" s="84" t="str">
        <f t="shared" si="82"/>
        <v/>
      </c>
      <c r="X420" s="84" t="e">
        <f t="shared" si="80"/>
        <v>#VALUE!</v>
      </c>
      <c r="Y420" s="11"/>
      <c r="Z420" s="7"/>
      <c r="AA420" s="7"/>
      <c r="AB420" s="7"/>
      <c r="AC420" s="2"/>
      <c r="AG420" s="2"/>
      <c r="AH420" s="2"/>
      <c r="AI420" s="2"/>
      <c r="AJ420" s="2"/>
      <c r="AK420" s="2"/>
      <c r="AR420" s="2"/>
      <c r="AT420" s="2"/>
      <c r="AU420" s="2"/>
    </row>
    <row r="421" spans="1:47" ht="12.75" x14ac:dyDescent="0.2">
      <c r="A421" s="435">
        <f>Aug!A18</f>
        <v>6</v>
      </c>
      <c r="B421" s="436">
        <f>Aug!B18</f>
        <v>46038</v>
      </c>
      <c r="D421" s="437"/>
      <c r="E421" s="437"/>
      <c r="F421" s="437"/>
      <c r="G421" s="437"/>
      <c r="H421" s="437"/>
      <c r="I421" s="94">
        <f>Aug!I18</f>
        <v>0</v>
      </c>
      <c r="J421" s="438"/>
      <c r="K421" s="438"/>
      <c r="L421" s="438"/>
      <c r="M421" s="438"/>
      <c r="N421" s="438"/>
      <c r="O421" s="438"/>
      <c r="P421" s="438"/>
      <c r="Q421" s="94">
        <f>Aug!AQ18</f>
        <v>8</v>
      </c>
      <c r="R421" s="94"/>
      <c r="S421" s="94">
        <f>Aug!P18</f>
        <v>0</v>
      </c>
      <c r="T421" s="94">
        <f t="shared" si="81"/>
        <v>0</v>
      </c>
      <c r="V421" s="92"/>
      <c r="W421" s="84" t="str">
        <f t="shared" si="82"/>
        <v/>
      </c>
      <c r="X421" s="84" t="e">
        <f t="shared" si="80"/>
        <v>#VALUE!</v>
      </c>
      <c r="Y421" s="11"/>
      <c r="Z421" s="7"/>
      <c r="AA421" s="7"/>
      <c r="AB421" s="7"/>
      <c r="AC421" s="2"/>
      <c r="AG421" s="2"/>
      <c r="AH421" s="2"/>
      <c r="AI421" s="2"/>
      <c r="AJ421" s="2"/>
      <c r="AK421" s="2"/>
      <c r="AR421" s="2"/>
      <c r="AT421" s="2"/>
      <c r="AU421" s="2"/>
    </row>
    <row r="422" spans="1:47" ht="12.75" x14ac:dyDescent="0.2">
      <c r="A422" s="435">
        <f>Aug!A19</f>
        <v>7</v>
      </c>
      <c r="B422" s="436">
        <f>Aug!B19</f>
        <v>46039</v>
      </c>
      <c r="D422" s="437"/>
      <c r="E422" s="437"/>
      <c r="F422" s="437"/>
      <c r="G422" s="437"/>
      <c r="H422" s="437"/>
      <c r="I422" s="94">
        <f>Aug!I19</f>
        <v>0</v>
      </c>
      <c r="J422" s="438"/>
      <c r="K422" s="438"/>
      <c r="L422" s="438"/>
      <c r="M422" s="438"/>
      <c r="N422" s="438"/>
      <c r="O422" s="438"/>
      <c r="P422" s="438"/>
      <c r="Q422" s="94">
        <f>Aug!AQ19</f>
        <v>0</v>
      </c>
      <c r="R422" s="94"/>
      <c r="S422" s="94">
        <f>Aug!P19</f>
        <v>0</v>
      </c>
      <c r="T422" s="94">
        <f t="shared" si="81"/>
        <v>0</v>
      </c>
      <c r="V422" s="92"/>
      <c r="W422" s="84" t="str">
        <f t="shared" si="82"/>
        <v/>
      </c>
      <c r="X422" s="84" t="e">
        <f t="shared" si="80"/>
        <v>#VALUE!</v>
      </c>
      <c r="Y422" s="11"/>
      <c r="Z422" s="7"/>
      <c r="AA422" s="7"/>
      <c r="AB422" s="7"/>
      <c r="AC422" s="2"/>
      <c r="AG422" s="2"/>
      <c r="AH422" s="2"/>
      <c r="AI422" s="2"/>
      <c r="AJ422" s="2"/>
      <c r="AK422" s="2"/>
      <c r="AR422" s="2"/>
      <c r="AT422" s="2"/>
      <c r="AU422" s="2"/>
    </row>
    <row r="423" spans="1:47" ht="12.75" x14ac:dyDescent="0.2">
      <c r="A423" s="435">
        <f>Aug!A20</f>
        <v>1</v>
      </c>
      <c r="B423" s="436">
        <f>Aug!B20</f>
        <v>46040</v>
      </c>
      <c r="D423" s="437"/>
      <c r="E423" s="437"/>
      <c r="F423" s="437"/>
      <c r="G423" s="437"/>
      <c r="H423" s="437"/>
      <c r="I423" s="94">
        <f>Aug!I20</f>
        <v>0</v>
      </c>
      <c r="J423" s="438"/>
      <c r="K423" s="438"/>
      <c r="L423" s="438"/>
      <c r="M423" s="438"/>
      <c r="N423" s="438"/>
      <c r="O423" s="438"/>
      <c r="P423" s="438"/>
      <c r="Q423" s="94">
        <f>Aug!AQ20</f>
        <v>0</v>
      </c>
      <c r="R423" s="94"/>
      <c r="S423" s="94">
        <f>Aug!P20</f>
        <v>0</v>
      </c>
      <c r="T423" s="94">
        <f t="shared" si="81"/>
        <v>0</v>
      </c>
      <c r="V423" s="92"/>
      <c r="W423" s="84">
        <f t="shared" si="82"/>
        <v>40</v>
      </c>
      <c r="X423" s="84">
        <f t="shared" si="80"/>
        <v>-40</v>
      </c>
      <c r="Y423" s="11"/>
      <c r="Z423" s="7"/>
      <c r="AA423" s="7"/>
      <c r="AB423" s="7"/>
      <c r="AC423" s="2"/>
      <c r="AG423" s="2"/>
      <c r="AH423" s="2"/>
      <c r="AI423" s="2"/>
      <c r="AJ423" s="2"/>
      <c r="AK423" s="2"/>
      <c r="AR423" s="2"/>
      <c r="AT423" s="2"/>
      <c r="AU423" s="2"/>
    </row>
    <row r="424" spans="1:47" ht="12.75" x14ac:dyDescent="0.2">
      <c r="A424" s="435">
        <f>Aug!A21</f>
        <v>2</v>
      </c>
      <c r="B424" s="436">
        <f>Aug!B21</f>
        <v>46041</v>
      </c>
      <c r="D424" s="437"/>
      <c r="E424" s="437"/>
      <c r="F424" s="437"/>
      <c r="G424" s="437"/>
      <c r="H424" s="437"/>
      <c r="I424" s="94">
        <f>Aug!I21</f>
        <v>0</v>
      </c>
      <c r="J424" s="438"/>
      <c r="K424" s="438"/>
      <c r="L424" s="438"/>
      <c r="M424" s="438"/>
      <c r="N424" s="438"/>
      <c r="O424" s="438"/>
      <c r="P424" s="438"/>
      <c r="Q424" s="94">
        <f>Aug!AQ21</f>
        <v>8</v>
      </c>
      <c r="R424" s="94"/>
      <c r="S424" s="94">
        <f>Aug!P21</f>
        <v>0</v>
      </c>
      <c r="T424" s="94">
        <f t="shared" si="81"/>
        <v>0</v>
      </c>
      <c r="V424" s="92"/>
      <c r="W424" s="84" t="str">
        <f t="shared" si="82"/>
        <v/>
      </c>
      <c r="X424" s="84" t="e">
        <f t="shared" si="80"/>
        <v>#VALUE!</v>
      </c>
      <c r="Y424" s="11"/>
      <c r="Z424" s="7"/>
      <c r="AA424" s="7"/>
      <c r="AB424" s="7"/>
      <c r="AC424" s="2"/>
      <c r="AG424" s="2"/>
      <c r="AH424" s="2"/>
      <c r="AI424" s="2"/>
      <c r="AJ424" s="2"/>
      <c r="AK424" s="2"/>
      <c r="AR424" s="2"/>
      <c r="AT424" s="2"/>
      <c r="AU424" s="2"/>
    </row>
    <row r="425" spans="1:47" ht="12.75" x14ac:dyDescent="0.2">
      <c r="A425" s="435">
        <f>Aug!A22</f>
        <v>3</v>
      </c>
      <c r="B425" s="436">
        <f>Aug!B22</f>
        <v>46042</v>
      </c>
      <c r="D425" s="437"/>
      <c r="E425" s="437"/>
      <c r="F425" s="437"/>
      <c r="G425" s="437"/>
      <c r="H425" s="437"/>
      <c r="I425" s="94">
        <f>Aug!I22</f>
        <v>0</v>
      </c>
      <c r="J425" s="438"/>
      <c r="K425" s="438"/>
      <c r="L425" s="438"/>
      <c r="M425" s="438"/>
      <c r="N425" s="438"/>
      <c r="O425" s="438"/>
      <c r="P425" s="438"/>
      <c r="Q425" s="94">
        <f>Aug!AQ22</f>
        <v>8</v>
      </c>
      <c r="R425" s="94"/>
      <c r="S425" s="94">
        <f>Aug!P22</f>
        <v>0</v>
      </c>
      <c r="T425" s="94">
        <f t="shared" si="81"/>
        <v>0</v>
      </c>
      <c r="V425" s="92"/>
      <c r="W425" s="84" t="str">
        <f t="shared" si="82"/>
        <v/>
      </c>
      <c r="X425" s="84" t="e">
        <f t="shared" si="80"/>
        <v>#VALUE!</v>
      </c>
      <c r="Y425" s="11"/>
      <c r="Z425" s="7"/>
      <c r="AA425" s="7"/>
      <c r="AB425" s="7"/>
      <c r="AC425" s="2"/>
      <c r="AG425" s="2"/>
      <c r="AH425" s="2"/>
      <c r="AI425" s="2"/>
      <c r="AJ425" s="2"/>
      <c r="AK425" s="2"/>
      <c r="AR425" s="2"/>
      <c r="AT425" s="2"/>
      <c r="AU425" s="2"/>
    </row>
    <row r="426" spans="1:47" ht="12.75" x14ac:dyDescent="0.2">
      <c r="A426" s="435">
        <f>Aug!A23</f>
        <v>4</v>
      </c>
      <c r="B426" s="436">
        <f>Aug!B23</f>
        <v>46043</v>
      </c>
      <c r="D426" s="437"/>
      <c r="E426" s="437"/>
      <c r="F426" s="437"/>
      <c r="G426" s="437"/>
      <c r="H426" s="437"/>
      <c r="I426" s="94">
        <f>Aug!I23</f>
        <v>0</v>
      </c>
      <c r="J426" s="438"/>
      <c r="K426" s="438"/>
      <c r="L426" s="438"/>
      <c r="M426" s="438"/>
      <c r="N426" s="438"/>
      <c r="O426" s="438"/>
      <c r="P426" s="438"/>
      <c r="Q426" s="94">
        <f>Aug!AQ23</f>
        <v>8</v>
      </c>
      <c r="R426" s="94"/>
      <c r="S426" s="94">
        <f>Aug!P23</f>
        <v>0</v>
      </c>
      <c r="T426" s="94">
        <f t="shared" si="81"/>
        <v>0</v>
      </c>
      <c r="V426" s="92"/>
      <c r="W426" s="84" t="str">
        <f t="shared" si="82"/>
        <v/>
      </c>
      <c r="X426" s="84" t="e">
        <f t="shared" si="80"/>
        <v>#VALUE!</v>
      </c>
      <c r="Y426" s="11"/>
      <c r="Z426" s="7"/>
      <c r="AA426" s="7"/>
      <c r="AB426" s="7"/>
      <c r="AC426" s="2"/>
      <c r="AG426" s="2"/>
      <c r="AH426" s="2"/>
      <c r="AI426" s="2"/>
      <c r="AJ426" s="2"/>
      <c r="AK426" s="2"/>
      <c r="AR426" s="2"/>
      <c r="AT426" s="2"/>
      <c r="AU426" s="2"/>
    </row>
    <row r="427" spans="1:47" ht="12.75" x14ac:dyDescent="0.2">
      <c r="A427" s="435">
        <f>Aug!A24</f>
        <v>5</v>
      </c>
      <c r="B427" s="436">
        <f>Aug!B24</f>
        <v>46044</v>
      </c>
      <c r="D427" s="437"/>
      <c r="E427" s="437"/>
      <c r="F427" s="437"/>
      <c r="G427" s="437"/>
      <c r="H427" s="437"/>
      <c r="I427" s="94">
        <f>Aug!I24</f>
        <v>0</v>
      </c>
      <c r="J427" s="438"/>
      <c r="K427" s="438"/>
      <c r="L427" s="438"/>
      <c r="M427" s="438"/>
      <c r="N427" s="438"/>
      <c r="O427" s="438"/>
      <c r="P427" s="438"/>
      <c r="Q427" s="94">
        <f>Aug!AQ24</f>
        <v>8</v>
      </c>
      <c r="R427" s="94"/>
      <c r="S427" s="94">
        <f>Aug!P24</f>
        <v>0</v>
      </c>
      <c r="T427" s="94">
        <f t="shared" si="81"/>
        <v>0</v>
      </c>
      <c r="V427" s="92"/>
      <c r="W427" s="84" t="str">
        <f t="shared" si="82"/>
        <v/>
      </c>
      <c r="X427" s="84" t="e">
        <f t="shared" si="80"/>
        <v>#VALUE!</v>
      </c>
      <c r="Y427" s="11"/>
      <c r="Z427" s="7"/>
      <c r="AA427" s="7"/>
      <c r="AB427" s="7"/>
      <c r="AC427" s="2"/>
      <c r="AG427" s="2"/>
      <c r="AH427" s="2"/>
      <c r="AI427" s="2"/>
      <c r="AJ427" s="2"/>
      <c r="AK427" s="2"/>
      <c r="AR427" s="2"/>
      <c r="AT427" s="2"/>
      <c r="AU427" s="2"/>
    </row>
    <row r="428" spans="1:47" ht="12.75" x14ac:dyDescent="0.2">
      <c r="A428" s="435">
        <f>Aug!A25</f>
        <v>6</v>
      </c>
      <c r="B428" s="436">
        <f>Aug!B25</f>
        <v>46045</v>
      </c>
      <c r="D428" s="437"/>
      <c r="E428" s="437"/>
      <c r="F428" s="437"/>
      <c r="G428" s="437"/>
      <c r="H428" s="437"/>
      <c r="I428" s="94">
        <f>Aug!I25</f>
        <v>0</v>
      </c>
      <c r="J428" s="438"/>
      <c r="K428" s="438"/>
      <c r="L428" s="438"/>
      <c r="M428" s="438"/>
      <c r="N428" s="438"/>
      <c r="O428" s="438"/>
      <c r="P428" s="438"/>
      <c r="Q428" s="94">
        <f>Aug!AQ25</f>
        <v>8</v>
      </c>
      <c r="R428" s="94"/>
      <c r="S428" s="94">
        <f>Aug!P25</f>
        <v>0</v>
      </c>
      <c r="T428" s="94">
        <f t="shared" si="81"/>
        <v>0</v>
      </c>
      <c r="V428" s="92"/>
      <c r="W428" s="84" t="str">
        <f t="shared" si="82"/>
        <v/>
      </c>
      <c r="X428" s="84" t="e">
        <f t="shared" si="80"/>
        <v>#VALUE!</v>
      </c>
      <c r="Y428" s="11"/>
      <c r="Z428" s="7"/>
      <c r="AA428" s="7"/>
      <c r="AB428" s="7"/>
      <c r="AC428" s="2"/>
      <c r="AG428" s="2"/>
      <c r="AH428" s="2"/>
      <c r="AI428" s="2"/>
      <c r="AJ428" s="2"/>
      <c r="AK428" s="2"/>
      <c r="AR428" s="2"/>
      <c r="AT428" s="2"/>
      <c r="AU428" s="2"/>
    </row>
    <row r="429" spans="1:47" ht="12.75" x14ac:dyDescent="0.2">
      <c r="A429" s="435">
        <f>Aug!A26</f>
        <v>7</v>
      </c>
      <c r="B429" s="436">
        <f>Aug!B26</f>
        <v>46046</v>
      </c>
      <c r="D429" s="437"/>
      <c r="E429" s="437"/>
      <c r="F429" s="437"/>
      <c r="G429" s="437"/>
      <c r="H429" s="437"/>
      <c r="I429" s="94">
        <f>Aug!I26</f>
        <v>0</v>
      </c>
      <c r="J429" s="438"/>
      <c r="K429" s="438"/>
      <c r="L429" s="438"/>
      <c r="M429" s="438"/>
      <c r="N429" s="438"/>
      <c r="O429" s="438"/>
      <c r="P429" s="438"/>
      <c r="Q429" s="94">
        <f>Aug!AQ26</f>
        <v>0</v>
      </c>
      <c r="R429" s="94"/>
      <c r="S429" s="94">
        <f>Aug!P26</f>
        <v>0</v>
      </c>
      <c r="T429" s="94">
        <f t="shared" si="81"/>
        <v>0</v>
      </c>
      <c r="V429" s="92"/>
      <c r="W429" s="84" t="str">
        <f t="shared" si="82"/>
        <v/>
      </c>
      <c r="X429" s="84" t="e">
        <f t="shared" si="80"/>
        <v>#VALUE!</v>
      </c>
      <c r="Y429" s="11"/>
      <c r="Z429" s="7"/>
      <c r="AA429" s="7"/>
      <c r="AB429" s="7"/>
      <c r="AC429" s="2"/>
      <c r="AG429" s="2"/>
      <c r="AH429" s="2"/>
      <c r="AI429" s="2"/>
      <c r="AJ429" s="2"/>
      <c r="AK429" s="2"/>
      <c r="AR429" s="2"/>
      <c r="AT429" s="2"/>
      <c r="AU429" s="2"/>
    </row>
    <row r="430" spans="1:47" ht="12.75" x14ac:dyDescent="0.2">
      <c r="A430" s="435">
        <f>Aug!A27</f>
        <v>1</v>
      </c>
      <c r="B430" s="436">
        <f>Aug!B27</f>
        <v>46047</v>
      </c>
      <c r="D430" s="437"/>
      <c r="E430" s="437"/>
      <c r="F430" s="437"/>
      <c r="G430" s="437"/>
      <c r="H430" s="437"/>
      <c r="I430" s="94">
        <f>Aug!I27</f>
        <v>0</v>
      </c>
      <c r="J430" s="438"/>
      <c r="K430" s="438"/>
      <c r="L430" s="438"/>
      <c r="M430" s="438"/>
      <c r="N430" s="438"/>
      <c r="O430" s="438"/>
      <c r="P430" s="438"/>
      <c r="Q430" s="94">
        <f>Aug!AQ27</f>
        <v>0</v>
      </c>
      <c r="R430" s="94"/>
      <c r="S430" s="94">
        <f>Aug!P27</f>
        <v>0</v>
      </c>
      <c r="T430" s="94">
        <f t="shared" si="81"/>
        <v>0</v>
      </c>
      <c r="V430" s="92"/>
      <c r="W430" s="84">
        <f t="shared" si="82"/>
        <v>40</v>
      </c>
      <c r="X430" s="84">
        <f t="shared" si="80"/>
        <v>-40</v>
      </c>
      <c r="Y430" s="11"/>
      <c r="Z430" s="7"/>
      <c r="AA430" s="7"/>
      <c r="AB430" s="7"/>
      <c r="AC430" s="2"/>
      <c r="AG430" s="2"/>
      <c r="AH430" s="2"/>
      <c r="AI430" s="2"/>
      <c r="AJ430" s="2"/>
      <c r="AK430" s="2"/>
      <c r="AR430" s="2"/>
      <c r="AT430" s="2"/>
      <c r="AU430" s="2"/>
    </row>
    <row r="431" spans="1:47" ht="12.75" x14ac:dyDescent="0.2">
      <c r="A431" s="435">
        <f>Aug!A28</f>
        <v>2</v>
      </c>
      <c r="B431" s="436">
        <f>Aug!B28</f>
        <v>46048</v>
      </c>
      <c r="D431" s="437"/>
      <c r="E431" s="437"/>
      <c r="F431" s="437"/>
      <c r="G431" s="437"/>
      <c r="H431" s="437"/>
      <c r="I431" s="94">
        <f>Aug!I28</f>
        <v>0</v>
      </c>
      <c r="J431" s="438"/>
      <c r="K431" s="438"/>
      <c r="L431" s="438"/>
      <c r="M431" s="438"/>
      <c r="N431" s="438"/>
      <c r="O431" s="438"/>
      <c r="P431" s="438"/>
      <c r="Q431" s="94">
        <f>Aug!AQ28</f>
        <v>8</v>
      </c>
      <c r="R431" s="94"/>
      <c r="S431" s="94">
        <f>Aug!P28</f>
        <v>0</v>
      </c>
      <c r="T431" s="94">
        <f t="shared" si="81"/>
        <v>0</v>
      </c>
      <c r="V431" s="92"/>
      <c r="W431" s="84" t="str">
        <f t="shared" si="82"/>
        <v/>
      </c>
      <c r="X431" s="84" t="e">
        <f t="shared" si="80"/>
        <v>#VALUE!</v>
      </c>
      <c r="Y431" s="11"/>
      <c r="Z431" s="7"/>
      <c r="AA431" s="7"/>
      <c r="AB431" s="7"/>
      <c r="AC431" s="2"/>
      <c r="AG431" s="2"/>
      <c r="AH431" s="2"/>
      <c r="AI431" s="2"/>
      <c r="AJ431" s="2"/>
      <c r="AK431" s="2"/>
      <c r="AR431" s="2"/>
      <c r="AT431" s="2"/>
      <c r="AU431" s="2"/>
    </row>
    <row r="432" spans="1:47" ht="12.75" x14ac:dyDescent="0.2">
      <c r="A432" s="435">
        <f>Aug!A29</f>
        <v>3</v>
      </c>
      <c r="B432" s="436">
        <f>Aug!B29</f>
        <v>46049</v>
      </c>
      <c r="D432" s="437"/>
      <c r="E432" s="437"/>
      <c r="F432" s="437"/>
      <c r="G432" s="437"/>
      <c r="H432" s="437"/>
      <c r="I432" s="94">
        <f>Aug!I29</f>
        <v>0</v>
      </c>
      <c r="J432" s="438"/>
      <c r="K432" s="438"/>
      <c r="L432" s="438"/>
      <c r="M432" s="438"/>
      <c r="N432" s="438"/>
      <c r="O432" s="438"/>
      <c r="P432" s="438"/>
      <c r="Q432" s="94">
        <f>Aug!AQ29</f>
        <v>8</v>
      </c>
      <c r="R432" s="94"/>
      <c r="S432" s="94">
        <f>Aug!P29</f>
        <v>0</v>
      </c>
      <c r="T432" s="94">
        <f t="shared" si="81"/>
        <v>0</v>
      </c>
      <c r="V432" s="92"/>
      <c r="W432" s="84" t="str">
        <f t="shared" si="82"/>
        <v/>
      </c>
      <c r="X432" s="84" t="e">
        <f t="shared" si="80"/>
        <v>#VALUE!</v>
      </c>
      <c r="Y432" s="11"/>
      <c r="Z432" s="7"/>
      <c r="AA432" s="7"/>
      <c r="AB432" s="7"/>
      <c r="AC432" s="2"/>
      <c r="AG432" s="2"/>
      <c r="AH432" s="2"/>
      <c r="AI432" s="2"/>
      <c r="AJ432" s="2"/>
      <c r="AK432" s="2"/>
      <c r="AR432" s="2"/>
      <c r="AT432" s="2"/>
      <c r="AU432" s="2"/>
    </row>
    <row r="433" spans="1:47" ht="12.75" x14ac:dyDescent="0.2">
      <c r="A433" s="435">
        <f>Aug!A30</f>
        <v>4</v>
      </c>
      <c r="B433" s="436">
        <f>Aug!B30</f>
        <v>46050</v>
      </c>
      <c r="D433" s="437"/>
      <c r="E433" s="437"/>
      <c r="F433" s="437"/>
      <c r="G433" s="437"/>
      <c r="H433" s="437"/>
      <c r="I433" s="94">
        <f>Aug!I30</f>
        <v>0</v>
      </c>
      <c r="J433" s="438"/>
      <c r="K433" s="438"/>
      <c r="L433" s="438"/>
      <c r="M433" s="438"/>
      <c r="N433" s="438"/>
      <c r="O433" s="438"/>
      <c r="P433" s="438"/>
      <c r="Q433" s="94">
        <f>Aug!AQ30</f>
        <v>8</v>
      </c>
      <c r="R433" s="94"/>
      <c r="S433" s="94">
        <f>Aug!P30</f>
        <v>0</v>
      </c>
      <c r="T433" s="94">
        <f t="shared" si="81"/>
        <v>0</v>
      </c>
      <c r="V433" s="92"/>
      <c r="W433" s="84" t="str">
        <f t="shared" si="82"/>
        <v/>
      </c>
      <c r="X433" s="84" t="e">
        <f t="shared" si="80"/>
        <v>#VALUE!</v>
      </c>
      <c r="Y433" s="11"/>
      <c r="Z433" s="7"/>
      <c r="AA433" s="7"/>
      <c r="AB433" s="7"/>
      <c r="AC433" s="2"/>
      <c r="AG433" s="2"/>
      <c r="AH433" s="2"/>
      <c r="AI433" s="2"/>
      <c r="AJ433" s="2"/>
      <c r="AK433" s="2"/>
      <c r="AR433" s="2"/>
      <c r="AT433" s="2"/>
      <c r="AU433" s="2"/>
    </row>
    <row r="434" spans="1:47" ht="12.75" x14ac:dyDescent="0.2">
      <c r="A434" s="435">
        <f>Aug!A31</f>
        <v>5</v>
      </c>
      <c r="B434" s="436">
        <f>Aug!B31</f>
        <v>46051</v>
      </c>
      <c r="D434" s="437"/>
      <c r="E434" s="437"/>
      <c r="F434" s="437"/>
      <c r="G434" s="437"/>
      <c r="H434" s="437"/>
      <c r="I434" s="94">
        <f>Aug!I31</f>
        <v>0</v>
      </c>
      <c r="J434" s="438"/>
      <c r="K434" s="438"/>
      <c r="L434" s="438"/>
      <c r="M434" s="438"/>
      <c r="N434" s="438"/>
      <c r="O434" s="438"/>
      <c r="P434" s="438"/>
      <c r="Q434" s="94">
        <f>Aug!AQ31</f>
        <v>8</v>
      </c>
      <c r="R434" s="94"/>
      <c r="S434" s="94">
        <f>Aug!P31</f>
        <v>0</v>
      </c>
      <c r="T434" s="94">
        <f t="shared" si="81"/>
        <v>0</v>
      </c>
      <c r="V434" s="92"/>
      <c r="W434" s="84" t="str">
        <f t="shared" si="82"/>
        <v/>
      </c>
      <c r="X434" s="84" t="e">
        <f t="shared" si="80"/>
        <v>#VALUE!</v>
      </c>
      <c r="Y434" s="11"/>
      <c r="Z434" s="7"/>
      <c r="AA434" s="7"/>
      <c r="AB434" s="7"/>
      <c r="AC434" s="2"/>
      <c r="AG434" s="2"/>
      <c r="AH434" s="2"/>
      <c r="AI434" s="2"/>
      <c r="AJ434" s="2"/>
      <c r="AK434" s="2"/>
      <c r="AR434" s="2"/>
      <c r="AT434" s="2"/>
      <c r="AU434" s="2"/>
    </row>
    <row r="435" spans="1:47" ht="12.75" x14ac:dyDescent="0.2">
      <c r="A435" s="435">
        <f>Aug!A32</f>
        <v>6</v>
      </c>
      <c r="B435" s="436">
        <f>Aug!B32</f>
        <v>46052</v>
      </c>
      <c r="D435" s="437"/>
      <c r="E435" s="437"/>
      <c r="F435" s="437"/>
      <c r="G435" s="437"/>
      <c r="H435" s="437"/>
      <c r="I435" s="94">
        <f>Aug!I32</f>
        <v>0</v>
      </c>
      <c r="J435" s="438"/>
      <c r="K435" s="438"/>
      <c r="L435" s="438"/>
      <c r="M435" s="438"/>
      <c r="N435" s="438"/>
      <c r="O435" s="438"/>
      <c r="P435" s="438"/>
      <c r="Q435" s="94">
        <f>Aug!AQ32</f>
        <v>8</v>
      </c>
      <c r="R435" s="94"/>
      <c r="S435" s="94">
        <f>Aug!P32</f>
        <v>0</v>
      </c>
      <c r="T435" s="94">
        <f t="shared" si="81"/>
        <v>0</v>
      </c>
      <c r="V435" s="92"/>
      <c r="W435" s="84" t="str">
        <f t="shared" si="82"/>
        <v/>
      </c>
      <c r="X435" s="84" t="e">
        <f t="shared" si="80"/>
        <v>#VALUE!</v>
      </c>
      <c r="Y435" s="11"/>
      <c r="Z435" s="7"/>
      <c r="AA435" s="7"/>
      <c r="AB435" s="7"/>
      <c r="AC435" s="2"/>
      <c r="AG435" s="2"/>
      <c r="AH435" s="2"/>
      <c r="AI435" s="2"/>
      <c r="AJ435" s="2"/>
      <c r="AK435" s="2"/>
      <c r="AR435" s="2"/>
      <c r="AT435" s="2"/>
      <c r="AU435" s="2"/>
    </row>
    <row r="436" spans="1:47" ht="12.75" x14ac:dyDescent="0.2">
      <c r="A436" s="435">
        <f>Aug!A33</f>
        <v>7</v>
      </c>
      <c r="B436" s="436">
        <f>Aug!B33</f>
        <v>46053</v>
      </c>
      <c r="D436" s="437"/>
      <c r="E436" s="437"/>
      <c r="F436" s="437"/>
      <c r="G436" s="437"/>
      <c r="H436" s="437"/>
      <c r="I436" s="94">
        <f>Aug!I33</f>
        <v>0</v>
      </c>
      <c r="J436" s="438"/>
      <c r="K436" s="438"/>
      <c r="L436" s="438"/>
      <c r="M436" s="438"/>
      <c r="N436" s="438"/>
      <c r="O436" s="438"/>
      <c r="P436" s="438"/>
      <c r="Q436" s="94">
        <f>Aug!AQ33</f>
        <v>0</v>
      </c>
      <c r="R436" s="94"/>
      <c r="S436" s="94">
        <f>Aug!P33</f>
        <v>0</v>
      </c>
      <c r="T436" s="94">
        <f t="shared" si="81"/>
        <v>0</v>
      </c>
      <c r="V436" s="92"/>
      <c r="W436" s="84" t="str">
        <f t="shared" si="82"/>
        <v/>
      </c>
      <c r="X436" s="84" t="e">
        <f t="shared" si="80"/>
        <v>#VALUE!</v>
      </c>
      <c r="Y436" s="11"/>
      <c r="Z436" s="7"/>
      <c r="AA436" s="7"/>
      <c r="AB436" s="7"/>
      <c r="AC436" s="2"/>
      <c r="AG436" s="2"/>
      <c r="AH436" s="2"/>
      <c r="AI436" s="2"/>
      <c r="AJ436" s="2"/>
      <c r="AK436" s="2"/>
      <c r="AR436" s="2"/>
      <c r="AT436" s="2"/>
      <c r="AU436" s="2"/>
    </row>
    <row r="437" spans="1:47" ht="12.75" x14ac:dyDescent="0.2">
      <c r="A437" s="435">
        <f>Sept!A3</f>
        <v>5</v>
      </c>
      <c r="B437" s="436">
        <f>Sept!B3</f>
        <v>46023</v>
      </c>
      <c r="D437" s="437"/>
      <c r="E437" s="437"/>
      <c r="F437" s="437"/>
      <c r="G437" s="437"/>
      <c r="H437" s="437"/>
      <c r="I437" s="94">
        <f>Sept!I3</f>
        <v>0</v>
      </c>
      <c r="J437" s="438"/>
      <c r="K437" s="438"/>
      <c r="L437" s="438"/>
      <c r="M437" s="438"/>
      <c r="N437" s="438"/>
      <c r="O437" s="438"/>
      <c r="P437" s="438"/>
      <c r="Q437" s="94">
        <f>Sept!AQ3</f>
        <v>8</v>
      </c>
      <c r="R437" s="94"/>
      <c r="S437" s="94">
        <f>Sept!P3</f>
        <v>0</v>
      </c>
      <c r="T437" s="94">
        <f t="shared" si="81"/>
        <v>0</v>
      </c>
      <c r="V437" s="92"/>
      <c r="W437" s="84" t="str">
        <f t="shared" si="82"/>
        <v/>
      </c>
      <c r="X437" s="84" t="e">
        <f t="shared" si="80"/>
        <v>#VALUE!</v>
      </c>
      <c r="Y437" s="11"/>
      <c r="Z437" s="7"/>
      <c r="AA437" s="7"/>
      <c r="AB437" s="7"/>
      <c r="AC437" s="2"/>
      <c r="AG437" s="2"/>
      <c r="AH437" s="2"/>
      <c r="AI437" s="2"/>
      <c r="AJ437" s="2"/>
      <c r="AK437" s="2"/>
      <c r="AR437" s="2"/>
      <c r="AT437" s="2"/>
      <c r="AU437" s="2"/>
    </row>
    <row r="438" spans="1:47" ht="12.75" x14ac:dyDescent="0.2">
      <c r="A438" s="435">
        <f>Sept!A4</f>
        <v>6</v>
      </c>
      <c r="B438" s="436">
        <f>Sept!B4</f>
        <v>46024</v>
      </c>
      <c r="D438" s="437"/>
      <c r="E438" s="437"/>
      <c r="F438" s="437"/>
      <c r="G438" s="437"/>
      <c r="H438" s="437"/>
      <c r="I438" s="94">
        <f>Sept!I4</f>
        <v>0</v>
      </c>
      <c r="J438" s="438"/>
      <c r="K438" s="438"/>
      <c r="L438" s="438"/>
      <c r="M438" s="438"/>
      <c r="N438" s="438"/>
      <c r="O438" s="438"/>
      <c r="P438" s="438"/>
      <c r="Q438" s="94">
        <f>Sept!AQ4</f>
        <v>8</v>
      </c>
      <c r="R438" s="94"/>
      <c r="S438" s="94">
        <f>Sept!P4</f>
        <v>0</v>
      </c>
      <c r="T438" s="94">
        <f t="shared" si="81"/>
        <v>0</v>
      </c>
      <c r="V438" s="92"/>
      <c r="W438" s="84" t="str">
        <f t="shared" si="82"/>
        <v/>
      </c>
      <c r="X438" s="84" t="e">
        <f t="shared" si="80"/>
        <v>#VALUE!</v>
      </c>
      <c r="Y438" s="11"/>
      <c r="Z438" s="7"/>
      <c r="AA438" s="7"/>
      <c r="AB438" s="7"/>
      <c r="AC438" s="2"/>
      <c r="AG438" s="2"/>
      <c r="AH438" s="2"/>
      <c r="AI438" s="2"/>
      <c r="AJ438" s="2"/>
      <c r="AK438" s="2"/>
      <c r="AR438" s="2"/>
      <c r="AT438" s="2"/>
      <c r="AU438" s="2"/>
    </row>
    <row r="439" spans="1:47" ht="12.75" x14ac:dyDescent="0.2">
      <c r="A439" s="435">
        <f>Sept!A5</f>
        <v>7</v>
      </c>
      <c r="B439" s="436">
        <f>Sept!B5</f>
        <v>46025</v>
      </c>
      <c r="D439" s="437"/>
      <c r="E439" s="437"/>
      <c r="F439" s="437"/>
      <c r="G439" s="437"/>
      <c r="H439" s="437"/>
      <c r="I439" s="94">
        <f>Sept!I5</f>
        <v>0</v>
      </c>
      <c r="J439" s="438"/>
      <c r="K439" s="438"/>
      <c r="L439" s="438"/>
      <c r="M439" s="438"/>
      <c r="N439" s="438"/>
      <c r="O439" s="438"/>
      <c r="P439" s="438"/>
      <c r="Q439" s="94">
        <f>Sept!AQ5</f>
        <v>0</v>
      </c>
      <c r="R439" s="94"/>
      <c r="S439" s="94">
        <f>Sept!P5</f>
        <v>0</v>
      </c>
      <c r="T439" s="94">
        <f t="shared" si="81"/>
        <v>0</v>
      </c>
      <c r="V439" s="92"/>
      <c r="W439" s="84" t="str">
        <f t="shared" si="82"/>
        <v/>
      </c>
      <c r="X439" s="84" t="e">
        <f t="shared" si="80"/>
        <v>#VALUE!</v>
      </c>
      <c r="Y439" s="11"/>
      <c r="Z439" s="7"/>
      <c r="AA439" s="7"/>
      <c r="AB439" s="7"/>
      <c r="AC439" s="2"/>
      <c r="AG439" s="2"/>
      <c r="AH439" s="2"/>
      <c r="AI439" s="2"/>
      <c r="AJ439" s="2"/>
      <c r="AK439" s="2"/>
      <c r="AR439" s="2"/>
      <c r="AT439" s="2"/>
      <c r="AU439" s="2"/>
    </row>
    <row r="440" spans="1:47" ht="12.75" x14ac:dyDescent="0.2">
      <c r="A440" s="435">
        <f>Sept!A6</f>
        <v>1</v>
      </c>
      <c r="B440" s="436">
        <f>Sept!B6</f>
        <v>46026</v>
      </c>
      <c r="D440" s="437"/>
      <c r="E440" s="437"/>
      <c r="F440" s="437"/>
      <c r="G440" s="437"/>
      <c r="H440" s="437"/>
      <c r="I440" s="94">
        <f>Sept!I6</f>
        <v>0</v>
      </c>
      <c r="J440" s="438"/>
      <c r="K440" s="438"/>
      <c r="L440" s="438"/>
      <c r="M440" s="438"/>
      <c r="N440" s="438"/>
      <c r="O440" s="438"/>
      <c r="P440" s="438"/>
      <c r="Q440" s="94">
        <f>Sept!AQ6</f>
        <v>0</v>
      </c>
      <c r="R440" s="94"/>
      <c r="S440" s="94">
        <f>Sept!P6</f>
        <v>0</v>
      </c>
      <c r="T440" s="94">
        <f t="shared" si="81"/>
        <v>0</v>
      </c>
      <c r="V440" s="92"/>
      <c r="W440" s="84">
        <f t="shared" si="82"/>
        <v>32</v>
      </c>
      <c r="X440" s="84">
        <f t="shared" si="80"/>
        <v>-32</v>
      </c>
      <c r="Y440" s="11"/>
      <c r="Z440" s="7"/>
      <c r="AA440" s="7"/>
      <c r="AB440" s="7"/>
      <c r="AC440" s="2"/>
      <c r="AG440" s="2"/>
      <c r="AH440" s="2"/>
      <c r="AI440" s="2"/>
      <c r="AJ440" s="2"/>
      <c r="AK440" s="2"/>
      <c r="AR440" s="2"/>
      <c r="AT440" s="2"/>
      <c r="AU440" s="2"/>
    </row>
    <row r="441" spans="1:47" ht="12.75" x14ac:dyDescent="0.2">
      <c r="A441" s="435">
        <f>Sept!A7</f>
        <v>2</v>
      </c>
      <c r="B441" s="436">
        <f>Sept!B7</f>
        <v>46027</v>
      </c>
      <c r="D441" s="437"/>
      <c r="E441" s="437"/>
      <c r="F441" s="437"/>
      <c r="G441" s="437"/>
      <c r="H441" s="437"/>
      <c r="I441" s="94">
        <f>Sept!I7</f>
        <v>0</v>
      </c>
      <c r="J441" s="438"/>
      <c r="K441" s="438"/>
      <c r="L441" s="438"/>
      <c r="M441" s="438"/>
      <c r="N441" s="438"/>
      <c r="O441" s="438"/>
      <c r="P441" s="438"/>
      <c r="Q441" s="94">
        <f>Sept!AQ7</f>
        <v>8</v>
      </c>
      <c r="R441" s="94"/>
      <c r="S441" s="94">
        <f>Sept!P7</f>
        <v>0</v>
      </c>
      <c r="T441" s="94">
        <f t="shared" si="81"/>
        <v>0</v>
      </c>
      <c r="V441" s="92"/>
      <c r="W441" s="84" t="str">
        <f t="shared" si="82"/>
        <v/>
      </c>
      <c r="X441" s="84" t="e">
        <f t="shared" si="80"/>
        <v>#VALUE!</v>
      </c>
      <c r="Y441" s="11"/>
      <c r="Z441" s="7"/>
      <c r="AA441" s="7"/>
      <c r="AB441" s="7"/>
      <c r="AC441" s="2"/>
      <c r="AG441" s="2"/>
      <c r="AH441" s="2"/>
      <c r="AI441" s="2"/>
      <c r="AJ441" s="2"/>
      <c r="AK441" s="2"/>
      <c r="AR441" s="2"/>
      <c r="AT441" s="2"/>
      <c r="AU441" s="2"/>
    </row>
    <row r="442" spans="1:47" ht="12.75" x14ac:dyDescent="0.2">
      <c r="A442" s="435">
        <f>Sept!A8</f>
        <v>3</v>
      </c>
      <c r="B442" s="436">
        <f>Sept!B8</f>
        <v>46028</v>
      </c>
      <c r="D442" s="437"/>
      <c r="E442" s="437"/>
      <c r="F442" s="437"/>
      <c r="G442" s="437"/>
      <c r="H442" s="437"/>
      <c r="I442" s="94">
        <f>Sept!I8</f>
        <v>0</v>
      </c>
      <c r="J442" s="438"/>
      <c r="K442" s="438"/>
      <c r="L442" s="438"/>
      <c r="M442" s="438"/>
      <c r="N442" s="438"/>
      <c r="O442" s="438"/>
      <c r="P442" s="438"/>
      <c r="Q442" s="94">
        <f>Sept!AQ8</f>
        <v>8</v>
      </c>
      <c r="R442" s="94"/>
      <c r="S442" s="94">
        <f>Sept!P8</f>
        <v>0</v>
      </c>
      <c r="T442" s="94">
        <f t="shared" si="81"/>
        <v>0</v>
      </c>
      <c r="V442" s="92"/>
      <c r="W442" s="84" t="str">
        <f t="shared" si="82"/>
        <v/>
      </c>
      <c r="X442" s="84" t="e">
        <f t="shared" si="80"/>
        <v>#VALUE!</v>
      </c>
      <c r="Y442" s="11"/>
      <c r="Z442" s="7"/>
      <c r="AA442" s="7"/>
      <c r="AB442" s="7"/>
      <c r="AC442" s="2"/>
      <c r="AG442" s="2"/>
      <c r="AH442" s="2"/>
      <c r="AI442" s="2"/>
      <c r="AJ442" s="2"/>
      <c r="AK442" s="2"/>
      <c r="AR442" s="2"/>
      <c r="AT442" s="2"/>
      <c r="AU442" s="2"/>
    </row>
    <row r="443" spans="1:47" ht="12.75" x14ac:dyDescent="0.2">
      <c r="A443" s="435">
        <f>Sept!A9</f>
        <v>4</v>
      </c>
      <c r="B443" s="436">
        <f>Sept!B9</f>
        <v>46029</v>
      </c>
      <c r="D443" s="437"/>
      <c r="E443" s="437"/>
      <c r="F443" s="437"/>
      <c r="G443" s="437"/>
      <c r="H443" s="437"/>
      <c r="I443" s="94">
        <f>Sept!I9</f>
        <v>0</v>
      </c>
      <c r="J443" s="438"/>
      <c r="K443" s="438"/>
      <c r="L443" s="438"/>
      <c r="M443" s="438"/>
      <c r="N443" s="438"/>
      <c r="O443" s="438"/>
      <c r="P443" s="438"/>
      <c r="Q443" s="94">
        <f>Sept!AQ9</f>
        <v>8</v>
      </c>
      <c r="R443" s="94"/>
      <c r="S443" s="94">
        <f>Sept!P9</f>
        <v>0</v>
      </c>
      <c r="T443" s="94">
        <f t="shared" si="81"/>
        <v>0</v>
      </c>
      <c r="V443" s="92"/>
      <c r="W443" s="84" t="str">
        <f t="shared" si="82"/>
        <v/>
      </c>
      <c r="X443" s="84" t="e">
        <f t="shared" si="80"/>
        <v>#VALUE!</v>
      </c>
      <c r="Y443" s="11"/>
      <c r="Z443" s="7"/>
      <c r="AA443" s="7"/>
      <c r="AB443" s="7"/>
      <c r="AC443" s="2"/>
      <c r="AG443" s="2"/>
      <c r="AH443" s="2"/>
      <c r="AI443" s="2"/>
      <c r="AJ443" s="2"/>
      <c r="AK443" s="2"/>
      <c r="AR443" s="2"/>
      <c r="AT443" s="2"/>
      <c r="AU443" s="2"/>
    </row>
    <row r="444" spans="1:47" ht="12.75" x14ac:dyDescent="0.2">
      <c r="A444" s="435">
        <f>Sept!A10</f>
        <v>5</v>
      </c>
      <c r="B444" s="436">
        <f>Sept!B10</f>
        <v>46030</v>
      </c>
      <c r="D444" s="437"/>
      <c r="E444" s="437"/>
      <c r="F444" s="437"/>
      <c r="G444" s="437"/>
      <c r="H444" s="437"/>
      <c r="I444" s="94">
        <f>Sept!I10</f>
        <v>0</v>
      </c>
      <c r="J444" s="438"/>
      <c r="K444" s="438"/>
      <c r="L444" s="438"/>
      <c r="M444" s="438"/>
      <c r="N444" s="438"/>
      <c r="O444" s="438"/>
      <c r="P444" s="438"/>
      <c r="Q444" s="94">
        <f>Sept!AQ10</f>
        <v>8</v>
      </c>
      <c r="R444" s="94"/>
      <c r="S444" s="94">
        <f>Sept!P10</f>
        <v>0</v>
      </c>
      <c r="T444" s="94">
        <f t="shared" si="81"/>
        <v>0</v>
      </c>
      <c r="V444" s="92"/>
      <c r="W444" s="84" t="str">
        <f t="shared" si="82"/>
        <v/>
      </c>
      <c r="X444" s="84" t="e">
        <f t="shared" si="80"/>
        <v>#VALUE!</v>
      </c>
      <c r="Y444" s="11"/>
      <c r="Z444" s="7"/>
      <c r="AA444" s="7"/>
      <c r="AB444" s="7"/>
      <c r="AC444" s="2"/>
      <c r="AG444" s="2"/>
      <c r="AH444" s="2"/>
      <c r="AI444" s="2"/>
      <c r="AJ444" s="2"/>
      <c r="AK444" s="2"/>
      <c r="AR444" s="2"/>
      <c r="AT444" s="2"/>
      <c r="AU444" s="2"/>
    </row>
    <row r="445" spans="1:47" ht="12.75" x14ac:dyDescent="0.2">
      <c r="A445" s="435">
        <f>Sept!A11</f>
        <v>6</v>
      </c>
      <c r="B445" s="436">
        <f>Sept!B11</f>
        <v>46031</v>
      </c>
      <c r="D445" s="437"/>
      <c r="E445" s="437"/>
      <c r="F445" s="437"/>
      <c r="G445" s="437"/>
      <c r="H445" s="437"/>
      <c r="I445" s="94">
        <f>Sept!I11</f>
        <v>0</v>
      </c>
      <c r="J445" s="438"/>
      <c r="K445" s="438"/>
      <c r="L445" s="438"/>
      <c r="M445" s="438"/>
      <c r="N445" s="438"/>
      <c r="O445" s="438"/>
      <c r="P445" s="438"/>
      <c r="Q445" s="94">
        <f>Sept!AQ11</f>
        <v>8</v>
      </c>
      <c r="R445" s="94"/>
      <c r="S445" s="94">
        <f>Sept!P11</f>
        <v>0</v>
      </c>
      <c r="T445" s="94">
        <f t="shared" si="81"/>
        <v>0</v>
      </c>
      <c r="V445" s="92"/>
      <c r="W445" s="84" t="str">
        <f t="shared" si="82"/>
        <v/>
      </c>
      <c r="X445" s="84" t="e">
        <f t="shared" si="80"/>
        <v>#VALUE!</v>
      </c>
      <c r="Y445" s="11"/>
      <c r="Z445" s="7"/>
      <c r="AA445" s="7"/>
      <c r="AB445" s="7"/>
      <c r="AC445" s="2"/>
      <c r="AG445" s="2"/>
      <c r="AH445" s="2"/>
      <c r="AI445" s="2"/>
      <c r="AJ445" s="2"/>
      <c r="AK445" s="2"/>
      <c r="AR445" s="2"/>
      <c r="AT445" s="2"/>
      <c r="AU445" s="2"/>
    </row>
    <row r="446" spans="1:47" ht="12.75" x14ac:dyDescent="0.2">
      <c r="A446" s="435">
        <f>Sept!A12</f>
        <v>7</v>
      </c>
      <c r="B446" s="436">
        <f>Sept!B12</f>
        <v>46032</v>
      </c>
      <c r="D446" s="437"/>
      <c r="E446" s="437"/>
      <c r="F446" s="437"/>
      <c r="G446" s="437"/>
      <c r="H446" s="437"/>
      <c r="I446" s="94">
        <f>Sept!I12</f>
        <v>0</v>
      </c>
      <c r="J446" s="438"/>
      <c r="K446" s="438"/>
      <c r="L446" s="438"/>
      <c r="M446" s="438"/>
      <c r="N446" s="438"/>
      <c r="O446" s="438"/>
      <c r="P446" s="438"/>
      <c r="Q446" s="94">
        <f>Sept!AQ12</f>
        <v>0</v>
      </c>
      <c r="R446" s="94"/>
      <c r="S446" s="94">
        <f>Sept!P12</f>
        <v>0</v>
      </c>
      <c r="T446" s="94">
        <f t="shared" si="81"/>
        <v>0</v>
      </c>
      <c r="V446" s="92"/>
      <c r="W446" s="84" t="str">
        <f t="shared" si="82"/>
        <v/>
      </c>
      <c r="X446" s="84" t="e">
        <f t="shared" si="80"/>
        <v>#VALUE!</v>
      </c>
      <c r="Y446" s="11"/>
      <c r="Z446" s="7"/>
      <c r="AA446" s="7"/>
      <c r="AB446" s="7"/>
      <c r="AC446" s="2"/>
      <c r="AG446" s="2"/>
      <c r="AH446" s="2"/>
      <c r="AI446" s="2"/>
      <c r="AJ446" s="2"/>
      <c r="AK446" s="2"/>
      <c r="AR446" s="2"/>
      <c r="AT446" s="2"/>
      <c r="AU446" s="2"/>
    </row>
    <row r="447" spans="1:47" ht="12.75" x14ac:dyDescent="0.2">
      <c r="A447" s="435">
        <f>Sept!A13</f>
        <v>1</v>
      </c>
      <c r="B447" s="436">
        <f>Sept!B13</f>
        <v>46033</v>
      </c>
      <c r="D447" s="437"/>
      <c r="E447" s="437"/>
      <c r="F447" s="437"/>
      <c r="G447" s="437"/>
      <c r="H447" s="437"/>
      <c r="I447" s="94">
        <f>Sept!I13</f>
        <v>0</v>
      </c>
      <c r="J447" s="92"/>
      <c r="K447" s="438"/>
      <c r="L447" s="438"/>
      <c r="M447" s="438"/>
      <c r="N447" s="438"/>
      <c r="O447" s="438"/>
      <c r="P447" s="438"/>
      <c r="Q447" s="94">
        <f>Sept!AQ13</f>
        <v>0</v>
      </c>
      <c r="R447" s="94"/>
      <c r="S447" s="94">
        <f>Sept!P13</f>
        <v>0</v>
      </c>
      <c r="T447" s="94">
        <f t="shared" si="81"/>
        <v>0</v>
      </c>
      <c r="V447" s="92"/>
      <c r="W447" s="84">
        <f t="shared" si="82"/>
        <v>40</v>
      </c>
      <c r="X447" s="84">
        <f t="shared" si="80"/>
        <v>-40</v>
      </c>
      <c r="Y447" s="11"/>
      <c r="Z447" s="7"/>
      <c r="AA447" s="7"/>
      <c r="AB447" s="7"/>
      <c r="AC447" s="2"/>
      <c r="AG447" s="2"/>
      <c r="AH447" s="2"/>
      <c r="AI447" s="2"/>
      <c r="AJ447" s="2"/>
      <c r="AK447" s="2"/>
      <c r="AR447" s="2"/>
      <c r="AT447" s="2"/>
      <c r="AU447" s="2"/>
    </row>
    <row r="448" spans="1:47" ht="12.75" x14ac:dyDescent="0.2">
      <c r="A448" s="435">
        <f>Sept!A14</f>
        <v>2</v>
      </c>
      <c r="B448" s="436">
        <f>Sept!B14</f>
        <v>46034</v>
      </c>
      <c r="D448" s="437"/>
      <c r="E448" s="437"/>
      <c r="F448" s="437"/>
      <c r="G448" s="437"/>
      <c r="H448" s="437"/>
      <c r="I448" s="94">
        <f>Sept!I14</f>
        <v>0</v>
      </c>
      <c r="J448" s="92"/>
      <c r="K448" s="438"/>
      <c r="L448" s="438"/>
      <c r="M448" s="438"/>
      <c r="N448" s="438"/>
      <c r="O448" s="438"/>
      <c r="P448" s="438"/>
      <c r="Q448" s="94">
        <f>Sept!AQ14</f>
        <v>8</v>
      </c>
      <c r="R448" s="94"/>
      <c r="S448" s="94">
        <f>Sept!P14</f>
        <v>0</v>
      </c>
      <c r="T448" s="94">
        <f t="shared" si="81"/>
        <v>0</v>
      </c>
      <c r="V448" s="92"/>
      <c r="W448" s="84" t="str">
        <f t="shared" si="82"/>
        <v/>
      </c>
      <c r="X448" s="84" t="e">
        <f t="shared" si="80"/>
        <v>#VALUE!</v>
      </c>
      <c r="Y448" s="11"/>
      <c r="Z448" s="7"/>
      <c r="AA448" s="7"/>
      <c r="AB448" s="7"/>
      <c r="AC448" s="2"/>
      <c r="AG448" s="2"/>
      <c r="AH448" s="2"/>
      <c r="AI448" s="2"/>
      <c r="AJ448" s="2"/>
      <c r="AK448" s="2"/>
      <c r="AR448" s="2"/>
      <c r="AT448" s="2"/>
      <c r="AU448" s="2"/>
    </row>
    <row r="449" spans="1:47" ht="12.75" x14ac:dyDescent="0.2">
      <c r="A449" s="435">
        <f>Sept!A15</f>
        <v>3</v>
      </c>
      <c r="B449" s="436">
        <f>Sept!B15</f>
        <v>46035</v>
      </c>
      <c r="D449" s="437"/>
      <c r="E449" s="437"/>
      <c r="F449" s="437"/>
      <c r="G449" s="437"/>
      <c r="H449" s="437"/>
      <c r="I449" s="94">
        <f>Sept!I15</f>
        <v>0</v>
      </c>
      <c r="J449" s="92"/>
      <c r="K449" s="438"/>
      <c r="L449" s="438"/>
      <c r="M449" s="438"/>
      <c r="N449" s="438"/>
      <c r="O449" s="438"/>
      <c r="P449" s="438"/>
      <c r="Q449" s="94">
        <f>Sept!AQ15</f>
        <v>8</v>
      </c>
      <c r="R449" s="94"/>
      <c r="S449" s="94">
        <f>Sept!P15</f>
        <v>0</v>
      </c>
      <c r="T449" s="94">
        <f t="shared" si="81"/>
        <v>0</v>
      </c>
      <c r="V449" s="92"/>
      <c r="W449" s="84" t="str">
        <f t="shared" si="82"/>
        <v/>
      </c>
      <c r="X449" s="84" t="e">
        <f t="shared" si="80"/>
        <v>#VALUE!</v>
      </c>
      <c r="Y449" s="11"/>
      <c r="Z449" s="7"/>
      <c r="AA449" s="7"/>
      <c r="AB449" s="7"/>
      <c r="AC449" s="2"/>
      <c r="AG449" s="2"/>
      <c r="AH449" s="2"/>
      <c r="AI449" s="2"/>
      <c r="AJ449" s="2"/>
      <c r="AK449" s="2"/>
      <c r="AR449" s="2"/>
      <c r="AT449" s="2"/>
      <c r="AU449" s="2"/>
    </row>
    <row r="450" spans="1:47" ht="12.75" x14ac:dyDescent="0.2">
      <c r="A450" s="435">
        <f>Sept!A16</f>
        <v>4</v>
      </c>
      <c r="B450" s="436">
        <f>Sept!B16</f>
        <v>46036</v>
      </c>
      <c r="D450" s="437"/>
      <c r="E450" s="437"/>
      <c r="F450" s="437"/>
      <c r="G450" s="437"/>
      <c r="H450" s="437"/>
      <c r="I450" s="94">
        <f>Sept!I16</f>
        <v>0</v>
      </c>
      <c r="J450" s="92"/>
      <c r="K450" s="438"/>
      <c r="L450" s="438"/>
      <c r="M450" s="438"/>
      <c r="N450" s="438"/>
      <c r="O450" s="438"/>
      <c r="P450" s="438"/>
      <c r="Q450" s="94">
        <f>Sept!AQ16</f>
        <v>8</v>
      </c>
      <c r="R450" s="94"/>
      <c r="S450" s="94">
        <f>Sept!P16</f>
        <v>0</v>
      </c>
      <c r="T450" s="94">
        <f t="shared" si="81"/>
        <v>0</v>
      </c>
      <c r="V450" s="92"/>
      <c r="W450" s="84" t="str">
        <f t="shared" si="82"/>
        <v/>
      </c>
      <c r="X450" s="84" t="e">
        <f t="shared" si="80"/>
        <v>#VALUE!</v>
      </c>
      <c r="Y450" s="11"/>
      <c r="Z450" s="7"/>
      <c r="AA450" s="7"/>
      <c r="AB450" s="7"/>
      <c r="AC450" s="2"/>
      <c r="AG450" s="2"/>
      <c r="AH450" s="2"/>
      <c r="AI450" s="2"/>
      <c r="AJ450" s="2"/>
      <c r="AK450" s="2"/>
      <c r="AR450" s="2"/>
      <c r="AT450" s="2"/>
      <c r="AU450" s="2"/>
    </row>
    <row r="451" spans="1:47" ht="12.75" x14ac:dyDescent="0.2">
      <c r="A451" s="435">
        <f>Sept!A17</f>
        <v>5</v>
      </c>
      <c r="B451" s="436">
        <f>Sept!B17</f>
        <v>46037</v>
      </c>
      <c r="D451" s="437"/>
      <c r="E451" s="437"/>
      <c r="F451" s="437"/>
      <c r="G451" s="437"/>
      <c r="H451" s="437"/>
      <c r="I451" s="94">
        <f>Sept!I17</f>
        <v>0</v>
      </c>
      <c r="J451" s="92"/>
      <c r="K451" s="438"/>
      <c r="L451" s="438"/>
      <c r="M451" s="438"/>
      <c r="N451" s="438"/>
      <c r="O451" s="438"/>
      <c r="P451" s="438"/>
      <c r="Q451" s="94">
        <f>Sept!AQ17</f>
        <v>8</v>
      </c>
      <c r="R451" s="94"/>
      <c r="S451" s="94">
        <f>Sept!P17</f>
        <v>0</v>
      </c>
      <c r="T451" s="94">
        <f t="shared" si="81"/>
        <v>0</v>
      </c>
      <c r="V451" s="92"/>
      <c r="W451" s="84" t="str">
        <f t="shared" si="82"/>
        <v/>
      </c>
      <c r="X451" s="84" t="e">
        <f t="shared" ref="X451:X514" si="83">V451-W451</f>
        <v>#VALUE!</v>
      </c>
      <c r="Y451" s="11"/>
      <c r="Z451" s="7"/>
      <c r="AA451" s="7"/>
      <c r="AB451" s="7"/>
      <c r="AC451" s="2"/>
      <c r="AG451" s="2"/>
      <c r="AH451" s="2"/>
      <c r="AI451" s="2"/>
      <c r="AJ451" s="2"/>
      <c r="AK451" s="2"/>
      <c r="AR451" s="2"/>
      <c r="AT451" s="2"/>
      <c r="AU451" s="2"/>
    </row>
    <row r="452" spans="1:47" ht="12.75" x14ac:dyDescent="0.2">
      <c r="A452" s="435">
        <f>Sept!A18</f>
        <v>6</v>
      </c>
      <c r="B452" s="436">
        <f>Sept!B18</f>
        <v>46038</v>
      </c>
      <c r="D452" s="437"/>
      <c r="E452" s="437"/>
      <c r="F452" s="437"/>
      <c r="G452" s="437"/>
      <c r="H452" s="437"/>
      <c r="I452" s="94">
        <f>Sept!I18</f>
        <v>0</v>
      </c>
      <c r="J452" s="92"/>
      <c r="K452" s="438"/>
      <c r="L452" s="438"/>
      <c r="M452" s="438"/>
      <c r="N452" s="438"/>
      <c r="O452" s="438"/>
      <c r="P452" s="438"/>
      <c r="Q452" s="94">
        <f>Sept!AQ18</f>
        <v>8</v>
      </c>
      <c r="R452" s="94"/>
      <c r="S452" s="94">
        <f>Sept!P18</f>
        <v>0</v>
      </c>
      <c r="T452" s="94">
        <f t="shared" si="81"/>
        <v>0</v>
      </c>
      <c r="V452" s="92"/>
      <c r="W452" s="84" t="str">
        <f t="shared" si="82"/>
        <v/>
      </c>
      <c r="X452" s="84" t="e">
        <f t="shared" si="83"/>
        <v>#VALUE!</v>
      </c>
      <c r="Y452" s="11"/>
      <c r="Z452" s="7"/>
      <c r="AA452" s="7"/>
      <c r="AB452" s="7"/>
      <c r="AC452" s="2"/>
      <c r="AG452" s="2"/>
      <c r="AH452" s="2"/>
      <c r="AI452" s="2"/>
      <c r="AJ452" s="2"/>
      <c r="AK452" s="2"/>
      <c r="AR452" s="2"/>
      <c r="AT452" s="2"/>
      <c r="AU452" s="2"/>
    </row>
    <row r="453" spans="1:47" ht="12.75" x14ac:dyDescent="0.2">
      <c r="A453" s="435">
        <f>Sept!A19</f>
        <v>7</v>
      </c>
      <c r="B453" s="436">
        <f>Sept!B19</f>
        <v>46039</v>
      </c>
      <c r="D453" s="437"/>
      <c r="E453" s="437"/>
      <c r="F453" s="437"/>
      <c r="G453" s="437"/>
      <c r="H453" s="437"/>
      <c r="I453" s="94">
        <f>Sept!I19</f>
        <v>0</v>
      </c>
      <c r="J453" s="92"/>
      <c r="K453" s="438"/>
      <c r="L453" s="438"/>
      <c r="M453" s="438"/>
      <c r="N453" s="438"/>
      <c r="O453" s="438"/>
      <c r="P453" s="438"/>
      <c r="Q453" s="94">
        <f>Sept!AQ19</f>
        <v>0</v>
      </c>
      <c r="R453" s="94"/>
      <c r="S453" s="94">
        <f>Sept!P19</f>
        <v>0</v>
      </c>
      <c r="T453" s="94">
        <f t="shared" si="81"/>
        <v>0</v>
      </c>
      <c r="V453" s="92"/>
      <c r="W453" s="84" t="str">
        <f t="shared" si="82"/>
        <v/>
      </c>
      <c r="X453" s="84" t="e">
        <f t="shared" si="83"/>
        <v>#VALUE!</v>
      </c>
      <c r="Y453" s="11"/>
      <c r="Z453" s="7"/>
      <c r="AA453" s="7"/>
      <c r="AB453" s="7"/>
      <c r="AC453" s="2"/>
      <c r="AG453" s="2"/>
      <c r="AH453" s="2"/>
      <c r="AI453" s="2"/>
      <c r="AJ453" s="2"/>
      <c r="AK453" s="2"/>
      <c r="AR453" s="2"/>
      <c r="AT453" s="2"/>
      <c r="AU453" s="2"/>
    </row>
    <row r="454" spans="1:47" ht="12.75" x14ac:dyDescent="0.2">
      <c r="A454" s="435">
        <f>Sept!A20</f>
        <v>1</v>
      </c>
      <c r="B454" s="436">
        <f>Sept!B20</f>
        <v>46040</v>
      </c>
      <c r="D454" s="437"/>
      <c r="E454" s="437"/>
      <c r="F454" s="437"/>
      <c r="G454" s="437"/>
      <c r="H454" s="437"/>
      <c r="I454" s="94">
        <f>Sept!I20</f>
        <v>0</v>
      </c>
      <c r="J454" s="92"/>
      <c r="K454" s="438"/>
      <c r="L454" s="438"/>
      <c r="M454" s="438"/>
      <c r="N454" s="438"/>
      <c r="O454" s="438"/>
      <c r="P454" s="438"/>
      <c r="Q454" s="94">
        <f>Sept!AQ20</f>
        <v>0</v>
      </c>
      <c r="R454" s="94"/>
      <c r="S454" s="94">
        <f>Sept!P20</f>
        <v>0</v>
      </c>
      <c r="T454" s="94">
        <f t="shared" si="81"/>
        <v>0</v>
      </c>
      <c r="V454" s="92"/>
      <c r="W454" s="84">
        <f t="shared" si="82"/>
        <v>40</v>
      </c>
      <c r="X454" s="84">
        <f t="shared" si="83"/>
        <v>-40</v>
      </c>
      <c r="Y454" s="11"/>
      <c r="Z454" s="7"/>
      <c r="AA454" s="7"/>
      <c r="AB454" s="7"/>
      <c r="AC454" s="2"/>
      <c r="AG454" s="2"/>
      <c r="AH454" s="2"/>
      <c r="AI454" s="2"/>
      <c r="AJ454" s="2"/>
      <c r="AK454" s="2"/>
      <c r="AR454" s="2"/>
      <c r="AT454" s="2"/>
      <c r="AU454" s="2"/>
    </row>
    <row r="455" spans="1:47" ht="12.75" x14ac:dyDescent="0.2">
      <c r="A455" s="435">
        <f>Sept!A21</f>
        <v>2</v>
      </c>
      <c r="B455" s="436">
        <f>Sept!B21</f>
        <v>46041</v>
      </c>
      <c r="D455" s="437"/>
      <c r="E455" s="437"/>
      <c r="F455" s="437"/>
      <c r="G455" s="437"/>
      <c r="H455" s="437"/>
      <c r="I455" s="94">
        <f>Sept!I21</f>
        <v>0</v>
      </c>
      <c r="J455" s="438"/>
      <c r="K455" s="438"/>
      <c r="L455" s="438"/>
      <c r="M455" s="438"/>
      <c r="N455" s="438"/>
      <c r="O455" s="438"/>
      <c r="P455" s="438"/>
      <c r="Q455" s="94">
        <f>Sept!AQ21</f>
        <v>8</v>
      </c>
      <c r="R455" s="94"/>
      <c r="S455" s="94">
        <f>Sept!P21</f>
        <v>0</v>
      </c>
      <c r="T455" s="94">
        <f t="shared" ref="T455:T518" si="84">IF(A455=1,SUM(I449:I455),0)</f>
        <v>0</v>
      </c>
      <c r="V455" s="92"/>
      <c r="W455" s="84" t="str">
        <f t="shared" ref="W455:W518" si="85">IF(A455=1,SUM(Q449:Q455),"")</f>
        <v/>
      </c>
      <c r="X455" s="84" t="e">
        <f t="shared" si="83"/>
        <v>#VALUE!</v>
      </c>
      <c r="Y455" s="11"/>
      <c r="Z455" s="7"/>
      <c r="AA455" s="7"/>
      <c r="AB455" s="7"/>
      <c r="AC455" s="2"/>
      <c r="AG455" s="2"/>
      <c r="AH455" s="2"/>
      <c r="AI455" s="2"/>
      <c r="AJ455" s="2"/>
      <c r="AK455" s="2"/>
      <c r="AR455" s="2"/>
      <c r="AT455" s="2"/>
      <c r="AU455" s="2"/>
    </row>
    <row r="456" spans="1:47" ht="12.75" x14ac:dyDescent="0.2">
      <c r="A456" s="435">
        <f>Sept!A22</f>
        <v>3</v>
      </c>
      <c r="B456" s="436">
        <f>Sept!B22</f>
        <v>46042</v>
      </c>
      <c r="D456" s="437"/>
      <c r="E456" s="437"/>
      <c r="F456" s="437"/>
      <c r="G456" s="437"/>
      <c r="H456" s="437"/>
      <c r="I456" s="94">
        <f>Sept!I22</f>
        <v>0</v>
      </c>
      <c r="J456" s="438"/>
      <c r="K456" s="438"/>
      <c r="L456" s="438"/>
      <c r="M456" s="438"/>
      <c r="N456" s="438"/>
      <c r="O456" s="438"/>
      <c r="P456" s="438"/>
      <c r="Q456" s="94">
        <f>Sept!AQ22</f>
        <v>8</v>
      </c>
      <c r="R456" s="94"/>
      <c r="S456" s="94">
        <f>Sept!P22</f>
        <v>0</v>
      </c>
      <c r="T456" s="94">
        <f t="shared" si="84"/>
        <v>0</v>
      </c>
      <c r="V456" s="92"/>
      <c r="W456" s="84" t="str">
        <f t="shared" si="85"/>
        <v/>
      </c>
      <c r="X456" s="84" t="e">
        <f t="shared" si="83"/>
        <v>#VALUE!</v>
      </c>
      <c r="Y456" s="11"/>
      <c r="Z456" s="7"/>
      <c r="AA456" s="7"/>
      <c r="AB456" s="7"/>
      <c r="AC456" s="2"/>
      <c r="AG456" s="2"/>
      <c r="AH456" s="2"/>
      <c r="AI456" s="2"/>
      <c r="AJ456" s="2"/>
      <c r="AK456" s="2"/>
      <c r="AR456" s="2"/>
      <c r="AT456" s="2"/>
      <c r="AU456" s="2"/>
    </row>
    <row r="457" spans="1:47" ht="12.75" x14ac:dyDescent="0.2">
      <c r="A457" s="435">
        <f>Sept!A23</f>
        <v>4</v>
      </c>
      <c r="B457" s="436">
        <f>Sept!B23</f>
        <v>46043</v>
      </c>
      <c r="D457" s="437"/>
      <c r="E457" s="437"/>
      <c r="F457" s="437"/>
      <c r="G457" s="437"/>
      <c r="H457" s="437"/>
      <c r="I457" s="94">
        <f>Sept!I23</f>
        <v>0</v>
      </c>
      <c r="J457" s="438"/>
      <c r="K457" s="438"/>
      <c r="L457" s="438"/>
      <c r="M457" s="438"/>
      <c r="N457" s="438"/>
      <c r="O457" s="438"/>
      <c r="P457" s="438"/>
      <c r="Q457" s="94">
        <f>Sept!AQ23</f>
        <v>8</v>
      </c>
      <c r="R457" s="94"/>
      <c r="S457" s="94">
        <f>Sept!P23</f>
        <v>0</v>
      </c>
      <c r="T457" s="94">
        <f t="shared" si="84"/>
        <v>0</v>
      </c>
      <c r="V457" s="92"/>
      <c r="W457" s="84" t="str">
        <f t="shared" si="85"/>
        <v/>
      </c>
      <c r="X457" s="84" t="e">
        <f t="shared" si="83"/>
        <v>#VALUE!</v>
      </c>
      <c r="Y457" s="11"/>
      <c r="Z457" s="7"/>
      <c r="AA457" s="7"/>
      <c r="AB457" s="7"/>
      <c r="AC457" s="2"/>
      <c r="AG457" s="2"/>
      <c r="AH457" s="2"/>
      <c r="AI457" s="2"/>
      <c r="AJ457" s="2"/>
      <c r="AK457" s="2"/>
      <c r="AR457" s="2"/>
      <c r="AT457" s="2"/>
      <c r="AU457" s="2"/>
    </row>
    <row r="458" spans="1:47" ht="12.75" x14ac:dyDescent="0.2">
      <c r="A458" s="435">
        <f>Sept!A24</f>
        <v>5</v>
      </c>
      <c r="B458" s="436">
        <f>Sept!B24</f>
        <v>46044</v>
      </c>
      <c r="D458" s="437"/>
      <c r="E458" s="437"/>
      <c r="F458" s="437"/>
      <c r="G458" s="437"/>
      <c r="H458" s="437"/>
      <c r="I458" s="94">
        <f>Sept!I24</f>
        <v>0</v>
      </c>
      <c r="J458" s="438"/>
      <c r="K458" s="438"/>
      <c r="L458" s="438"/>
      <c r="M458" s="438"/>
      <c r="N458" s="438"/>
      <c r="O458" s="438"/>
      <c r="P458" s="438"/>
      <c r="Q458" s="94">
        <f>Sept!AQ24</f>
        <v>8</v>
      </c>
      <c r="R458" s="94"/>
      <c r="S458" s="94">
        <f>Sept!P24</f>
        <v>0</v>
      </c>
      <c r="T458" s="94">
        <f t="shared" si="84"/>
        <v>0</v>
      </c>
      <c r="V458" s="92"/>
      <c r="W458" s="84" t="str">
        <f t="shared" si="85"/>
        <v/>
      </c>
      <c r="X458" s="84" t="e">
        <f t="shared" si="83"/>
        <v>#VALUE!</v>
      </c>
      <c r="Y458" s="11"/>
      <c r="Z458" s="7"/>
      <c r="AA458" s="7"/>
      <c r="AB458" s="7"/>
      <c r="AC458" s="2"/>
      <c r="AG458" s="2"/>
      <c r="AH458" s="2"/>
      <c r="AI458" s="2"/>
      <c r="AJ458" s="2"/>
      <c r="AK458" s="2"/>
      <c r="AR458" s="2"/>
      <c r="AT458" s="2"/>
      <c r="AU458" s="2"/>
    </row>
    <row r="459" spans="1:47" ht="12.75" x14ac:dyDescent="0.2">
      <c r="A459" s="435">
        <f>Sept!A25</f>
        <v>6</v>
      </c>
      <c r="B459" s="436">
        <f>Sept!B25</f>
        <v>46045</v>
      </c>
      <c r="D459" s="437"/>
      <c r="E459" s="437"/>
      <c r="F459" s="437"/>
      <c r="G459" s="437"/>
      <c r="H459" s="437"/>
      <c r="I459" s="94">
        <f>Sept!I25</f>
        <v>0</v>
      </c>
      <c r="J459" s="438"/>
      <c r="K459" s="438"/>
      <c r="L459" s="438"/>
      <c r="M459" s="438"/>
      <c r="N459" s="438"/>
      <c r="O459" s="438"/>
      <c r="P459" s="438"/>
      <c r="Q459" s="94">
        <f>Sept!AQ25</f>
        <v>8</v>
      </c>
      <c r="R459" s="94"/>
      <c r="S459" s="94">
        <f>Sept!P25</f>
        <v>0</v>
      </c>
      <c r="T459" s="94">
        <f t="shared" si="84"/>
        <v>0</v>
      </c>
      <c r="V459" s="92"/>
      <c r="W459" s="84" t="str">
        <f t="shared" si="85"/>
        <v/>
      </c>
      <c r="X459" s="84" t="e">
        <f t="shared" si="83"/>
        <v>#VALUE!</v>
      </c>
      <c r="Y459" s="11"/>
      <c r="Z459" s="7"/>
      <c r="AA459" s="7"/>
      <c r="AB459" s="7"/>
      <c r="AC459" s="2"/>
      <c r="AG459" s="2"/>
      <c r="AH459" s="2"/>
      <c r="AI459" s="2"/>
      <c r="AJ459" s="2"/>
      <c r="AK459" s="2"/>
      <c r="AR459" s="2"/>
      <c r="AT459" s="2"/>
      <c r="AU459" s="2"/>
    </row>
    <row r="460" spans="1:47" ht="12.75" x14ac:dyDescent="0.2">
      <c r="A460" s="435">
        <f>Sept!A26</f>
        <v>7</v>
      </c>
      <c r="B460" s="436">
        <f>Sept!B26</f>
        <v>46046</v>
      </c>
      <c r="D460" s="437"/>
      <c r="E460" s="437"/>
      <c r="F460" s="437"/>
      <c r="G460" s="437"/>
      <c r="H460" s="437"/>
      <c r="I460" s="94">
        <f>Sept!I26</f>
        <v>0</v>
      </c>
      <c r="J460" s="438"/>
      <c r="K460" s="438"/>
      <c r="L460" s="438"/>
      <c r="M460" s="438"/>
      <c r="N460" s="438"/>
      <c r="O460" s="438"/>
      <c r="P460" s="438"/>
      <c r="Q460" s="94">
        <f>Sept!AQ26</f>
        <v>0</v>
      </c>
      <c r="R460" s="94"/>
      <c r="S460" s="94">
        <f>Sept!P26</f>
        <v>0</v>
      </c>
      <c r="T460" s="94">
        <f t="shared" si="84"/>
        <v>0</v>
      </c>
      <c r="V460" s="92"/>
      <c r="W460" s="84" t="str">
        <f t="shared" si="85"/>
        <v/>
      </c>
      <c r="X460" s="84" t="e">
        <f t="shared" si="83"/>
        <v>#VALUE!</v>
      </c>
      <c r="Y460" s="11"/>
      <c r="Z460" s="7"/>
      <c r="AA460" s="7"/>
      <c r="AB460" s="7"/>
      <c r="AC460" s="2"/>
      <c r="AG460" s="2"/>
      <c r="AH460" s="2"/>
      <c r="AI460" s="2"/>
      <c r="AJ460" s="2"/>
      <c r="AK460" s="2"/>
      <c r="AR460" s="2"/>
      <c r="AT460" s="2"/>
      <c r="AU460" s="2"/>
    </row>
    <row r="461" spans="1:47" ht="12.75" x14ac:dyDescent="0.2">
      <c r="A461" s="435">
        <f>Sept!A27</f>
        <v>1</v>
      </c>
      <c r="B461" s="436">
        <f>Sept!B27</f>
        <v>46047</v>
      </c>
      <c r="D461" s="437"/>
      <c r="E461" s="437"/>
      <c r="F461" s="437"/>
      <c r="G461" s="437"/>
      <c r="H461" s="437"/>
      <c r="I461" s="94">
        <f>Sept!I27</f>
        <v>0</v>
      </c>
      <c r="J461" s="438"/>
      <c r="K461" s="438"/>
      <c r="L461" s="438"/>
      <c r="M461" s="438"/>
      <c r="N461" s="438"/>
      <c r="O461" s="438"/>
      <c r="P461" s="438"/>
      <c r="Q461" s="94">
        <f>Sept!AQ27</f>
        <v>0</v>
      </c>
      <c r="R461" s="94"/>
      <c r="S461" s="94">
        <f>Sept!P27</f>
        <v>0</v>
      </c>
      <c r="T461" s="94">
        <f t="shared" si="84"/>
        <v>0</v>
      </c>
      <c r="V461" s="92"/>
      <c r="W461" s="84">
        <f t="shared" si="85"/>
        <v>40</v>
      </c>
      <c r="X461" s="84">
        <f t="shared" si="83"/>
        <v>-40</v>
      </c>
      <c r="Y461" s="11"/>
      <c r="Z461" s="7"/>
      <c r="AA461" s="7"/>
      <c r="AB461" s="7"/>
      <c r="AC461" s="2"/>
      <c r="AG461" s="2"/>
      <c r="AH461" s="2"/>
      <c r="AI461" s="2"/>
      <c r="AJ461" s="2"/>
      <c r="AK461" s="2"/>
      <c r="AR461" s="2"/>
      <c r="AT461" s="2"/>
      <c r="AU461" s="2"/>
    </row>
    <row r="462" spans="1:47" ht="12.75" x14ac:dyDescent="0.2">
      <c r="A462" s="435">
        <f>Sept!A28</f>
        <v>2</v>
      </c>
      <c r="B462" s="436">
        <f>Sept!B28</f>
        <v>46048</v>
      </c>
      <c r="D462" s="437"/>
      <c r="E462" s="437"/>
      <c r="F462" s="437"/>
      <c r="G462" s="437"/>
      <c r="H462" s="437"/>
      <c r="I462" s="94">
        <f>Sept!I28</f>
        <v>0</v>
      </c>
      <c r="J462" s="438"/>
      <c r="K462" s="438"/>
      <c r="L462" s="438"/>
      <c r="M462" s="438"/>
      <c r="N462" s="438"/>
      <c r="O462" s="438"/>
      <c r="P462" s="438"/>
      <c r="Q462" s="94">
        <f>Sept!AQ28</f>
        <v>8</v>
      </c>
      <c r="R462" s="94"/>
      <c r="S462" s="94">
        <f>Sept!P28</f>
        <v>0</v>
      </c>
      <c r="T462" s="94">
        <f t="shared" si="84"/>
        <v>0</v>
      </c>
      <c r="V462" s="92"/>
      <c r="W462" s="84" t="str">
        <f t="shared" si="85"/>
        <v/>
      </c>
      <c r="X462" s="84" t="e">
        <f t="shared" si="83"/>
        <v>#VALUE!</v>
      </c>
      <c r="Y462" s="11"/>
      <c r="Z462" s="7"/>
      <c r="AA462" s="7"/>
      <c r="AB462" s="7"/>
      <c r="AC462" s="2"/>
      <c r="AG462" s="2"/>
      <c r="AH462" s="2"/>
      <c r="AI462" s="2"/>
      <c r="AJ462" s="2"/>
      <c r="AK462" s="2"/>
      <c r="AR462" s="2"/>
      <c r="AT462" s="2"/>
      <c r="AU462" s="2"/>
    </row>
    <row r="463" spans="1:47" ht="12.75" x14ac:dyDescent="0.2">
      <c r="A463" s="435">
        <f>Sept!A29</f>
        <v>3</v>
      </c>
      <c r="B463" s="436">
        <f>Sept!B29</f>
        <v>46049</v>
      </c>
      <c r="D463" s="437"/>
      <c r="E463" s="437"/>
      <c r="F463" s="437"/>
      <c r="G463" s="437"/>
      <c r="H463" s="437"/>
      <c r="I463" s="94">
        <f>Sept!I29</f>
        <v>0</v>
      </c>
      <c r="J463" s="438"/>
      <c r="K463" s="438"/>
      <c r="L463" s="438"/>
      <c r="M463" s="438"/>
      <c r="N463" s="438"/>
      <c r="O463" s="438"/>
      <c r="P463" s="438"/>
      <c r="Q463" s="94">
        <f>Sept!AQ29</f>
        <v>8</v>
      </c>
      <c r="R463" s="94"/>
      <c r="S463" s="94">
        <f>Sept!P29</f>
        <v>0</v>
      </c>
      <c r="T463" s="94">
        <f t="shared" si="84"/>
        <v>0</v>
      </c>
      <c r="V463" s="92"/>
      <c r="W463" s="84" t="str">
        <f t="shared" si="85"/>
        <v/>
      </c>
      <c r="X463" s="84" t="e">
        <f t="shared" si="83"/>
        <v>#VALUE!</v>
      </c>
      <c r="Y463" s="11"/>
      <c r="Z463" s="7"/>
      <c r="AA463" s="7"/>
      <c r="AB463" s="7"/>
      <c r="AC463" s="2"/>
      <c r="AG463" s="2"/>
      <c r="AH463" s="2"/>
      <c r="AI463" s="2"/>
      <c r="AJ463" s="2"/>
      <c r="AK463" s="2"/>
      <c r="AR463" s="2"/>
      <c r="AT463" s="2"/>
      <c r="AU463" s="2"/>
    </row>
    <row r="464" spans="1:47" ht="12.75" x14ac:dyDescent="0.2">
      <c r="A464" s="435">
        <f>Sept!A30</f>
        <v>4</v>
      </c>
      <c r="B464" s="436">
        <f>Sept!B30</f>
        <v>46050</v>
      </c>
      <c r="D464" s="437"/>
      <c r="E464" s="437"/>
      <c r="F464" s="437"/>
      <c r="G464" s="437"/>
      <c r="H464" s="437"/>
      <c r="I464" s="94">
        <f>Sept!I30</f>
        <v>0</v>
      </c>
      <c r="J464" s="438"/>
      <c r="K464" s="438"/>
      <c r="L464" s="438"/>
      <c r="M464" s="438"/>
      <c r="N464" s="438"/>
      <c r="O464" s="438"/>
      <c r="P464" s="438"/>
      <c r="Q464" s="94">
        <f>Sept!AQ30</f>
        <v>8</v>
      </c>
      <c r="R464" s="94"/>
      <c r="S464" s="94">
        <f>Sept!P30</f>
        <v>0</v>
      </c>
      <c r="T464" s="94">
        <f t="shared" si="84"/>
        <v>0</v>
      </c>
      <c r="V464" s="92"/>
      <c r="W464" s="84" t="str">
        <f t="shared" si="85"/>
        <v/>
      </c>
      <c r="X464" s="84" t="e">
        <f t="shared" si="83"/>
        <v>#VALUE!</v>
      </c>
      <c r="Y464" s="11"/>
      <c r="Z464" s="7"/>
      <c r="AA464" s="7"/>
      <c r="AB464" s="7"/>
      <c r="AC464" s="2"/>
      <c r="AG464" s="2"/>
      <c r="AH464" s="2"/>
      <c r="AI464" s="2"/>
      <c r="AJ464" s="2"/>
      <c r="AK464" s="2"/>
      <c r="AR464" s="2"/>
      <c r="AT464" s="2"/>
      <c r="AU464" s="2"/>
    </row>
    <row r="465" spans="1:47" ht="12.75" x14ac:dyDescent="0.2">
      <c r="A465" s="435">
        <f>Sept!A31</f>
        <v>5</v>
      </c>
      <c r="B465" s="436">
        <f>Sept!B31</f>
        <v>46051</v>
      </c>
      <c r="D465" s="437"/>
      <c r="E465" s="437"/>
      <c r="F465" s="437"/>
      <c r="G465" s="437"/>
      <c r="H465" s="437"/>
      <c r="I465" s="94">
        <f>Sept!I31</f>
        <v>0</v>
      </c>
      <c r="J465" s="438"/>
      <c r="K465" s="438"/>
      <c r="L465" s="438"/>
      <c r="M465" s="438"/>
      <c r="N465" s="438"/>
      <c r="O465" s="438"/>
      <c r="P465" s="438"/>
      <c r="Q465" s="94">
        <f>Sept!AQ31</f>
        <v>8</v>
      </c>
      <c r="R465" s="94"/>
      <c r="S465" s="94">
        <f>Sept!P31</f>
        <v>0</v>
      </c>
      <c r="T465" s="94">
        <f t="shared" si="84"/>
        <v>0</v>
      </c>
      <c r="V465" s="92"/>
      <c r="W465" s="84" t="str">
        <f t="shared" si="85"/>
        <v/>
      </c>
      <c r="X465" s="84" t="e">
        <f t="shared" si="83"/>
        <v>#VALUE!</v>
      </c>
      <c r="Y465" s="11"/>
      <c r="Z465" s="7"/>
      <c r="AA465" s="7"/>
      <c r="AB465" s="7"/>
      <c r="AC465" s="2"/>
      <c r="AG465" s="2"/>
      <c r="AH465" s="2"/>
      <c r="AI465" s="2"/>
      <c r="AJ465" s="2"/>
      <c r="AK465" s="2"/>
      <c r="AR465" s="2"/>
      <c r="AT465" s="2"/>
      <c r="AU465" s="2"/>
    </row>
    <row r="466" spans="1:47" ht="12.75" x14ac:dyDescent="0.2">
      <c r="A466" s="435">
        <f>Sept!A32</f>
        <v>6</v>
      </c>
      <c r="B466" s="436">
        <f>Sept!B32</f>
        <v>46052</v>
      </c>
      <c r="D466" s="437"/>
      <c r="E466" s="437"/>
      <c r="F466" s="437"/>
      <c r="G466" s="437"/>
      <c r="H466" s="437"/>
      <c r="I466" s="94">
        <f>Sept!I32</f>
        <v>0</v>
      </c>
      <c r="J466" s="438"/>
      <c r="K466" s="438"/>
      <c r="L466" s="438"/>
      <c r="M466" s="438"/>
      <c r="N466" s="438"/>
      <c r="O466" s="438"/>
      <c r="P466" s="438"/>
      <c r="Q466" s="94">
        <f>Sept!AQ32</f>
        <v>8</v>
      </c>
      <c r="R466" s="94"/>
      <c r="S466" s="94">
        <f>Sept!P32</f>
        <v>0</v>
      </c>
      <c r="T466" s="94">
        <f t="shared" si="84"/>
        <v>0</v>
      </c>
      <c r="V466" s="92"/>
      <c r="W466" s="84" t="str">
        <f t="shared" si="85"/>
        <v/>
      </c>
      <c r="X466" s="84" t="e">
        <f t="shared" si="83"/>
        <v>#VALUE!</v>
      </c>
      <c r="Y466" s="11"/>
      <c r="Z466" s="7"/>
      <c r="AA466" s="7"/>
      <c r="AB466" s="7"/>
      <c r="AC466" s="2"/>
      <c r="AG466" s="2"/>
      <c r="AH466" s="2"/>
      <c r="AI466" s="2"/>
      <c r="AJ466" s="2"/>
      <c r="AK466" s="2"/>
      <c r="AR466" s="2"/>
      <c r="AT466" s="2"/>
      <c r="AU466" s="2"/>
    </row>
    <row r="467" spans="1:47" ht="12.75" x14ac:dyDescent="0.2">
      <c r="A467" s="435">
        <f>Okt!A3</f>
        <v>5</v>
      </c>
      <c r="B467" s="436">
        <f>Okt!B3</f>
        <v>46023</v>
      </c>
      <c r="D467" s="437"/>
      <c r="E467" s="437"/>
      <c r="F467" s="437"/>
      <c r="G467" s="437"/>
      <c r="H467" s="437"/>
      <c r="I467" s="94">
        <f>Okt!I3</f>
        <v>0</v>
      </c>
      <c r="J467" s="438"/>
      <c r="K467" s="438"/>
      <c r="L467" s="438"/>
      <c r="M467" s="438"/>
      <c r="N467" s="438"/>
      <c r="O467" s="438"/>
      <c r="P467" s="438"/>
      <c r="Q467" s="94">
        <f>Okt!AQ3</f>
        <v>8</v>
      </c>
      <c r="R467" s="94"/>
      <c r="S467" s="94">
        <f>Okt!P3</f>
        <v>0</v>
      </c>
      <c r="T467" s="94">
        <f t="shared" si="84"/>
        <v>0</v>
      </c>
      <c r="V467" s="92"/>
      <c r="W467" s="84" t="str">
        <f t="shared" si="85"/>
        <v/>
      </c>
      <c r="X467" s="84" t="e">
        <f t="shared" si="83"/>
        <v>#VALUE!</v>
      </c>
      <c r="Y467" s="11"/>
      <c r="Z467" s="7"/>
      <c r="AA467" s="7"/>
      <c r="AB467" s="7"/>
      <c r="AC467" s="2"/>
      <c r="AG467" s="2"/>
      <c r="AH467" s="2"/>
      <c r="AI467" s="2"/>
      <c r="AJ467" s="2"/>
      <c r="AK467" s="2"/>
      <c r="AR467" s="2"/>
      <c r="AT467" s="2"/>
      <c r="AU467" s="2"/>
    </row>
    <row r="468" spans="1:47" ht="12.75" x14ac:dyDescent="0.2">
      <c r="A468" s="435">
        <f>Okt!A4</f>
        <v>6</v>
      </c>
      <c r="B468" s="436">
        <f>Okt!B4</f>
        <v>46024</v>
      </c>
      <c r="D468" s="437"/>
      <c r="E468" s="437"/>
      <c r="F468" s="437"/>
      <c r="G468" s="437"/>
      <c r="H468" s="437"/>
      <c r="I468" s="94">
        <f>Okt!I4</f>
        <v>0</v>
      </c>
      <c r="J468" s="438"/>
      <c r="K468" s="438"/>
      <c r="L468" s="438"/>
      <c r="M468" s="438"/>
      <c r="N468" s="438"/>
      <c r="O468" s="438"/>
      <c r="P468" s="438"/>
      <c r="Q468" s="94">
        <f>Okt!AQ4</f>
        <v>8</v>
      </c>
      <c r="R468" s="94"/>
      <c r="S468" s="94">
        <f>Okt!P4</f>
        <v>0</v>
      </c>
      <c r="T468" s="94">
        <f t="shared" si="84"/>
        <v>0</v>
      </c>
      <c r="V468" s="92"/>
      <c r="W468" s="84" t="str">
        <f t="shared" si="85"/>
        <v/>
      </c>
      <c r="X468" s="84" t="e">
        <f t="shared" si="83"/>
        <v>#VALUE!</v>
      </c>
      <c r="Y468" s="11"/>
      <c r="Z468" s="7"/>
      <c r="AA468" s="7"/>
      <c r="AB468" s="7"/>
      <c r="AC468" s="2"/>
      <c r="AG468" s="2"/>
      <c r="AH468" s="2"/>
      <c r="AI468" s="2"/>
      <c r="AJ468" s="2"/>
      <c r="AK468" s="2"/>
      <c r="AR468" s="2"/>
      <c r="AT468" s="2"/>
      <c r="AU468" s="2"/>
    </row>
    <row r="469" spans="1:47" ht="12.75" x14ac:dyDescent="0.2">
      <c r="A469" s="435">
        <f>Okt!A5</f>
        <v>7</v>
      </c>
      <c r="B469" s="436">
        <f>Okt!B5</f>
        <v>46025</v>
      </c>
      <c r="D469" s="437"/>
      <c r="E469" s="437"/>
      <c r="F469" s="437"/>
      <c r="G469" s="437"/>
      <c r="H469" s="437"/>
      <c r="I469" s="94">
        <f>Okt!I5</f>
        <v>0</v>
      </c>
      <c r="J469" s="438"/>
      <c r="K469" s="438"/>
      <c r="L469" s="438"/>
      <c r="M469" s="438"/>
      <c r="N469" s="438"/>
      <c r="O469" s="438"/>
      <c r="P469" s="438"/>
      <c r="Q469" s="94">
        <f>Okt!AQ5</f>
        <v>0</v>
      </c>
      <c r="R469" s="94"/>
      <c r="S469" s="94">
        <f>Okt!P5</f>
        <v>0</v>
      </c>
      <c r="T469" s="94">
        <f t="shared" si="84"/>
        <v>0</v>
      </c>
      <c r="V469" s="92"/>
      <c r="W469" s="84" t="str">
        <f t="shared" si="85"/>
        <v/>
      </c>
      <c r="X469" s="84" t="e">
        <f t="shared" si="83"/>
        <v>#VALUE!</v>
      </c>
      <c r="Y469" s="11"/>
      <c r="Z469" s="7"/>
      <c r="AA469" s="7"/>
      <c r="AB469" s="7"/>
      <c r="AC469" s="2"/>
      <c r="AG469" s="2"/>
      <c r="AH469" s="2"/>
      <c r="AI469" s="2"/>
      <c r="AJ469" s="2"/>
      <c r="AK469" s="2"/>
      <c r="AR469" s="2"/>
      <c r="AT469" s="2"/>
      <c r="AU469" s="2"/>
    </row>
    <row r="470" spans="1:47" ht="12.75" x14ac:dyDescent="0.2">
      <c r="A470" s="435">
        <f>Okt!A6</f>
        <v>1</v>
      </c>
      <c r="B470" s="436">
        <f>Okt!B6</f>
        <v>46026</v>
      </c>
      <c r="D470" s="437"/>
      <c r="E470" s="437"/>
      <c r="F470" s="437"/>
      <c r="G470" s="437"/>
      <c r="H470" s="437"/>
      <c r="I470" s="94">
        <f>Okt!I6</f>
        <v>0</v>
      </c>
      <c r="J470" s="438"/>
      <c r="K470" s="438"/>
      <c r="L470" s="438"/>
      <c r="M470" s="438"/>
      <c r="N470" s="438"/>
      <c r="O470" s="438"/>
      <c r="P470" s="438"/>
      <c r="Q470" s="94">
        <f>Okt!AQ6</f>
        <v>0</v>
      </c>
      <c r="R470" s="94"/>
      <c r="S470" s="94">
        <f>Okt!P6</f>
        <v>0</v>
      </c>
      <c r="T470" s="94">
        <f t="shared" si="84"/>
        <v>0</v>
      </c>
      <c r="V470" s="92"/>
      <c r="W470" s="84">
        <f t="shared" si="85"/>
        <v>40</v>
      </c>
      <c r="X470" s="84">
        <f t="shared" si="83"/>
        <v>-40</v>
      </c>
      <c r="Y470" s="11"/>
      <c r="Z470" s="7"/>
      <c r="AA470" s="7"/>
      <c r="AB470" s="7"/>
      <c r="AC470" s="2"/>
      <c r="AG470" s="2"/>
      <c r="AH470" s="2"/>
      <c r="AI470" s="2"/>
      <c r="AJ470" s="2"/>
      <c r="AK470" s="2"/>
      <c r="AR470" s="2"/>
      <c r="AT470" s="2"/>
      <c r="AU470" s="2"/>
    </row>
    <row r="471" spans="1:47" ht="12.75" x14ac:dyDescent="0.2">
      <c r="A471" s="435">
        <f>Okt!A7</f>
        <v>2</v>
      </c>
      <c r="B471" s="436">
        <f>Okt!B7</f>
        <v>46027</v>
      </c>
      <c r="D471" s="437"/>
      <c r="E471" s="437"/>
      <c r="F471" s="437"/>
      <c r="G471" s="437"/>
      <c r="H471" s="437"/>
      <c r="I471" s="94">
        <f>Okt!I7</f>
        <v>0</v>
      </c>
      <c r="J471" s="438"/>
      <c r="K471" s="438"/>
      <c r="L471" s="438"/>
      <c r="M471" s="438"/>
      <c r="N471" s="438"/>
      <c r="O471" s="438"/>
      <c r="P471" s="438"/>
      <c r="Q471" s="94">
        <f>Okt!AQ7</f>
        <v>8</v>
      </c>
      <c r="R471" s="94"/>
      <c r="S471" s="94">
        <f>Okt!P7</f>
        <v>0</v>
      </c>
      <c r="T471" s="94">
        <f t="shared" si="84"/>
        <v>0</v>
      </c>
      <c r="V471" s="92"/>
      <c r="W471" s="84" t="str">
        <f t="shared" si="85"/>
        <v/>
      </c>
      <c r="X471" s="84" t="e">
        <f t="shared" si="83"/>
        <v>#VALUE!</v>
      </c>
      <c r="Y471" s="11"/>
      <c r="Z471" s="7"/>
      <c r="AA471" s="7"/>
      <c r="AB471" s="7"/>
      <c r="AC471" s="2"/>
      <c r="AG471" s="2"/>
      <c r="AH471" s="2"/>
      <c r="AI471" s="2"/>
      <c r="AJ471" s="2"/>
      <c r="AK471" s="2"/>
      <c r="AR471" s="2"/>
      <c r="AT471" s="2"/>
      <c r="AU471" s="2"/>
    </row>
    <row r="472" spans="1:47" ht="12.75" x14ac:dyDescent="0.2">
      <c r="A472" s="435">
        <f>Okt!A8</f>
        <v>3</v>
      </c>
      <c r="B472" s="436">
        <f>Okt!B8</f>
        <v>46028</v>
      </c>
      <c r="D472" s="437"/>
      <c r="E472" s="437"/>
      <c r="F472" s="437"/>
      <c r="G472" s="437"/>
      <c r="H472" s="437"/>
      <c r="I472" s="94">
        <f>Okt!I8</f>
        <v>0</v>
      </c>
      <c r="J472" s="438"/>
      <c r="K472" s="438"/>
      <c r="L472" s="438"/>
      <c r="M472" s="438"/>
      <c r="N472" s="438"/>
      <c r="O472" s="438"/>
      <c r="P472" s="438"/>
      <c r="Q472" s="94">
        <f>Okt!AQ8</f>
        <v>8</v>
      </c>
      <c r="R472" s="94"/>
      <c r="S472" s="94">
        <f>Okt!P8</f>
        <v>0</v>
      </c>
      <c r="T472" s="94">
        <f t="shared" si="84"/>
        <v>0</v>
      </c>
      <c r="V472" s="92"/>
      <c r="W472" s="84" t="str">
        <f t="shared" si="85"/>
        <v/>
      </c>
      <c r="X472" s="84" t="e">
        <f t="shared" si="83"/>
        <v>#VALUE!</v>
      </c>
      <c r="Y472" s="11"/>
      <c r="Z472" s="7"/>
      <c r="AA472" s="7"/>
      <c r="AB472" s="7"/>
      <c r="AC472" s="2"/>
      <c r="AG472" s="2"/>
      <c r="AH472" s="2"/>
      <c r="AI472" s="2"/>
      <c r="AJ472" s="2"/>
      <c r="AK472" s="2"/>
      <c r="AR472" s="2"/>
      <c r="AT472" s="2"/>
      <c r="AU472" s="2"/>
    </row>
    <row r="473" spans="1:47" ht="12.75" x14ac:dyDescent="0.2">
      <c r="A473" s="435">
        <f>Okt!A9</f>
        <v>4</v>
      </c>
      <c r="B473" s="436">
        <f>Okt!B9</f>
        <v>46029</v>
      </c>
      <c r="D473" s="437"/>
      <c r="E473" s="437"/>
      <c r="F473" s="437"/>
      <c r="G473" s="437"/>
      <c r="H473" s="437"/>
      <c r="I473" s="94">
        <f>Okt!I9</f>
        <v>0</v>
      </c>
      <c r="J473" s="438"/>
      <c r="K473" s="438"/>
      <c r="L473" s="438"/>
      <c r="M473" s="438"/>
      <c r="N473" s="438"/>
      <c r="O473" s="438"/>
      <c r="P473" s="438"/>
      <c r="Q473" s="94">
        <f>Okt!AQ9</f>
        <v>8</v>
      </c>
      <c r="R473" s="94"/>
      <c r="S473" s="94">
        <f>Okt!P9</f>
        <v>0</v>
      </c>
      <c r="T473" s="94">
        <f t="shared" si="84"/>
        <v>0</v>
      </c>
      <c r="V473" s="92"/>
      <c r="W473" s="84" t="str">
        <f t="shared" si="85"/>
        <v/>
      </c>
      <c r="X473" s="84" t="e">
        <f t="shared" si="83"/>
        <v>#VALUE!</v>
      </c>
      <c r="Y473" s="11"/>
      <c r="Z473" s="7"/>
      <c r="AA473" s="7"/>
      <c r="AB473" s="7"/>
      <c r="AC473" s="2"/>
      <c r="AG473" s="2"/>
      <c r="AH473" s="2"/>
      <c r="AI473" s="2"/>
      <c r="AJ473" s="2"/>
      <c r="AK473" s="2"/>
      <c r="AR473" s="2"/>
      <c r="AT473" s="2"/>
      <c r="AU473" s="2"/>
    </row>
    <row r="474" spans="1:47" ht="12.75" x14ac:dyDescent="0.2">
      <c r="A474" s="435">
        <f>Okt!A10</f>
        <v>5</v>
      </c>
      <c r="B474" s="436">
        <f>Okt!B10</f>
        <v>46030</v>
      </c>
      <c r="D474" s="437"/>
      <c r="E474" s="437"/>
      <c r="F474" s="437"/>
      <c r="G474" s="437"/>
      <c r="H474" s="437"/>
      <c r="I474" s="94">
        <f>Okt!I10</f>
        <v>0</v>
      </c>
      <c r="J474" s="438"/>
      <c r="K474" s="438"/>
      <c r="L474" s="438"/>
      <c r="M474" s="438"/>
      <c r="N474" s="438"/>
      <c r="O474" s="438"/>
      <c r="P474" s="438"/>
      <c r="Q474" s="94">
        <f>Okt!AQ10</f>
        <v>8</v>
      </c>
      <c r="R474" s="94"/>
      <c r="S474" s="94">
        <f>Okt!P10</f>
        <v>0</v>
      </c>
      <c r="T474" s="94">
        <f t="shared" si="84"/>
        <v>0</v>
      </c>
      <c r="V474" s="92"/>
      <c r="W474" s="84" t="str">
        <f t="shared" si="85"/>
        <v/>
      </c>
      <c r="X474" s="84" t="e">
        <f t="shared" si="83"/>
        <v>#VALUE!</v>
      </c>
      <c r="Y474" s="11"/>
      <c r="Z474" s="7"/>
      <c r="AA474" s="7"/>
      <c r="AB474" s="7"/>
      <c r="AC474" s="2"/>
      <c r="AG474" s="2"/>
      <c r="AH474" s="2"/>
      <c r="AI474" s="2"/>
      <c r="AJ474" s="2"/>
      <c r="AK474" s="2"/>
      <c r="AR474" s="2"/>
      <c r="AT474" s="2"/>
      <c r="AU474" s="2"/>
    </row>
    <row r="475" spans="1:47" ht="12.75" x14ac:dyDescent="0.2">
      <c r="A475" s="435">
        <f>Okt!A11</f>
        <v>6</v>
      </c>
      <c r="B475" s="436">
        <f>Okt!B11</f>
        <v>46031</v>
      </c>
      <c r="D475" s="437"/>
      <c r="E475" s="437"/>
      <c r="F475" s="437"/>
      <c r="G475" s="437"/>
      <c r="H475" s="437"/>
      <c r="I475" s="94">
        <f>Okt!I11</f>
        <v>0</v>
      </c>
      <c r="J475" s="438"/>
      <c r="K475" s="438"/>
      <c r="L475" s="438"/>
      <c r="M475" s="438"/>
      <c r="N475" s="438"/>
      <c r="O475" s="438"/>
      <c r="P475" s="438"/>
      <c r="Q475" s="94">
        <f>Okt!AQ11</f>
        <v>8</v>
      </c>
      <c r="R475" s="94"/>
      <c r="S475" s="94">
        <f>Okt!P11</f>
        <v>0</v>
      </c>
      <c r="T475" s="94">
        <f t="shared" si="84"/>
        <v>0</v>
      </c>
      <c r="V475" s="92"/>
      <c r="W475" s="84" t="str">
        <f t="shared" si="85"/>
        <v/>
      </c>
      <c r="X475" s="84" t="e">
        <f t="shared" si="83"/>
        <v>#VALUE!</v>
      </c>
      <c r="Y475" s="11"/>
      <c r="Z475" s="7"/>
      <c r="AA475" s="7"/>
      <c r="AB475" s="7"/>
      <c r="AC475" s="2"/>
      <c r="AG475" s="2"/>
      <c r="AH475" s="2"/>
      <c r="AI475" s="2"/>
      <c r="AJ475" s="2"/>
      <c r="AK475" s="2"/>
      <c r="AR475" s="2"/>
      <c r="AT475" s="2"/>
      <c r="AU475" s="2"/>
    </row>
    <row r="476" spans="1:47" ht="12.75" x14ac:dyDescent="0.2">
      <c r="A476" s="435">
        <f>Okt!A12</f>
        <v>7</v>
      </c>
      <c r="B476" s="436">
        <f>Okt!B12</f>
        <v>46032</v>
      </c>
      <c r="D476" s="437"/>
      <c r="E476" s="437"/>
      <c r="F476" s="437"/>
      <c r="G476" s="437"/>
      <c r="H476" s="437"/>
      <c r="I476" s="94">
        <f>Okt!I12</f>
        <v>0</v>
      </c>
      <c r="J476" s="438"/>
      <c r="K476" s="438"/>
      <c r="L476" s="438"/>
      <c r="M476" s="438"/>
      <c r="N476" s="438"/>
      <c r="O476" s="438"/>
      <c r="P476" s="438"/>
      <c r="Q476" s="94">
        <f>Okt!AQ12</f>
        <v>0</v>
      </c>
      <c r="R476" s="94"/>
      <c r="S476" s="94">
        <f>Okt!P12</f>
        <v>0</v>
      </c>
      <c r="T476" s="94">
        <f t="shared" si="84"/>
        <v>0</v>
      </c>
      <c r="V476" s="92"/>
      <c r="W476" s="84" t="str">
        <f t="shared" si="85"/>
        <v/>
      </c>
      <c r="X476" s="84" t="e">
        <f t="shared" si="83"/>
        <v>#VALUE!</v>
      </c>
      <c r="Y476" s="11"/>
      <c r="Z476" s="7"/>
      <c r="AA476" s="7"/>
      <c r="AB476" s="7"/>
      <c r="AC476" s="2"/>
      <c r="AG476" s="2"/>
      <c r="AH476" s="2"/>
      <c r="AI476" s="2"/>
      <c r="AJ476" s="2"/>
      <c r="AK476" s="2"/>
      <c r="AR476" s="2"/>
      <c r="AT476" s="2"/>
      <c r="AU476" s="2"/>
    </row>
    <row r="477" spans="1:47" ht="12.75" x14ac:dyDescent="0.2">
      <c r="A477" s="435">
        <f>Okt!A13</f>
        <v>1</v>
      </c>
      <c r="B477" s="436">
        <f>Okt!B13</f>
        <v>46033</v>
      </c>
      <c r="D477" s="437"/>
      <c r="E477" s="437"/>
      <c r="F477" s="437"/>
      <c r="G477" s="437"/>
      <c r="H477" s="437"/>
      <c r="I477" s="94">
        <f>Okt!I13</f>
        <v>0</v>
      </c>
      <c r="J477" s="438"/>
      <c r="K477" s="438"/>
      <c r="L477" s="438"/>
      <c r="M477" s="438"/>
      <c r="N477" s="438"/>
      <c r="O477" s="438"/>
      <c r="P477" s="438"/>
      <c r="Q477" s="94">
        <f>Okt!AQ13</f>
        <v>0</v>
      </c>
      <c r="R477" s="94"/>
      <c r="S477" s="94">
        <f>Okt!P13</f>
        <v>0</v>
      </c>
      <c r="T477" s="94">
        <f t="shared" si="84"/>
        <v>0</v>
      </c>
      <c r="V477" s="92"/>
      <c r="W477" s="84">
        <f t="shared" si="85"/>
        <v>40</v>
      </c>
      <c r="X477" s="84">
        <f t="shared" si="83"/>
        <v>-40</v>
      </c>
      <c r="Y477" s="11"/>
      <c r="Z477" s="7"/>
      <c r="AA477" s="7"/>
      <c r="AB477" s="7"/>
      <c r="AC477" s="2"/>
      <c r="AG477" s="2"/>
      <c r="AH477" s="2"/>
      <c r="AI477" s="2"/>
      <c r="AJ477" s="2"/>
      <c r="AK477" s="2"/>
      <c r="AR477" s="2"/>
      <c r="AT477" s="2"/>
      <c r="AU477" s="2"/>
    </row>
    <row r="478" spans="1:47" ht="12.75" x14ac:dyDescent="0.2">
      <c r="A478" s="435">
        <f>Okt!A14</f>
        <v>2</v>
      </c>
      <c r="B478" s="436">
        <f>Okt!B14</f>
        <v>46034</v>
      </c>
      <c r="D478" s="437"/>
      <c r="E478" s="437"/>
      <c r="F478" s="437"/>
      <c r="G478" s="437"/>
      <c r="H478" s="437"/>
      <c r="I478" s="94">
        <f>Okt!I14</f>
        <v>0</v>
      </c>
      <c r="J478" s="438"/>
      <c r="K478" s="438"/>
      <c r="L478" s="438"/>
      <c r="M478" s="438"/>
      <c r="N478" s="438"/>
      <c r="O478" s="438"/>
      <c r="P478" s="438"/>
      <c r="Q478" s="94">
        <f>Okt!AQ14</f>
        <v>8</v>
      </c>
      <c r="R478" s="94"/>
      <c r="S478" s="94">
        <f>Okt!P14</f>
        <v>0</v>
      </c>
      <c r="T478" s="94">
        <f t="shared" si="84"/>
        <v>0</v>
      </c>
      <c r="V478" s="92"/>
      <c r="W478" s="84" t="str">
        <f t="shared" si="85"/>
        <v/>
      </c>
      <c r="X478" s="84" t="e">
        <f t="shared" si="83"/>
        <v>#VALUE!</v>
      </c>
      <c r="Y478" s="11"/>
      <c r="Z478" s="7"/>
      <c r="AA478" s="7"/>
      <c r="AB478" s="7"/>
      <c r="AC478" s="2"/>
      <c r="AG478" s="2"/>
      <c r="AH478" s="2"/>
      <c r="AI478" s="2"/>
      <c r="AJ478" s="2"/>
      <c r="AK478" s="2"/>
      <c r="AR478" s="2"/>
      <c r="AT478" s="2"/>
      <c r="AU478" s="2"/>
    </row>
    <row r="479" spans="1:47" ht="12.75" x14ac:dyDescent="0.2">
      <c r="A479" s="445">
        <f>Okt!A15</f>
        <v>3</v>
      </c>
      <c r="B479" s="446">
        <f>Okt!B15</f>
        <v>46035</v>
      </c>
      <c r="D479" s="447"/>
      <c r="E479" s="447"/>
      <c r="F479" s="447"/>
      <c r="G479" s="447"/>
      <c r="H479" s="447"/>
      <c r="I479" s="12">
        <f>Okt!I15</f>
        <v>0</v>
      </c>
      <c r="J479" s="438"/>
      <c r="K479" s="438"/>
      <c r="L479" s="438"/>
      <c r="M479" s="438"/>
      <c r="N479" s="438"/>
      <c r="O479" s="438"/>
      <c r="P479" s="438"/>
      <c r="Q479" s="94">
        <f>Okt!AQ15</f>
        <v>8</v>
      </c>
      <c r="R479" s="94"/>
      <c r="S479" s="94">
        <f>Okt!P15</f>
        <v>0</v>
      </c>
      <c r="T479" s="94">
        <f t="shared" si="84"/>
        <v>0</v>
      </c>
      <c r="V479" s="92"/>
      <c r="W479" s="84" t="str">
        <f t="shared" si="85"/>
        <v/>
      </c>
      <c r="X479" s="84" t="e">
        <f t="shared" si="83"/>
        <v>#VALUE!</v>
      </c>
      <c r="Y479" s="11"/>
      <c r="Z479" s="7"/>
      <c r="AA479" s="7"/>
      <c r="AB479" s="7"/>
      <c r="AC479" s="2"/>
      <c r="AG479" s="2"/>
      <c r="AH479" s="2"/>
      <c r="AI479" s="2"/>
      <c r="AJ479" s="2"/>
      <c r="AK479" s="2"/>
      <c r="AR479" s="2"/>
      <c r="AT479" s="2"/>
      <c r="AU479" s="2"/>
    </row>
    <row r="480" spans="1:47" ht="12.75" x14ac:dyDescent="0.2">
      <c r="A480" s="445">
        <f>Okt!A16</f>
        <v>4</v>
      </c>
      <c r="B480" s="446">
        <f>Okt!B16</f>
        <v>46036</v>
      </c>
      <c r="D480" s="447"/>
      <c r="E480" s="447"/>
      <c r="F480" s="447"/>
      <c r="G480" s="447"/>
      <c r="H480" s="447"/>
      <c r="I480" s="12">
        <f>Okt!I16</f>
        <v>0</v>
      </c>
      <c r="J480" s="438"/>
      <c r="K480" s="438"/>
      <c r="L480" s="438"/>
      <c r="M480" s="438"/>
      <c r="N480" s="438"/>
      <c r="O480" s="438"/>
      <c r="P480" s="438"/>
      <c r="Q480" s="94">
        <f>Okt!AQ16</f>
        <v>8</v>
      </c>
      <c r="R480" s="94"/>
      <c r="S480" s="94">
        <f>Okt!P16</f>
        <v>0</v>
      </c>
      <c r="T480" s="94">
        <f t="shared" si="84"/>
        <v>0</v>
      </c>
      <c r="V480" s="92"/>
      <c r="W480" s="84" t="str">
        <f t="shared" si="85"/>
        <v/>
      </c>
      <c r="X480" s="84" t="e">
        <f t="shared" si="83"/>
        <v>#VALUE!</v>
      </c>
      <c r="Y480" s="11"/>
      <c r="Z480" s="7"/>
      <c r="AA480" s="7"/>
      <c r="AB480" s="7"/>
      <c r="AC480" s="2"/>
      <c r="AG480" s="2"/>
      <c r="AH480" s="2"/>
      <c r="AI480" s="2"/>
      <c r="AJ480" s="2"/>
      <c r="AK480" s="2"/>
      <c r="AR480" s="2"/>
      <c r="AT480" s="2"/>
      <c r="AU480" s="2"/>
    </row>
    <row r="481" spans="1:47" ht="12.75" x14ac:dyDescent="0.2">
      <c r="A481" s="445">
        <f>Okt!A17</f>
        <v>5</v>
      </c>
      <c r="B481" s="446">
        <f>Okt!B17</f>
        <v>46037</v>
      </c>
      <c r="D481" s="447"/>
      <c r="E481" s="447"/>
      <c r="F481" s="447"/>
      <c r="G481" s="447"/>
      <c r="H481" s="447"/>
      <c r="I481" s="12">
        <f>Okt!I17</f>
        <v>0</v>
      </c>
      <c r="J481" s="438"/>
      <c r="K481" s="438"/>
      <c r="L481" s="438"/>
      <c r="M481" s="438"/>
      <c r="N481" s="438"/>
      <c r="O481" s="438"/>
      <c r="P481" s="438"/>
      <c r="Q481" s="94">
        <f>Okt!AQ17</f>
        <v>8</v>
      </c>
      <c r="R481" s="94"/>
      <c r="S481" s="94">
        <f>Okt!P17</f>
        <v>0</v>
      </c>
      <c r="T481" s="94">
        <f t="shared" si="84"/>
        <v>0</v>
      </c>
      <c r="V481" s="92"/>
      <c r="W481" s="84" t="str">
        <f t="shared" si="85"/>
        <v/>
      </c>
      <c r="X481" s="84" t="e">
        <f t="shared" si="83"/>
        <v>#VALUE!</v>
      </c>
      <c r="Y481" s="11"/>
      <c r="Z481" s="7"/>
      <c r="AA481" s="7"/>
      <c r="AB481" s="7"/>
      <c r="AC481" s="2"/>
      <c r="AG481" s="2"/>
      <c r="AH481" s="2"/>
      <c r="AI481" s="2"/>
      <c r="AJ481" s="2"/>
      <c r="AK481" s="2"/>
      <c r="AR481" s="2"/>
      <c r="AT481" s="2"/>
      <c r="AU481" s="2"/>
    </row>
    <row r="482" spans="1:47" ht="12.75" x14ac:dyDescent="0.2">
      <c r="A482" s="445">
        <f>Okt!A18</f>
        <v>6</v>
      </c>
      <c r="B482" s="446">
        <f>Okt!B18</f>
        <v>46038</v>
      </c>
      <c r="D482" s="447"/>
      <c r="E482" s="447"/>
      <c r="F482" s="447"/>
      <c r="G482" s="447"/>
      <c r="H482" s="447"/>
      <c r="I482" s="12">
        <f>Okt!I18</f>
        <v>0</v>
      </c>
      <c r="J482" s="438"/>
      <c r="K482" s="438"/>
      <c r="L482" s="438"/>
      <c r="M482" s="438"/>
      <c r="N482" s="438"/>
      <c r="O482" s="438"/>
      <c r="P482" s="438"/>
      <c r="Q482" s="94">
        <f>Okt!AQ18</f>
        <v>8</v>
      </c>
      <c r="R482" s="94"/>
      <c r="S482" s="94">
        <f>Okt!P18</f>
        <v>0</v>
      </c>
      <c r="T482" s="94">
        <f t="shared" si="84"/>
        <v>0</v>
      </c>
      <c r="V482" s="92"/>
      <c r="W482" s="84" t="str">
        <f t="shared" si="85"/>
        <v/>
      </c>
      <c r="X482" s="84" t="e">
        <f t="shared" si="83"/>
        <v>#VALUE!</v>
      </c>
      <c r="Y482" s="11"/>
      <c r="Z482" s="7"/>
      <c r="AA482" s="7"/>
      <c r="AB482" s="7"/>
      <c r="AC482" s="2"/>
      <c r="AG482" s="2"/>
      <c r="AH482" s="2"/>
      <c r="AI482" s="2"/>
      <c r="AJ482" s="2"/>
      <c r="AK482" s="2"/>
      <c r="AR482" s="2"/>
      <c r="AT482" s="2"/>
      <c r="AU482" s="2"/>
    </row>
    <row r="483" spans="1:47" ht="12.75" x14ac:dyDescent="0.2">
      <c r="A483" s="445">
        <f>Okt!A19</f>
        <v>7</v>
      </c>
      <c r="B483" s="446">
        <f>Okt!B19</f>
        <v>46039</v>
      </c>
      <c r="D483" s="447"/>
      <c r="E483" s="447"/>
      <c r="F483" s="447"/>
      <c r="G483" s="447"/>
      <c r="H483" s="447"/>
      <c r="I483" s="12">
        <f>Okt!I19</f>
        <v>0</v>
      </c>
      <c r="J483" s="438"/>
      <c r="K483" s="438"/>
      <c r="L483" s="438"/>
      <c r="M483" s="438"/>
      <c r="N483" s="438"/>
      <c r="O483" s="438"/>
      <c r="P483" s="438"/>
      <c r="Q483" s="94">
        <f>Okt!AQ19</f>
        <v>0</v>
      </c>
      <c r="R483" s="94"/>
      <c r="S483" s="94">
        <f>Okt!P19</f>
        <v>0</v>
      </c>
      <c r="T483" s="94">
        <f t="shared" si="84"/>
        <v>0</v>
      </c>
      <c r="V483" s="92"/>
      <c r="W483" s="84" t="str">
        <f t="shared" si="85"/>
        <v/>
      </c>
      <c r="X483" s="84" t="e">
        <f t="shared" si="83"/>
        <v>#VALUE!</v>
      </c>
      <c r="Y483" s="11"/>
      <c r="Z483" s="7"/>
      <c r="AA483" s="7"/>
      <c r="AB483" s="7"/>
      <c r="AC483" s="2"/>
      <c r="AG483" s="2"/>
      <c r="AH483" s="2"/>
      <c r="AI483" s="2"/>
      <c r="AJ483" s="2"/>
      <c r="AK483" s="2"/>
      <c r="AR483" s="2"/>
      <c r="AT483" s="2"/>
      <c r="AU483" s="2"/>
    </row>
    <row r="484" spans="1:47" ht="12.75" x14ac:dyDescent="0.2">
      <c r="A484" s="445">
        <f>Okt!A20</f>
        <v>1</v>
      </c>
      <c r="B484" s="446">
        <f>Okt!B20</f>
        <v>46040</v>
      </c>
      <c r="D484" s="447"/>
      <c r="E484" s="447"/>
      <c r="F484" s="447"/>
      <c r="G484" s="447"/>
      <c r="H484" s="447"/>
      <c r="I484" s="12">
        <f>Okt!I20</f>
        <v>0</v>
      </c>
      <c r="J484" s="438"/>
      <c r="K484" s="438"/>
      <c r="L484" s="438"/>
      <c r="M484" s="438"/>
      <c r="N484" s="438"/>
      <c r="O484" s="438"/>
      <c r="P484" s="438"/>
      <c r="Q484" s="94">
        <f>Okt!AQ20</f>
        <v>0</v>
      </c>
      <c r="R484" s="94"/>
      <c r="S484" s="94">
        <f>Okt!P20</f>
        <v>0</v>
      </c>
      <c r="T484" s="94">
        <f t="shared" si="84"/>
        <v>0</v>
      </c>
      <c r="V484" s="92"/>
      <c r="W484" s="84">
        <f t="shared" si="85"/>
        <v>40</v>
      </c>
      <c r="X484" s="84">
        <f t="shared" si="83"/>
        <v>-40</v>
      </c>
      <c r="Y484" s="11"/>
      <c r="Z484" s="7"/>
      <c r="AA484" s="7"/>
      <c r="AB484" s="7"/>
      <c r="AC484" s="2"/>
      <c r="AG484" s="2"/>
      <c r="AH484" s="2"/>
      <c r="AI484" s="2"/>
      <c r="AJ484" s="2"/>
      <c r="AK484" s="2"/>
      <c r="AR484" s="2"/>
      <c r="AT484" s="2"/>
      <c r="AU484" s="2"/>
    </row>
    <row r="485" spans="1:47" ht="12.75" x14ac:dyDescent="0.2">
      <c r="A485" s="445">
        <f>Okt!A21</f>
        <v>2</v>
      </c>
      <c r="B485" s="446">
        <f>Okt!B21</f>
        <v>46041</v>
      </c>
      <c r="D485" s="447"/>
      <c r="E485" s="447"/>
      <c r="F485" s="447"/>
      <c r="G485" s="447"/>
      <c r="H485" s="447"/>
      <c r="I485" s="12">
        <f>Okt!I21</f>
        <v>0</v>
      </c>
      <c r="J485" s="438"/>
      <c r="K485" s="438"/>
      <c r="L485" s="438"/>
      <c r="M485" s="438"/>
      <c r="N485" s="438"/>
      <c r="O485" s="438"/>
      <c r="P485" s="438"/>
      <c r="Q485" s="94">
        <f>Okt!AQ21</f>
        <v>8</v>
      </c>
      <c r="R485" s="94"/>
      <c r="S485" s="94">
        <f>Okt!P21</f>
        <v>0</v>
      </c>
      <c r="T485" s="94">
        <f t="shared" si="84"/>
        <v>0</v>
      </c>
      <c r="V485" s="92"/>
      <c r="W485" s="84" t="str">
        <f t="shared" si="85"/>
        <v/>
      </c>
      <c r="X485" s="84" t="e">
        <f t="shared" si="83"/>
        <v>#VALUE!</v>
      </c>
      <c r="Y485" s="11"/>
      <c r="Z485" s="7"/>
      <c r="AA485" s="7"/>
      <c r="AB485" s="7"/>
      <c r="AC485" s="2"/>
      <c r="AG485" s="2"/>
      <c r="AH485" s="2"/>
      <c r="AI485" s="2"/>
      <c r="AJ485" s="2"/>
      <c r="AK485" s="2"/>
      <c r="AR485" s="2"/>
      <c r="AT485" s="2"/>
      <c r="AU485" s="2"/>
    </row>
    <row r="486" spans="1:47" ht="12.75" x14ac:dyDescent="0.2">
      <c r="A486" s="445">
        <f>Okt!A22</f>
        <v>3</v>
      </c>
      <c r="B486" s="446">
        <f>Okt!B22</f>
        <v>46042</v>
      </c>
      <c r="D486" s="447"/>
      <c r="E486" s="447"/>
      <c r="F486" s="447"/>
      <c r="G486" s="447"/>
      <c r="H486" s="447"/>
      <c r="I486" s="12">
        <f>Okt!I22</f>
        <v>0</v>
      </c>
      <c r="J486" s="438"/>
      <c r="K486" s="438"/>
      <c r="L486" s="438"/>
      <c r="M486" s="438"/>
      <c r="N486" s="438"/>
      <c r="O486" s="438"/>
      <c r="P486" s="438"/>
      <c r="Q486" s="94">
        <f>Okt!AQ22</f>
        <v>8</v>
      </c>
      <c r="R486" s="94"/>
      <c r="S486" s="94">
        <f>Okt!P22</f>
        <v>0</v>
      </c>
      <c r="T486" s="94">
        <f t="shared" si="84"/>
        <v>0</v>
      </c>
      <c r="V486" s="92"/>
      <c r="W486" s="84" t="str">
        <f t="shared" si="85"/>
        <v/>
      </c>
      <c r="X486" s="84" t="e">
        <f t="shared" si="83"/>
        <v>#VALUE!</v>
      </c>
      <c r="Y486" s="11"/>
      <c r="Z486" s="7"/>
      <c r="AA486" s="7"/>
      <c r="AB486" s="7"/>
      <c r="AC486" s="2"/>
      <c r="AG486" s="2"/>
      <c r="AH486" s="2"/>
      <c r="AI486" s="2"/>
      <c r="AJ486" s="2"/>
      <c r="AK486" s="2"/>
      <c r="AR486" s="2"/>
      <c r="AT486" s="2"/>
      <c r="AU486" s="2"/>
    </row>
    <row r="487" spans="1:47" ht="12.75" x14ac:dyDescent="0.2">
      <c r="A487" s="445">
        <f>Okt!A23</f>
        <v>4</v>
      </c>
      <c r="B487" s="446">
        <f>Okt!B23</f>
        <v>46043</v>
      </c>
      <c r="D487" s="447"/>
      <c r="E487" s="447"/>
      <c r="F487" s="447"/>
      <c r="G487" s="447"/>
      <c r="H487" s="447"/>
      <c r="I487" s="12">
        <f>Okt!I23</f>
        <v>0</v>
      </c>
      <c r="J487" s="438"/>
      <c r="K487" s="438"/>
      <c r="L487" s="438"/>
      <c r="M487" s="438"/>
      <c r="N487" s="438"/>
      <c r="O487" s="438"/>
      <c r="P487" s="438"/>
      <c r="Q487" s="94">
        <f>Okt!AQ23</f>
        <v>8</v>
      </c>
      <c r="R487" s="94"/>
      <c r="S487" s="94">
        <f>Okt!P23</f>
        <v>0</v>
      </c>
      <c r="T487" s="94">
        <f t="shared" si="84"/>
        <v>0</v>
      </c>
      <c r="V487" s="92"/>
      <c r="W487" s="84" t="str">
        <f t="shared" si="85"/>
        <v/>
      </c>
      <c r="X487" s="84" t="e">
        <f t="shared" si="83"/>
        <v>#VALUE!</v>
      </c>
      <c r="Y487" s="11"/>
      <c r="Z487" s="7"/>
      <c r="AA487" s="7"/>
      <c r="AB487" s="7"/>
      <c r="AC487" s="2"/>
      <c r="AG487" s="2"/>
      <c r="AH487" s="2"/>
      <c r="AI487" s="2"/>
      <c r="AJ487" s="2"/>
      <c r="AK487" s="2"/>
      <c r="AR487" s="2"/>
      <c r="AT487" s="2"/>
      <c r="AU487" s="2"/>
    </row>
    <row r="488" spans="1:47" ht="12.75" x14ac:dyDescent="0.2">
      <c r="A488" s="445">
        <f>Okt!A24</f>
        <v>5</v>
      </c>
      <c r="B488" s="446">
        <f>Okt!B24</f>
        <v>46044</v>
      </c>
      <c r="D488" s="447"/>
      <c r="E488" s="447"/>
      <c r="F488" s="447"/>
      <c r="G488" s="447"/>
      <c r="H488" s="447"/>
      <c r="I488" s="12">
        <f>Okt!I24</f>
        <v>0</v>
      </c>
      <c r="J488" s="438"/>
      <c r="K488" s="438"/>
      <c r="L488" s="438"/>
      <c r="M488" s="438"/>
      <c r="N488" s="438"/>
      <c r="O488" s="438"/>
      <c r="P488" s="438"/>
      <c r="Q488" s="94">
        <f>Okt!AQ24</f>
        <v>8</v>
      </c>
      <c r="R488" s="94"/>
      <c r="S488" s="94">
        <f>Okt!P24</f>
        <v>0</v>
      </c>
      <c r="T488" s="94">
        <f t="shared" si="84"/>
        <v>0</v>
      </c>
      <c r="V488" s="92"/>
      <c r="W488" s="84" t="str">
        <f t="shared" si="85"/>
        <v/>
      </c>
      <c r="X488" s="84" t="e">
        <f t="shared" si="83"/>
        <v>#VALUE!</v>
      </c>
      <c r="Y488" s="11"/>
      <c r="Z488" s="7"/>
      <c r="AA488" s="7"/>
      <c r="AB488" s="7"/>
      <c r="AC488" s="2"/>
      <c r="AG488" s="2"/>
      <c r="AH488" s="2"/>
      <c r="AI488" s="2"/>
      <c r="AJ488" s="2"/>
      <c r="AK488" s="2"/>
      <c r="AR488" s="2"/>
      <c r="AT488" s="2"/>
      <c r="AU488" s="2"/>
    </row>
    <row r="489" spans="1:47" ht="12.75" x14ac:dyDescent="0.2">
      <c r="A489" s="445">
        <f>Okt!A25</f>
        <v>6</v>
      </c>
      <c r="B489" s="446">
        <f>Okt!B25</f>
        <v>46045</v>
      </c>
      <c r="D489" s="447"/>
      <c r="E489" s="447"/>
      <c r="F489" s="447"/>
      <c r="G489" s="447"/>
      <c r="H489" s="447"/>
      <c r="I489" s="12">
        <f>Okt!I25</f>
        <v>0</v>
      </c>
      <c r="J489" s="438"/>
      <c r="K489" s="438"/>
      <c r="L489" s="438"/>
      <c r="M489" s="438"/>
      <c r="N489" s="438"/>
      <c r="O489" s="438"/>
      <c r="P489" s="438"/>
      <c r="Q489" s="94">
        <f>Okt!AQ25</f>
        <v>8</v>
      </c>
      <c r="R489" s="94"/>
      <c r="S489" s="94">
        <f>Okt!P25</f>
        <v>0</v>
      </c>
      <c r="T489" s="94">
        <f t="shared" si="84"/>
        <v>0</v>
      </c>
      <c r="V489" s="92"/>
      <c r="W489" s="84" t="str">
        <f t="shared" si="85"/>
        <v/>
      </c>
      <c r="X489" s="84" t="e">
        <f t="shared" si="83"/>
        <v>#VALUE!</v>
      </c>
      <c r="Y489" s="11"/>
      <c r="Z489" s="7"/>
      <c r="AA489" s="7"/>
      <c r="AB489" s="7"/>
      <c r="AC489" s="2"/>
      <c r="AG489" s="2"/>
      <c r="AH489" s="2"/>
      <c r="AI489" s="2"/>
      <c r="AJ489" s="2"/>
      <c r="AK489" s="2"/>
      <c r="AR489" s="2"/>
      <c r="AT489" s="2"/>
      <c r="AU489" s="2"/>
    </row>
    <row r="490" spans="1:47" ht="12.75" x14ac:dyDescent="0.2">
      <c r="A490" s="445">
        <f>Okt!A26</f>
        <v>7</v>
      </c>
      <c r="B490" s="446">
        <f>Okt!B26</f>
        <v>46046</v>
      </c>
      <c r="D490" s="447"/>
      <c r="E490" s="447"/>
      <c r="F490" s="447"/>
      <c r="G490" s="447"/>
      <c r="H490" s="447"/>
      <c r="I490" s="12">
        <f>Okt!I26</f>
        <v>0</v>
      </c>
      <c r="J490" s="438"/>
      <c r="K490" s="438"/>
      <c r="L490" s="438"/>
      <c r="M490" s="438"/>
      <c r="N490" s="438"/>
      <c r="O490" s="438"/>
      <c r="P490" s="438"/>
      <c r="Q490" s="94">
        <f>Okt!AQ26</f>
        <v>0</v>
      </c>
      <c r="R490" s="94"/>
      <c r="S490" s="94">
        <f>Okt!P26</f>
        <v>0</v>
      </c>
      <c r="T490" s="94">
        <f t="shared" si="84"/>
        <v>0</v>
      </c>
      <c r="V490" s="92"/>
      <c r="W490" s="84" t="str">
        <f t="shared" si="85"/>
        <v/>
      </c>
      <c r="X490" s="84" t="e">
        <f t="shared" si="83"/>
        <v>#VALUE!</v>
      </c>
      <c r="Y490" s="11"/>
      <c r="Z490" s="7"/>
      <c r="AA490" s="7"/>
      <c r="AB490" s="7"/>
      <c r="AC490" s="2"/>
      <c r="AG490" s="2"/>
      <c r="AH490" s="2"/>
      <c r="AI490" s="2"/>
      <c r="AJ490" s="2"/>
      <c r="AK490" s="2"/>
      <c r="AR490" s="2"/>
      <c r="AT490" s="2"/>
      <c r="AU490" s="2"/>
    </row>
    <row r="491" spans="1:47" ht="12.75" x14ac:dyDescent="0.2">
      <c r="A491" s="445">
        <f>Okt!A27</f>
        <v>1</v>
      </c>
      <c r="B491" s="446">
        <f>Okt!B27</f>
        <v>46047</v>
      </c>
      <c r="D491" s="447"/>
      <c r="E491" s="447"/>
      <c r="F491" s="447"/>
      <c r="G491" s="447"/>
      <c r="H491" s="447"/>
      <c r="I491" s="12">
        <f>Okt!I27</f>
        <v>0</v>
      </c>
      <c r="J491" s="438"/>
      <c r="K491" s="438"/>
      <c r="L491" s="438"/>
      <c r="M491" s="438"/>
      <c r="N491" s="438"/>
      <c r="O491" s="438"/>
      <c r="P491" s="438"/>
      <c r="Q491" s="94">
        <f>Okt!AQ27</f>
        <v>0</v>
      </c>
      <c r="R491" s="94"/>
      <c r="S491" s="94">
        <f>Okt!P27</f>
        <v>0</v>
      </c>
      <c r="T491" s="94">
        <f t="shared" si="84"/>
        <v>0</v>
      </c>
      <c r="V491" s="92"/>
      <c r="W491" s="84">
        <f t="shared" si="85"/>
        <v>40</v>
      </c>
      <c r="X491" s="84">
        <f t="shared" si="83"/>
        <v>-40</v>
      </c>
      <c r="Y491" s="11"/>
      <c r="Z491" s="7"/>
      <c r="AA491" s="7"/>
      <c r="AB491" s="7"/>
      <c r="AC491" s="2"/>
      <c r="AG491" s="2"/>
      <c r="AH491" s="2"/>
      <c r="AI491" s="2"/>
      <c r="AJ491" s="2"/>
      <c r="AK491" s="2"/>
      <c r="AR491" s="2"/>
      <c r="AT491" s="2"/>
      <c r="AU491" s="2"/>
    </row>
    <row r="492" spans="1:47" ht="12.75" x14ac:dyDescent="0.2">
      <c r="A492" s="435">
        <f>Okt!A28</f>
        <v>2</v>
      </c>
      <c r="B492" s="436">
        <f>Okt!B28</f>
        <v>46048</v>
      </c>
      <c r="D492" s="437"/>
      <c r="E492" s="437"/>
      <c r="F492" s="437"/>
      <c r="G492" s="437"/>
      <c r="H492" s="437"/>
      <c r="I492" s="94">
        <f>Okt!I28</f>
        <v>0</v>
      </c>
      <c r="J492" s="438"/>
      <c r="K492" s="438"/>
      <c r="L492" s="438"/>
      <c r="M492" s="438"/>
      <c r="N492" s="438"/>
      <c r="O492" s="438"/>
      <c r="P492" s="438"/>
      <c r="Q492" s="94">
        <f>Okt!AQ28</f>
        <v>8</v>
      </c>
      <c r="R492" s="94"/>
      <c r="S492" s="94">
        <f>Okt!P28</f>
        <v>0</v>
      </c>
      <c r="T492" s="94">
        <f t="shared" si="84"/>
        <v>0</v>
      </c>
      <c r="V492" s="92"/>
      <c r="W492" s="84" t="str">
        <f t="shared" si="85"/>
        <v/>
      </c>
      <c r="X492" s="84" t="e">
        <f t="shared" si="83"/>
        <v>#VALUE!</v>
      </c>
      <c r="Y492" s="11"/>
      <c r="Z492" s="7"/>
      <c r="AA492" s="7"/>
      <c r="AB492" s="7"/>
      <c r="AC492" s="2"/>
      <c r="AG492" s="2"/>
      <c r="AH492" s="2"/>
      <c r="AI492" s="2"/>
      <c r="AJ492" s="2"/>
      <c r="AK492" s="2"/>
      <c r="AR492" s="2"/>
      <c r="AT492" s="2"/>
      <c r="AU492" s="2"/>
    </row>
    <row r="493" spans="1:47" ht="12.75" x14ac:dyDescent="0.2">
      <c r="A493" s="435">
        <f>Okt!A29</f>
        <v>3</v>
      </c>
      <c r="B493" s="436">
        <f>Okt!B29</f>
        <v>46049</v>
      </c>
      <c r="D493" s="437"/>
      <c r="E493" s="437"/>
      <c r="F493" s="437"/>
      <c r="G493" s="437"/>
      <c r="H493" s="437"/>
      <c r="I493" s="94">
        <f>Okt!I29</f>
        <v>0</v>
      </c>
      <c r="J493" s="438"/>
      <c r="K493" s="438"/>
      <c r="L493" s="438"/>
      <c r="M493" s="438"/>
      <c r="N493" s="438"/>
      <c r="O493" s="438"/>
      <c r="P493" s="438"/>
      <c r="Q493" s="94">
        <f>Okt!AQ29</f>
        <v>8</v>
      </c>
      <c r="R493" s="94"/>
      <c r="S493" s="94">
        <f>Okt!P29</f>
        <v>0</v>
      </c>
      <c r="T493" s="94">
        <f t="shared" si="84"/>
        <v>0</v>
      </c>
      <c r="V493" s="92"/>
      <c r="W493" s="84" t="str">
        <f t="shared" si="85"/>
        <v/>
      </c>
      <c r="X493" s="84" t="e">
        <f t="shared" si="83"/>
        <v>#VALUE!</v>
      </c>
      <c r="Y493" s="11"/>
      <c r="Z493" s="7"/>
      <c r="AA493" s="7"/>
      <c r="AB493" s="7"/>
      <c r="AC493" s="2"/>
      <c r="AG493" s="2"/>
      <c r="AH493" s="2"/>
      <c r="AI493" s="2"/>
      <c r="AJ493" s="2"/>
      <c r="AK493" s="2"/>
      <c r="AR493" s="2"/>
      <c r="AT493" s="2"/>
      <c r="AU493" s="2"/>
    </row>
    <row r="494" spans="1:47" ht="12.75" x14ac:dyDescent="0.2">
      <c r="A494" s="435">
        <f>Okt!A30</f>
        <v>4</v>
      </c>
      <c r="B494" s="436">
        <f>Okt!B30</f>
        <v>46050</v>
      </c>
      <c r="D494" s="437"/>
      <c r="E494" s="437"/>
      <c r="F494" s="437"/>
      <c r="G494" s="437"/>
      <c r="H494" s="437"/>
      <c r="I494" s="94">
        <f>Okt!I30</f>
        <v>0</v>
      </c>
      <c r="J494" s="438"/>
      <c r="K494" s="438"/>
      <c r="L494" s="438"/>
      <c r="M494" s="438"/>
      <c r="N494" s="438"/>
      <c r="O494" s="438"/>
      <c r="P494" s="438"/>
      <c r="Q494" s="94">
        <f>Okt!AQ30</f>
        <v>8</v>
      </c>
      <c r="R494" s="94"/>
      <c r="S494" s="94">
        <f>Okt!P30</f>
        <v>0</v>
      </c>
      <c r="T494" s="94">
        <f t="shared" si="84"/>
        <v>0</v>
      </c>
      <c r="V494" s="92"/>
      <c r="W494" s="84" t="str">
        <f t="shared" si="85"/>
        <v/>
      </c>
      <c r="X494" s="84" t="e">
        <f t="shared" si="83"/>
        <v>#VALUE!</v>
      </c>
      <c r="Y494" s="11"/>
      <c r="Z494" s="7"/>
      <c r="AA494" s="7"/>
      <c r="AB494" s="7"/>
      <c r="AC494" s="2"/>
      <c r="AG494" s="2"/>
      <c r="AH494" s="2"/>
      <c r="AI494" s="2"/>
      <c r="AJ494" s="2"/>
      <c r="AK494" s="2"/>
      <c r="AR494" s="2"/>
      <c r="AT494" s="2"/>
      <c r="AU494" s="2"/>
    </row>
    <row r="495" spans="1:47" ht="12.75" x14ac:dyDescent="0.2">
      <c r="A495" s="435">
        <f>Okt!A31</f>
        <v>5</v>
      </c>
      <c r="B495" s="436">
        <f>Okt!B31</f>
        <v>46051</v>
      </c>
      <c r="D495" s="437"/>
      <c r="E495" s="437"/>
      <c r="F495" s="437"/>
      <c r="G495" s="437"/>
      <c r="H495" s="437"/>
      <c r="I495" s="94">
        <f>Okt!I31</f>
        <v>0</v>
      </c>
      <c r="J495" s="438"/>
      <c r="K495" s="438"/>
      <c r="L495" s="438"/>
      <c r="M495" s="438"/>
      <c r="N495" s="438"/>
      <c r="O495" s="438"/>
      <c r="P495" s="438"/>
      <c r="Q495" s="94">
        <f>Okt!AQ31</f>
        <v>8</v>
      </c>
      <c r="R495" s="94"/>
      <c r="S495" s="94">
        <f>Okt!P31</f>
        <v>0</v>
      </c>
      <c r="T495" s="94">
        <f t="shared" si="84"/>
        <v>0</v>
      </c>
      <c r="V495" s="92"/>
      <c r="W495" s="84" t="str">
        <f t="shared" si="85"/>
        <v/>
      </c>
      <c r="X495" s="84" t="e">
        <f t="shared" si="83"/>
        <v>#VALUE!</v>
      </c>
      <c r="Y495" s="11"/>
      <c r="Z495" s="7"/>
      <c r="AA495" s="7"/>
      <c r="AB495" s="7"/>
      <c r="AC495" s="2"/>
      <c r="AG495" s="2"/>
      <c r="AH495" s="2"/>
      <c r="AI495" s="2"/>
      <c r="AJ495" s="2"/>
      <c r="AK495" s="2"/>
      <c r="AR495" s="2"/>
      <c r="AT495" s="2"/>
      <c r="AU495" s="2"/>
    </row>
    <row r="496" spans="1:47" ht="12.75" x14ac:dyDescent="0.2">
      <c r="A496" s="435">
        <f>Okt!A32</f>
        <v>6</v>
      </c>
      <c r="B496" s="436">
        <f>Okt!B32</f>
        <v>46052</v>
      </c>
      <c r="D496" s="437"/>
      <c r="E496" s="437"/>
      <c r="F496" s="437"/>
      <c r="G496" s="437"/>
      <c r="H496" s="437"/>
      <c r="I496" s="94">
        <f>Okt!I32</f>
        <v>0</v>
      </c>
      <c r="J496" s="438"/>
      <c r="K496" s="438"/>
      <c r="L496" s="438"/>
      <c r="M496" s="438"/>
      <c r="N496" s="438"/>
      <c r="O496" s="438"/>
      <c r="P496" s="438"/>
      <c r="Q496" s="94">
        <f>Okt!AQ32</f>
        <v>8</v>
      </c>
      <c r="R496" s="94"/>
      <c r="S496" s="94">
        <f>Okt!P32</f>
        <v>0</v>
      </c>
      <c r="T496" s="94">
        <f t="shared" si="84"/>
        <v>0</v>
      </c>
      <c r="V496" s="92"/>
      <c r="W496" s="84" t="str">
        <f t="shared" si="85"/>
        <v/>
      </c>
      <c r="X496" s="84" t="e">
        <f t="shared" si="83"/>
        <v>#VALUE!</v>
      </c>
      <c r="Y496" s="11"/>
      <c r="Z496" s="7"/>
      <c r="AA496" s="7"/>
      <c r="AB496" s="7"/>
      <c r="AC496" s="2"/>
      <c r="AG496" s="2"/>
      <c r="AH496" s="2"/>
      <c r="AI496" s="2"/>
      <c r="AJ496" s="2"/>
      <c r="AK496" s="2"/>
      <c r="AR496" s="2"/>
      <c r="AT496" s="2"/>
      <c r="AU496" s="2"/>
    </row>
    <row r="497" spans="1:47" ht="12.75" x14ac:dyDescent="0.2">
      <c r="A497" s="435">
        <f>Okt!A33</f>
        <v>7</v>
      </c>
      <c r="B497" s="436">
        <f>Okt!B33</f>
        <v>46053</v>
      </c>
      <c r="D497" s="437"/>
      <c r="E497" s="437"/>
      <c r="F497" s="437"/>
      <c r="G497" s="437"/>
      <c r="H497" s="437"/>
      <c r="I497" s="94">
        <f>Okt!I33</f>
        <v>0</v>
      </c>
      <c r="J497" s="438"/>
      <c r="K497" s="438"/>
      <c r="L497" s="438"/>
      <c r="M497" s="438"/>
      <c r="N497" s="438"/>
      <c r="O497" s="438"/>
      <c r="P497" s="438"/>
      <c r="Q497" s="94">
        <f>Okt!AQ33</f>
        <v>0</v>
      </c>
      <c r="R497" s="94"/>
      <c r="S497" s="94">
        <f>Okt!P33</f>
        <v>0</v>
      </c>
      <c r="T497" s="94">
        <f t="shared" si="84"/>
        <v>0</v>
      </c>
      <c r="V497" s="92"/>
      <c r="W497" s="84" t="str">
        <f t="shared" si="85"/>
        <v/>
      </c>
      <c r="X497" s="84" t="e">
        <f t="shared" si="83"/>
        <v>#VALUE!</v>
      </c>
      <c r="Y497" s="11"/>
      <c r="Z497" s="7"/>
      <c r="AA497" s="7"/>
      <c r="AB497" s="7"/>
      <c r="AC497" s="2"/>
      <c r="AG497" s="2"/>
      <c r="AH497" s="2"/>
      <c r="AI497" s="2"/>
      <c r="AJ497" s="2"/>
      <c r="AK497" s="2"/>
      <c r="AR497" s="2"/>
      <c r="AT497" s="2"/>
      <c r="AU497" s="2"/>
    </row>
    <row r="498" spans="1:47" ht="12.75" x14ac:dyDescent="0.2">
      <c r="A498" s="435">
        <f>Nov!A3</f>
        <v>5</v>
      </c>
      <c r="B498" s="436">
        <f>Nov!B3</f>
        <v>46023</v>
      </c>
      <c r="D498" s="437"/>
      <c r="E498" s="437"/>
      <c r="F498" s="437"/>
      <c r="G498" s="437"/>
      <c r="H498" s="437"/>
      <c r="I498" s="94">
        <f>Nov!I3</f>
        <v>0</v>
      </c>
      <c r="J498" s="438"/>
      <c r="K498" s="438"/>
      <c r="L498" s="438"/>
      <c r="M498" s="438"/>
      <c r="N498" s="438"/>
      <c r="O498" s="438"/>
      <c r="P498" s="438"/>
      <c r="Q498" s="94">
        <f>Nov!AQ3</f>
        <v>8</v>
      </c>
      <c r="R498" s="94"/>
      <c r="S498" s="94">
        <f>Nov!P3</f>
        <v>0</v>
      </c>
      <c r="T498" s="94">
        <f t="shared" si="84"/>
        <v>0</v>
      </c>
      <c r="V498" s="92"/>
      <c r="W498" s="84" t="str">
        <f t="shared" si="85"/>
        <v/>
      </c>
      <c r="X498" s="84" t="e">
        <f t="shared" si="83"/>
        <v>#VALUE!</v>
      </c>
      <c r="Y498" s="11"/>
      <c r="Z498" s="7"/>
      <c r="AA498" s="7"/>
      <c r="AB498" s="7"/>
      <c r="AC498" s="2"/>
      <c r="AG498" s="2"/>
      <c r="AH498" s="2"/>
      <c r="AI498" s="2"/>
      <c r="AJ498" s="2"/>
      <c r="AK498" s="2"/>
      <c r="AR498" s="2"/>
      <c r="AT498" s="2"/>
      <c r="AU498" s="2"/>
    </row>
    <row r="499" spans="1:47" ht="12.75" x14ac:dyDescent="0.2">
      <c r="A499" s="435">
        <f>Nov!A4</f>
        <v>6</v>
      </c>
      <c r="B499" s="436">
        <f>Nov!B4</f>
        <v>46024</v>
      </c>
      <c r="D499" s="437"/>
      <c r="E499" s="437"/>
      <c r="F499" s="437"/>
      <c r="G499" s="437"/>
      <c r="H499" s="437"/>
      <c r="I499" s="94">
        <f>Nov!I4</f>
        <v>0</v>
      </c>
      <c r="J499" s="438"/>
      <c r="K499" s="438"/>
      <c r="L499" s="438"/>
      <c r="M499" s="438"/>
      <c r="N499" s="438"/>
      <c r="O499" s="438"/>
      <c r="P499" s="438"/>
      <c r="Q499" s="94">
        <f>Nov!AQ4</f>
        <v>8</v>
      </c>
      <c r="R499" s="94"/>
      <c r="S499" s="94">
        <f>Nov!P4</f>
        <v>0</v>
      </c>
      <c r="T499" s="94">
        <f t="shared" si="84"/>
        <v>0</v>
      </c>
      <c r="V499" s="92"/>
      <c r="W499" s="84" t="str">
        <f t="shared" si="85"/>
        <v/>
      </c>
      <c r="X499" s="84" t="e">
        <f t="shared" si="83"/>
        <v>#VALUE!</v>
      </c>
      <c r="Y499" s="11"/>
      <c r="Z499" s="7"/>
      <c r="AA499" s="7"/>
      <c r="AB499" s="7"/>
      <c r="AC499" s="2"/>
      <c r="AG499" s="2"/>
      <c r="AH499" s="2"/>
      <c r="AI499" s="2"/>
      <c r="AJ499" s="2"/>
      <c r="AK499" s="2"/>
      <c r="AR499" s="2"/>
      <c r="AT499" s="2"/>
      <c r="AU499" s="2"/>
    </row>
    <row r="500" spans="1:47" ht="12.75" x14ac:dyDescent="0.2">
      <c r="A500" s="435">
        <f>Nov!A5</f>
        <v>7</v>
      </c>
      <c r="B500" s="436">
        <f>Nov!B5</f>
        <v>46025</v>
      </c>
      <c r="D500" s="437"/>
      <c r="E500" s="437"/>
      <c r="F500" s="437"/>
      <c r="G500" s="437"/>
      <c r="H500" s="437"/>
      <c r="I500" s="94">
        <f>Nov!I5</f>
        <v>0</v>
      </c>
      <c r="J500" s="438"/>
      <c r="K500" s="438"/>
      <c r="L500" s="438"/>
      <c r="M500" s="438"/>
      <c r="N500" s="438"/>
      <c r="O500" s="438"/>
      <c r="P500" s="438"/>
      <c r="Q500" s="94">
        <f>Nov!AQ5</f>
        <v>0</v>
      </c>
      <c r="R500" s="94"/>
      <c r="S500" s="94">
        <f>Nov!P5</f>
        <v>0</v>
      </c>
      <c r="T500" s="94">
        <f t="shared" si="84"/>
        <v>0</v>
      </c>
      <c r="V500" s="92"/>
      <c r="W500" s="84" t="str">
        <f t="shared" si="85"/>
        <v/>
      </c>
      <c r="X500" s="84" t="e">
        <f t="shared" si="83"/>
        <v>#VALUE!</v>
      </c>
      <c r="Y500" s="11"/>
      <c r="Z500" s="7"/>
      <c r="AA500" s="7"/>
      <c r="AB500" s="7"/>
      <c r="AC500" s="2"/>
      <c r="AG500" s="2"/>
      <c r="AH500" s="2"/>
      <c r="AI500" s="2"/>
      <c r="AJ500" s="2"/>
      <c r="AK500" s="2"/>
      <c r="AR500" s="2"/>
      <c r="AT500" s="2"/>
      <c r="AU500" s="2"/>
    </row>
    <row r="501" spans="1:47" ht="12.75" x14ac:dyDescent="0.2">
      <c r="A501" s="435">
        <f>Nov!A6</f>
        <v>1</v>
      </c>
      <c r="B501" s="436">
        <f>Nov!B6</f>
        <v>46026</v>
      </c>
      <c r="D501" s="437"/>
      <c r="E501" s="437"/>
      <c r="F501" s="437"/>
      <c r="G501" s="437"/>
      <c r="H501" s="437"/>
      <c r="I501" s="94">
        <f>Nov!I6</f>
        <v>0</v>
      </c>
      <c r="J501" s="438"/>
      <c r="K501" s="438"/>
      <c r="L501" s="438"/>
      <c r="M501" s="438"/>
      <c r="N501" s="438"/>
      <c r="O501" s="438"/>
      <c r="P501" s="438"/>
      <c r="Q501" s="94">
        <f>Nov!AQ6</f>
        <v>0</v>
      </c>
      <c r="R501" s="94"/>
      <c r="S501" s="94">
        <f>Nov!P6</f>
        <v>0</v>
      </c>
      <c r="T501" s="94">
        <f t="shared" si="84"/>
        <v>0</v>
      </c>
      <c r="V501" s="92"/>
      <c r="W501" s="84">
        <f t="shared" si="85"/>
        <v>32</v>
      </c>
      <c r="X501" s="84">
        <f t="shared" si="83"/>
        <v>-32</v>
      </c>
      <c r="Y501" s="11"/>
      <c r="Z501" s="7"/>
      <c r="AA501" s="7"/>
      <c r="AB501" s="7"/>
      <c r="AC501" s="2"/>
      <c r="AG501" s="2"/>
      <c r="AH501" s="2"/>
      <c r="AI501" s="2"/>
      <c r="AJ501" s="2"/>
      <c r="AK501" s="2"/>
      <c r="AR501" s="2"/>
      <c r="AT501" s="2"/>
      <c r="AU501" s="2"/>
    </row>
    <row r="502" spans="1:47" ht="12.75" x14ac:dyDescent="0.2">
      <c r="A502" s="435">
        <f>Nov!A7</f>
        <v>2</v>
      </c>
      <c r="B502" s="436">
        <f>Nov!B7</f>
        <v>46027</v>
      </c>
      <c r="D502" s="437"/>
      <c r="E502" s="437"/>
      <c r="F502" s="437"/>
      <c r="G502" s="437"/>
      <c r="H502" s="437"/>
      <c r="I502" s="94">
        <f>Nov!I7</f>
        <v>0</v>
      </c>
      <c r="J502" s="438"/>
      <c r="K502" s="438"/>
      <c r="L502" s="438"/>
      <c r="M502" s="438"/>
      <c r="N502" s="438"/>
      <c r="O502" s="438"/>
      <c r="P502" s="438"/>
      <c r="Q502" s="94">
        <f>Nov!AQ7</f>
        <v>8</v>
      </c>
      <c r="R502" s="94"/>
      <c r="S502" s="94">
        <f>Nov!P7</f>
        <v>0</v>
      </c>
      <c r="T502" s="94">
        <f t="shared" si="84"/>
        <v>0</v>
      </c>
      <c r="V502" s="92"/>
      <c r="W502" s="84" t="str">
        <f t="shared" si="85"/>
        <v/>
      </c>
      <c r="X502" s="84" t="e">
        <f t="shared" si="83"/>
        <v>#VALUE!</v>
      </c>
      <c r="Y502" s="11"/>
      <c r="Z502" s="7"/>
      <c r="AA502" s="7"/>
      <c r="AB502" s="7"/>
      <c r="AC502" s="2"/>
      <c r="AG502" s="2"/>
      <c r="AH502" s="2"/>
      <c r="AI502" s="2"/>
      <c r="AJ502" s="2"/>
      <c r="AK502" s="2"/>
      <c r="AR502" s="2"/>
      <c r="AT502" s="2"/>
      <c r="AU502" s="2"/>
    </row>
    <row r="503" spans="1:47" ht="12.75" x14ac:dyDescent="0.2">
      <c r="A503" s="435">
        <f>Nov!A8</f>
        <v>3</v>
      </c>
      <c r="B503" s="436">
        <f>Nov!B8</f>
        <v>46028</v>
      </c>
      <c r="D503" s="437"/>
      <c r="E503" s="437"/>
      <c r="F503" s="437"/>
      <c r="G503" s="437"/>
      <c r="H503" s="437"/>
      <c r="I503" s="94">
        <f>Nov!I8</f>
        <v>0</v>
      </c>
      <c r="J503" s="438"/>
      <c r="K503" s="438"/>
      <c r="L503" s="438"/>
      <c r="M503" s="438"/>
      <c r="N503" s="438"/>
      <c r="O503" s="438"/>
      <c r="P503" s="438"/>
      <c r="Q503" s="94">
        <f>Nov!AQ8</f>
        <v>8</v>
      </c>
      <c r="R503" s="94"/>
      <c r="S503" s="94">
        <f>Nov!P8</f>
        <v>0</v>
      </c>
      <c r="T503" s="94">
        <f t="shared" si="84"/>
        <v>0</v>
      </c>
      <c r="V503" s="92"/>
      <c r="W503" s="84" t="str">
        <f t="shared" si="85"/>
        <v/>
      </c>
      <c r="X503" s="84" t="e">
        <f t="shared" si="83"/>
        <v>#VALUE!</v>
      </c>
      <c r="Y503" s="11"/>
      <c r="Z503" s="7"/>
      <c r="AA503" s="7"/>
      <c r="AB503" s="7"/>
      <c r="AC503" s="2"/>
      <c r="AG503" s="2"/>
      <c r="AH503" s="2"/>
      <c r="AI503" s="2"/>
      <c r="AJ503" s="2"/>
      <c r="AK503" s="2"/>
      <c r="AR503" s="2"/>
      <c r="AT503" s="2"/>
      <c r="AU503" s="2"/>
    </row>
    <row r="504" spans="1:47" ht="12.75" x14ac:dyDescent="0.2">
      <c r="A504" s="435">
        <f>Nov!A9</f>
        <v>4</v>
      </c>
      <c r="B504" s="436">
        <f>Nov!B9</f>
        <v>46029</v>
      </c>
      <c r="D504" s="437"/>
      <c r="E504" s="437"/>
      <c r="F504" s="437"/>
      <c r="G504" s="437"/>
      <c r="H504" s="437"/>
      <c r="I504" s="94">
        <f>Nov!I9</f>
        <v>0</v>
      </c>
      <c r="J504" s="438"/>
      <c r="K504" s="438"/>
      <c r="L504" s="438"/>
      <c r="M504" s="438"/>
      <c r="N504" s="438"/>
      <c r="O504" s="438"/>
      <c r="P504" s="438"/>
      <c r="Q504" s="94">
        <f>Nov!AQ9</f>
        <v>8</v>
      </c>
      <c r="R504" s="94"/>
      <c r="S504" s="94">
        <f>Nov!P9</f>
        <v>0</v>
      </c>
      <c r="T504" s="94">
        <f t="shared" si="84"/>
        <v>0</v>
      </c>
      <c r="V504" s="92"/>
      <c r="W504" s="84" t="str">
        <f t="shared" si="85"/>
        <v/>
      </c>
      <c r="X504" s="84" t="e">
        <f t="shared" si="83"/>
        <v>#VALUE!</v>
      </c>
      <c r="Y504" s="11"/>
      <c r="Z504" s="7"/>
      <c r="AA504" s="7"/>
      <c r="AB504" s="7"/>
      <c r="AC504" s="2"/>
      <c r="AG504" s="2"/>
      <c r="AH504" s="2"/>
      <c r="AI504" s="2"/>
      <c r="AJ504" s="2"/>
      <c r="AK504" s="2"/>
      <c r="AR504" s="2"/>
      <c r="AT504" s="2"/>
      <c r="AU504" s="2"/>
    </row>
    <row r="505" spans="1:47" ht="12.75" x14ac:dyDescent="0.2">
      <c r="A505" s="435">
        <f>Nov!A10</f>
        <v>5</v>
      </c>
      <c r="B505" s="436">
        <f>Nov!B10</f>
        <v>46030</v>
      </c>
      <c r="D505" s="437"/>
      <c r="E505" s="437"/>
      <c r="F505" s="437"/>
      <c r="G505" s="437"/>
      <c r="H505" s="437"/>
      <c r="I505" s="94">
        <f>Nov!I10</f>
        <v>0</v>
      </c>
      <c r="J505" s="438"/>
      <c r="K505" s="438"/>
      <c r="L505" s="438"/>
      <c r="M505" s="438"/>
      <c r="N505" s="438"/>
      <c r="O505" s="438"/>
      <c r="P505" s="438"/>
      <c r="Q505" s="94">
        <f>Nov!AQ10</f>
        <v>8</v>
      </c>
      <c r="R505" s="94"/>
      <c r="S505" s="94">
        <f>Nov!P10</f>
        <v>0</v>
      </c>
      <c r="T505" s="94">
        <f t="shared" si="84"/>
        <v>0</v>
      </c>
      <c r="V505" s="92"/>
      <c r="W505" s="84" t="str">
        <f t="shared" si="85"/>
        <v/>
      </c>
      <c r="X505" s="84" t="e">
        <f t="shared" si="83"/>
        <v>#VALUE!</v>
      </c>
      <c r="Y505" s="11"/>
      <c r="Z505" s="7"/>
      <c r="AA505" s="7"/>
      <c r="AB505" s="7"/>
      <c r="AC505" s="2"/>
      <c r="AG505" s="2"/>
      <c r="AH505" s="2"/>
      <c r="AI505" s="2"/>
      <c r="AJ505" s="2"/>
      <c r="AK505" s="2"/>
      <c r="AR505" s="2"/>
      <c r="AT505" s="2"/>
      <c r="AU505" s="2"/>
    </row>
    <row r="506" spans="1:47" ht="12.75" x14ac:dyDescent="0.2">
      <c r="A506" s="435">
        <f>Nov!A11</f>
        <v>6</v>
      </c>
      <c r="B506" s="436">
        <f>Nov!B11</f>
        <v>46031</v>
      </c>
      <c r="D506" s="437"/>
      <c r="E506" s="437"/>
      <c r="F506" s="437"/>
      <c r="G506" s="437"/>
      <c r="H506" s="437"/>
      <c r="I506" s="94">
        <f>Nov!I11</f>
        <v>0</v>
      </c>
      <c r="J506" s="438"/>
      <c r="K506" s="438"/>
      <c r="L506" s="438"/>
      <c r="M506" s="438"/>
      <c r="N506" s="438"/>
      <c r="O506" s="438"/>
      <c r="P506" s="438"/>
      <c r="Q506" s="94">
        <f>Nov!AQ11</f>
        <v>8</v>
      </c>
      <c r="R506" s="94"/>
      <c r="S506" s="94">
        <f>Nov!P11</f>
        <v>0</v>
      </c>
      <c r="T506" s="94">
        <f t="shared" si="84"/>
        <v>0</v>
      </c>
      <c r="V506" s="92"/>
      <c r="W506" s="84" t="str">
        <f t="shared" si="85"/>
        <v/>
      </c>
      <c r="X506" s="84" t="e">
        <f t="shared" si="83"/>
        <v>#VALUE!</v>
      </c>
      <c r="Y506" s="11"/>
      <c r="Z506" s="7"/>
      <c r="AA506" s="7"/>
      <c r="AB506" s="7"/>
      <c r="AC506" s="2"/>
      <c r="AG506" s="2"/>
      <c r="AH506" s="2"/>
      <c r="AI506" s="2"/>
      <c r="AJ506" s="2"/>
      <c r="AK506" s="2"/>
      <c r="AR506" s="2"/>
      <c r="AT506" s="2"/>
      <c r="AU506" s="2"/>
    </row>
    <row r="507" spans="1:47" ht="12.75" x14ac:dyDescent="0.2">
      <c r="A507" s="435">
        <f>Nov!A12</f>
        <v>7</v>
      </c>
      <c r="B507" s="436">
        <f>Nov!B12</f>
        <v>46032</v>
      </c>
      <c r="D507" s="437"/>
      <c r="E507" s="437"/>
      <c r="F507" s="437"/>
      <c r="G507" s="437"/>
      <c r="H507" s="437"/>
      <c r="I507" s="94">
        <f>Nov!I12</f>
        <v>0</v>
      </c>
      <c r="J507" s="438"/>
      <c r="K507" s="438"/>
      <c r="L507" s="438"/>
      <c r="M507" s="438"/>
      <c r="N507" s="438"/>
      <c r="O507" s="438"/>
      <c r="P507" s="438"/>
      <c r="Q507" s="94">
        <f>Nov!AQ12</f>
        <v>0</v>
      </c>
      <c r="R507" s="94"/>
      <c r="S507" s="94">
        <f>Nov!P12</f>
        <v>0</v>
      </c>
      <c r="T507" s="94">
        <f t="shared" si="84"/>
        <v>0</v>
      </c>
      <c r="V507" s="92"/>
      <c r="W507" s="84" t="str">
        <f t="shared" si="85"/>
        <v/>
      </c>
      <c r="X507" s="84" t="e">
        <f t="shared" si="83"/>
        <v>#VALUE!</v>
      </c>
      <c r="Y507" s="11"/>
      <c r="Z507" s="7"/>
      <c r="AA507" s="7"/>
      <c r="AB507" s="7"/>
      <c r="AC507" s="2"/>
      <c r="AG507" s="2"/>
      <c r="AH507" s="2"/>
      <c r="AI507" s="2"/>
      <c r="AJ507" s="2"/>
      <c r="AK507" s="2"/>
      <c r="AR507" s="2"/>
      <c r="AT507" s="2"/>
      <c r="AU507" s="2"/>
    </row>
    <row r="508" spans="1:47" ht="12.75" x14ac:dyDescent="0.2">
      <c r="A508" s="435">
        <f>Nov!A13</f>
        <v>1</v>
      </c>
      <c r="B508" s="436">
        <f>Nov!B13</f>
        <v>46033</v>
      </c>
      <c r="D508" s="437"/>
      <c r="E508" s="437"/>
      <c r="F508" s="437"/>
      <c r="G508" s="437"/>
      <c r="H508" s="437"/>
      <c r="I508" s="94">
        <f>Nov!I13</f>
        <v>0</v>
      </c>
      <c r="J508" s="438"/>
      <c r="K508" s="438"/>
      <c r="L508" s="438"/>
      <c r="M508" s="438"/>
      <c r="N508" s="438"/>
      <c r="O508" s="438"/>
      <c r="P508" s="438"/>
      <c r="Q508" s="94">
        <f>Nov!AQ13</f>
        <v>0</v>
      </c>
      <c r="R508" s="94"/>
      <c r="S508" s="94">
        <f>Nov!P13</f>
        <v>0</v>
      </c>
      <c r="T508" s="94">
        <f t="shared" si="84"/>
        <v>0</v>
      </c>
      <c r="V508" s="92"/>
      <c r="W508" s="84">
        <f t="shared" si="85"/>
        <v>40</v>
      </c>
      <c r="X508" s="84">
        <f t="shared" si="83"/>
        <v>-40</v>
      </c>
      <c r="Y508" s="11"/>
      <c r="Z508" s="7"/>
      <c r="AA508" s="7"/>
      <c r="AB508" s="7"/>
      <c r="AC508" s="2"/>
      <c r="AG508" s="2"/>
      <c r="AH508" s="2"/>
      <c r="AI508" s="2"/>
      <c r="AJ508" s="2"/>
      <c r="AK508" s="2"/>
      <c r="AR508" s="2"/>
      <c r="AT508" s="2"/>
      <c r="AU508" s="2"/>
    </row>
    <row r="509" spans="1:47" ht="12.75" x14ac:dyDescent="0.2">
      <c r="A509" s="435">
        <f>Nov!A14</f>
        <v>2</v>
      </c>
      <c r="B509" s="436">
        <f>Nov!B14</f>
        <v>46034</v>
      </c>
      <c r="D509" s="437"/>
      <c r="E509" s="437"/>
      <c r="F509" s="437"/>
      <c r="G509" s="437"/>
      <c r="H509" s="437"/>
      <c r="I509" s="94">
        <f>Nov!I14</f>
        <v>0</v>
      </c>
      <c r="J509" s="438"/>
      <c r="K509" s="438"/>
      <c r="L509" s="438"/>
      <c r="M509" s="438"/>
      <c r="N509" s="438"/>
      <c r="O509" s="438"/>
      <c r="P509" s="438"/>
      <c r="Q509" s="94">
        <f>Nov!AQ14</f>
        <v>8</v>
      </c>
      <c r="R509" s="94"/>
      <c r="S509" s="94">
        <f>Nov!P14</f>
        <v>0</v>
      </c>
      <c r="T509" s="94">
        <f t="shared" si="84"/>
        <v>0</v>
      </c>
      <c r="V509" s="92"/>
      <c r="W509" s="84" t="str">
        <f t="shared" si="85"/>
        <v/>
      </c>
      <c r="X509" s="84" t="e">
        <f t="shared" si="83"/>
        <v>#VALUE!</v>
      </c>
      <c r="Y509" s="11"/>
      <c r="Z509" s="7"/>
      <c r="AA509" s="7"/>
      <c r="AB509" s="7"/>
      <c r="AC509" s="2"/>
      <c r="AG509" s="2"/>
      <c r="AH509" s="2"/>
      <c r="AI509" s="2"/>
      <c r="AJ509" s="2"/>
      <c r="AK509" s="2"/>
      <c r="AR509" s="2"/>
      <c r="AT509" s="2"/>
      <c r="AU509" s="2"/>
    </row>
    <row r="510" spans="1:47" ht="12.75" x14ac:dyDescent="0.2">
      <c r="A510" s="435">
        <f>Nov!A15</f>
        <v>3</v>
      </c>
      <c r="B510" s="436">
        <f>Nov!B15</f>
        <v>46035</v>
      </c>
      <c r="D510" s="437"/>
      <c r="E510" s="437"/>
      <c r="F510" s="437"/>
      <c r="G510" s="437"/>
      <c r="H510" s="437"/>
      <c r="I510" s="94">
        <f>Nov!I15</f>
        <v>0</v>
      </c>
      <c r="J510" s="438"/>
      <c r="K510" s="438"/>
      <c r="L510" s="438"/>
      <c r="M510" s="438"/>
      <c r="N510" s="438"/>
      <c r="O510" s="438"/>
      <c r="P510" s="438"/>
      <c r="Q510" s="94">
        <f>Nov!AQ15</f>
        <v>8</v>
      </c>
      <c r="R510" s="94"/>
      <c r="S510" s="94">
        <f>Nov!P15</f>
        <v>0</v>
      </c>
      <c r="T510" s="94">
        <f t="shared" si="84"/>
        <v>0</v>
      </c>
      <c r="V510" s="92"/>
      <c r="W510" s="84" t="str">
        <f t="shared" si="85"/>
        <v/>
      </c>
      <c r="X510" s="84" t="e">
        <f t="shared" si="83"/>
        <v>#VALUE!</v>
      </c>
      <c r="Y510" s="11"/>
      <c r="Z510" s="7"/>
      <c r="AA510" s="7"/>
      <c r="AB510" s="7"/>
      <c r="AC510" s="2"/>
      <c r="AG510" s="2"/>
      <c r="AH510" s="2"/>
      <c r="AI510" s="2"/>
      <c r="AJ510" s="2"/>
      <c r="AK510" s="2"/>
      <c r="AR510" s="2"/>
      <c r="AT510" s="2"/>
      <c r="AU510" s="2"/>
    </row>
    <row r="511" spans="1:47" ht="12.75" x14ac:dyDescent="0.2">
      <c r="A511" s="435">
        <f>Nov!A16</f>
        <v>4</v>
      </c>
      <c r="B511" s="436">
        <f>Nov!B16</f>
        <v>46036</v>
      </c>
      <c r="D511" s="437"/>
      <c r="E511" s="437"/>
      <c r="F511" s="437"/>
      <c r="G511" s="437"/>
      <c r="H511" s="437"/>
      <c r="I511" s="94">
        <f>Nov!I16</f>
        <v>0</v>
      </c>
      <c r="J511" s="438"/>
      <c r="K511" s="438"/>
      <c r="L511" s="438"/>
      <c r="M511" s="438"/>
      <c r="N511" s="438"/>
      <c r="O511" s="438"/>
      <c r="P511" s="438"/>
      <c r="Q511" s="94">
        <f>Nov!AQ16</f>
        <v>8</v>
      </c>
      <c r="R511" s="94"/>
      <c r="S511" s="94">
        <f>Nov!P16</f>
        <v>0</v>
      </c>
      <c r="T511" s="94">
        <f t="shared" si="84"/>
        <v>0</v>
      </c>
      <c r="V511" s="92"/>
      <c r="W511" s="84" t="str">
        <f t="shared" si="85"/>
        <v/>
      </c>
      <c r="X511" s="84" t="e">
        <f t="shared" si="83"/>
        <v>#VALUE!</v>
      </c>
      <c r="Y511" s="11"/>
      <c r="Z511" s="7"/>
      <c r="AA511" s="7"/>
      <c r="AB511" s="7"/>
      <c r="AC511" s="2"/>
      <c r="AG511" s="2"/>
      <c r="AH511" s="2"/>
      <c r="AI511" s="2"/>
      <c r="AJ511" s="2"/>
      <c r="AK511" s="2"/>
      <c r="AR511" s="2"/>
      <c r="AT511" s="2"/>
      <c r="AU511" s="2"/>
    </row>
    <row r="512" spans="1:47" ht="12.75" x14ac:dyDescent="0.2">
      <c r="A512" s="435">
        <f>Nov!A17</f>
        <v>5</v>
      </c>
      <c r="B512" s="436">
        <f>Nov!B17</f>
        <v>46037</v>
      </c>
      <c r="D512" s="437"/>
      <c r="E512" s="437"/>
      <c r="F512" s="437"/>
      <c r="G512" s="437"/>
      <c r="H512" s="437"/>
      <c r="I512" s="94">
        <f>Nov!I17</f>
        <v>0</v>
      </c>
      <c r="J512" s="438"/>
      <c r="K512" s="438"/>
      <c r="L512" s="438"/>
      <c r="M512" s="438"/>
      <c r="N512" s="438"/>
      <c r="O512" s="438"/>
      <c r="P512" s="438"/>
      <c r="Q512" s="94">
        <f>Nov!AQ17</f>
        <v>8</v>
      </c>
      <c r="R512" s="94"/>
      <c r="S512" s="94">
        <f>Nov!P17</f>
        <v>0</v>
      </c>
      <c r="T512" s="94">
        <f t="shared" si="84"/>
        <v>0</v>
      </c>
      <c r="V512" s="92"/>
      <c r="W512" s="84" t="str">
        <f t="shared" si="85"/>
        <v/>
      </c>
      <c r="X512" s="84" t="e">
        <f t="shared" si="83"/>
        <v>#VALUE!</v>
      </c>
      <c r="Y512" s="11"/>
      <c r="Z512" s="7"/>
      <c r="AA512" s="7"/>
      <c r="AB512" s="7"/>
      <c r="AC512" s="2"/>
      <c r="AG512" s="2"/>
      <c r="AH512" s="2"/>
      <c r="AI512" s="2"/>
      <c r="AJ512" s="2"/>
      <c r="AK512" s="2"/>
      <c r="AR512" s="2"/>
      <c r="AT512" s="2"/>
      <c r="AU512" s="2"/>
    </row>
    <row r="513" spans="1:47" ht="12.75" x14ac:dyDescent="0.2">
      <c r="A513" s="435">
        <f>Nov!A18</f>
        <v>6</v>
      </c>
      <c r="B513" s="436">
        <f>Nov!B18</f>
        <v>46038</v>
      </c>
      <c r="D513" s="437"/>
      <c r="E513" s="437"/>
      <c r="F513" s="437"/>
      <c r="G513" s="437"/>
      <c r="H513" s="437"/>
      <c r="I513" s="94">
        <f>Nov!I18</f>
        <v>0</v>
      </c>
      <c r="J513" s="438"/>
      <c r="K513" s="438"/>
      <c r="L513" s="438"/>
      <c r="M513" s="438"/>
      <c r="N513" s="438"/>
      <c r="O513" s="438"/>
      <c r="P513" s="438"/>
      <c r="Q513" s="94">
        <f>Nov!AQ18</f>
        <v>8</v>
      </c>
      <c r="R513" s="94"/>
      <c r="S513" s="94">
        <f>Nov!P18</f>
        <v>0</v>
      </c>
      <c r="T513" s="94">
        <f t="shared" si="84"/>
        <v>0</v>
      </c>
      <c r="V513" s="92"/>
      <c r="W513" s="84" t="str">
        <f t="shared" si="85"/>
        <v/>
      </c>
      <c r="X513" s="84" t="e">
        <f t="shared" si="83"/>
        <v>#VALUE!</v>
      </c>
      <c r="Y513" s="11"/>
      <c r="Z513" s="7"/>
      <c r="AA513" s="7"/>
      <c r="AB513" s="7"/>
      <c r="AC513" s="2"/>
      <c r="AG513" s="2"/>
      <c r="AH513" s="2"/>
      <c r="AI513" s="2"/>
      <c r="AJ513" s="2"/>
      <c r="AK513" s="2"/>
      <c r="AR513" s="2"/>
      <c r="AT513" s="2"/>
      <c r="AU513" s="2"/>
    </row>
    <row r="514" spans="1:47" ht="12.75" x14ac:dyDescent="0.2">
      <c r="A514" s="435">
        <f>Nov!A19</f>
        <v>7</v>
      </c>
      <c r="B514" s="436">
        <f>Nov!B19</f>
        <v>46039</v>
      </c>
      <c r="D514" s="437"/>
      <c r="E514" s="437"/>
      <c r="F514" s="437"/>
      <c r="G514" s="437"/>
      <c r="H514" s="437"/>
      <c r="I514" s="94">
        <f>Nov!I19</f>
        <v>0</v>
      </c>
      <c r="J514" s="438"/>
      <c r="K514" s="438"/>
      <c r="L514" s="438"/>
      <c r="M514" s="438"/>
      <c r="N514" s="438"/>
      <c r="O514" s="438"/>
      <c r="P514" s="438"/>
      <c r="Q514" s="94">
        <f>Nov!AQ19</f>
        <v>0</v>
      </c>
      <c r="R514" s="94"/>
      <c r="S514" s="94">
        <f>Nov!P19</f>
        <v>0</v>
      </c>
      <c r="T514" s="94">
        <f t="shared" si="84"/>
        <v>0</v>
      </c>
      <c r="V514" s="92"/>
      <c r="W514" s="84" t="str">
        <f t="shared" si="85"/>
        <v/>
      </c>
      <c r="X514" s="84" t="e">
        <f t="shared" si="83"/>
        <v>#VALUE!</v>
      </c>
      <c r="Y514" s="11"/>
      <c r="Z514" s="7"/>
      <c r="AA514" s="7"/>
      <c r="AB514" s="7"/>
      <c r="AC514" s="2"/>
      <c r="AG514" s="2"/>
      <c r="AH514" s="2"/>
      <c r="AI514" s="2"/>
      <c r="AJ514" s="2"/>
      <c r="AK514" s="2"/>
      <c r="AR514" s="2"/>
      <c r="AT514" s="2"/>
      <c r="AU514" s="2"/>
    </row>
    <row r="515" spans="1:47" ht="12.75" x14ac:dyDescent="0.2">
      <c r="A515" s="435">
        <f>Nov!A20</f>
        <v>1</v>
      </c>
      <c r="B515" s="436">
        <f>Nov!B20</f>
        <v>46040</v>
      </c>
      <c r="D515" s="437"/>
      <c r="E515" s="437"/>
      <c r="F515" s="437"/>
      <c r="G515" s="437"/>
      <c r="H515" s="437"/>
      <c r="I515" s="94">
        <f>Nov!I20</f>
        <v>0</v>
      </c>
      <c r="J515" s="438"/>
      <c r="K515" s="438"/>
      <c r="L515" s="438"/>
      <c r="M515" s="438"/>
      <c r="N515" s="438"/>
      <c r="O515" s="438"/>
      <c r="P515" s="438"/>
      <c r="Q515" s="94">
        <f>Nov!AQ20</f>
        <v>0</v>
      </c>
      <c r="R515" s="94"/>
      <c r="S515" s="94">
        <f>Nov!P20</f>
        <v>0</v>
      </c>
      <c r="T515" s="94">
        <f t="shared" si="84"/>
        <v>0</v>
      </c>
      <c r="V515" s="92"/>
      <c r="W515" s="84">
        <f t="shared" si="85"/>
        <v>40</v>
      </c>
      <c r="X515" s="84">
        <f t="shared" ref="X515:X559" si="86">V515-W515</f>
        <v>-40</v>
      </c>
      <c r="Y515" s="11"/>
      <c r="Z515" s="7"/>
      <c r="AA515" s="7"/>
      <c r="AB515" s="7"/>
      <c r="AC515" s="2"/>
      <c r="AG515" s="2"/>
      <c r="AH515" s="2"/>
      <c r="AI515" s="2"/>
      <c r="AJ515" s="2"/>
      <c r="AK515" s="2"/>
      <c r="AR515" s="2"/>
      <c r="AT515" s="2"/>
      <c r="AU515" s="2"/>
    </row>
    <row r="516" spans="1:47" ht="12.75" x14ac:dyDescent="0.2">
      <c r="A516" s="435">
        <f>Nov!A21</f>
        <v>2</v>
      </c>
      <c r="B516" s="436">
        <f>Nov!B21</f>
        <v>46041</v>
      </c>
      <c r="D516" s="437"/>
      <c r="E516" s="437"/>
      <c r="F516" s="437"/>
      <c r="G516" s="437"/>
      <c r="H516" s="437"/>
      <c r="I516" s="94">
        <f>Nov!I21</f>
        <v>0</v>
      </c>
      <c r="J516" s="438"/>
      <c r="K516" s="438"/>
      <c r="L516" s="438"/>
      <c r="M516" s="438"/>
      <c r="N516" s="438"/>
      <c r="O516" s="438"/>
      <c r="P516" s="438"/>
      <c r="Q516" s="94">
        <f>Nov!AQ21</f>
        <v>8</v>
      </c>
      <c r="R516" s="94"/>
      <c r="S516" s="94">
        <f>Nov!P21</f>
        <v>0</v>
      </c>
      <c r="T516" s="94">
        <f t="shared" si="84"/>
        <v>0</v>
      </c>
      <c r="V516" s="92"/>
      <c r="W516" s="84" t="str">
        <f t="shared" si="85"/>
        <v/>
      </c>
      <c r="X516" s="84" t="e">
        <f t="shared" si="86"/>
        <v>#VALUE!</v>
      </c>
      <c r="Y516" s="11"/>
      <c r="Z516" s="7"/>
      <c r="AA516" s="7"/>
      <c r="AB516" s="7"/>
      <c r="AC516" s="2"/>
      <c r="AG516" s="2"/>
      <c r="AH516" s="2"/>
      <c r="AI516" s="2"/>
      <c r="AJ516" s="2"/>
      <c r="AK516" s="2"/>
      <c r="AR516" s="2"/>
      <c r="AT516" s="2"/>
      <c r="AU516" s="2"/>
    </row>
    <row r="517" spans="1:47" ht="12.75" x14ac:dyDescent="0.2">
      <c r="A517" s="435">
        <f>Nov!A22</f>
        <v>3</v>
      </c>
      <c r="B517" s="436">
        <f>Nov!B22</f>
        <v>46042</v>
      </c>
      <c r="D517" s="437"/>
      <c r="E517" s="437"/>
      <c r="F517" s="437"/>
      <c r="G517" s="437"/>
      <c r="H517" s="437"/>
      <c r="I517" s="94">
        <f>Nov!I22</f>
        <v>0</v>
      </c>
      <c r="J517" s="438"/>
      <c r="K517" s="438"/>
      <c r="L517" s="438"/>
      <c r="M517" s="438"/>
      <c r="N517" s="438"/>
      <c r="O517" s="438"/>
      <c r="P517" s="438"/>
      <c r="Q517" s="94">
        <f>Nov!AQ22</f>
        <v>8</v>
      </c>
      <c r="R517" s="94"/>
      <c r="S517" s="94">
        <f>Nov!P22</f>
        <v>0</v>
      </c>
      <c r="T517" s="94">
        <f t="shared" si="84"/>
        <v>0</v>
      </c>
      <c r="V517" s="92"/>
      <c r="W517" s="84" t="str">
        <f t="shared" si="85"/>
        <v/>
      </c>
      <c r="X517" s="84" t="e">
        <f t="shared" si="86"/>
        <v>#VALUE!</v>
      </c>
      <c r="Y517" s="11"/>
      <c r="Z517" s="7"/>
      <c r="AA517" s="7"/>
      <c r="AB517" s="7"/>
      <c r="AC517" s="2"/>
      <c r="AG517" s="2"/>
      <c r="AH517" s="2"/>
      <c r="AI517" s="2"/>
      <c r="AJ517" s="2"/>
      <c r="AK517" s="2"/>
      <c r="AR517" s="2"/>
      <c r="AT517" s="2"/>
      <c r="AU517" s="2"/>
    </row>
    <row r="518" spans="1:47" ht="12.75" x14ac:dyDescent="0.2">
      <c r="A518" s="435">
        <f>Nov!A23</f>
        <v>4</v>
      </c>
      <c r="B518" s="436">
        <f>Nov!B23</f>
        <v>46043</v>
      </c>
      <c r="D518" s="437"/>
      <c r="E518" s="437"/>
      <c r="F518" s="437"/>
      <c r="G518" s="437"/>
      <c r="H518" s="437"/>
      <c r="I518" s="94">
        <f>Nov!I23</f>
        <v>0</v>
      </c>
      <c r="J518" s="438"/>
      <c r="K518" s="438"/>
      <c r="L518" s="438"/>
      <c r="M518" s="438"/>
      <c r="N518" s="438"/>
      <c r="O518" s="438"/>
      <c r="P518" s="438"/>
      <c r="Q518" s="94">
        <f>Nov!AQ23</f>
        <v>8</v>
      </c>
      <c r="R518" s="94"/>
      <c r="S518" s="94">
        <f>Nov!P23</f>
        <v>0</v>
      </c>
      <c r="T518" s="94">
        <f t="shared" si="84"/>
        <v>0</v>
      </c>
      <c r="V518" s="92"/>
      <c r="W518" s="84" t="str">
        <f t="shared" si="85"/>
        <v/>
      </c>
      <c r="X518" s="84" t="e">
        <f t="shared" si="86"/>
        <v>#VALUE!</v>
      </c>
      <c r="Y518" s="11"/>
      <c r="Z518" s="7"/>
      <c r="AA518" s="7"/>
      <c r="AB518" s="7"/>
      <c r="AC518" s="2"/>
      <c r="AG518" s="2"/>
      <c r="AH518" s="2"/>
      <c r="AI518" s="2"/>
      <c r="AJ518" s="2"/>
      <c r="AK518" s="2"/>
      <c r="AR518" s="2"/>
      <c r="AT518" s="2"/>
      <c r="AU518" s="2"/>
    </row>
    <row r="519" spans="1:47" ht="12.75" x14ac:dyDescent="0.2">
      <c r="A519" s="435">
        <f>Nov!A24</f>
        <v>5</v>
      </c>
      <c r="B519" s="436">
        <f>Nov!B24</f>
        <v>46044</v>
      </c>
      <c r="D519" s="437"/>
      <c r="E519" s="437"/>
      <c r="F519" s="437"/>
      <c r="G519" s="437"/>
      <c r="H519" s="437"/>
      <c r="I519" s="94">
        <f>Nov!I24</f>
        <v>0</v>
      </c>
      <c r="J519" s="438"/>
      <c r="K519" s="438"/>
      <c r="L519" s="438"/>
      <c r="M519" s="438"/>
      <c r="N519" s="438"/>
      <c r="O519" s="438"/>
      <c r="P519" s="438"/>
      <c r="Q519" s="94">
        <f>Nov!AQ24</f>
        <v>8</v>
      </c>
      <c r="R519" s="94"/>
      <c r="S519" s="94">
        <f>Nov!P24</f>
        <v>0</v>
      </c>
      <c r="T519" s="94">
        <f t="shared" ref="T519:T557" si="87">IF(A519=1,SUM(I513:I519),0)</f>
        <v>0</v>
      </c>
      <c r="V519" s="92"/>
      <c r="W519" s="84" t="str">
        <f t="shared" ref="W519:W557" si="88">IF(A519=1,SUM(Q513:Q519),"")</f>
        <v/>
      </c>
      <c r="X519" s="84" t="e">
        <f t="shared" si="86"/>
        <v>#VALUE!</v>
      </c>
      <c r="Y519" s="11"/>
      <c r="Z519" s="7"/>
      <c r="AA519" s="7"/>
      <c r="AB519" s="7"/>
      <c r="AC519" s="2"/>
      <c r="AG519" s="2"/>
      <c r="AH519" s="2"/>
      <c r="AI519" s="2"/>
      <c r="AJ519" s="2"/>
      <c r="AK519" s="2"/>
      <c r="AR519" s="2"/>
      <c r="AT519" s="2"/>
      <c r="AU519" s="2"/>
    </row>
    <row r="520" spans="1:47" ht="12.75" x14ac:dyDescent="0.2">
      <c r="A520" s="435">
        <f>Nov!A25</f>
        <v>6</v>
      </c>
      <c r="B520" s="436">
        <f>Nov!B25</f>
        <v>46045</v>
      </c>
      <c r="D520" s="437"/>
      <c r="E520" s="437"/>
      <c r="F520" s="437"/>
      <c r="G520" s="437"/>
      <c r="H520" s="437"/>
      <c r="I520" s="94">
        <f>Nov!I25</f>
        <v>0</v>
      </c>
      <c r="J520" s="438"/>
      <c r="K520" s="438"/>
      <c r="L520" s="438"/>
      <c r="M520" s="438"/>
      <c r="N520" s="438"/>
      <c r="O520" s="438"/>
      <c r="P520" s="438"/>
      <c r="Q520" s="94">
        <f>Nov!AQ25</f>
        <v>8</v>
      </c>
      <c r="R520" s="94"/>
      <c r="S520" s="94">
        <f>Nov!P25</f>
        <v>0</v>
      </c>
      <c r="T520" s="94">
        <f t="shared" si="87"/>
        <v>0</v>
      </c>
      <c r="V520" s="92"/>
      <c r="W520" s="84" t="str">
        <f t="shared" si="88"/>
        <v/>
      </c>
      <c r="X520" s="84" t="e">
        <f t="shared" si="86"/>
        <v>#VALUE!</v>
      </c>
      <c r="Y520" s="11"/>
      <c r="Z520" s="7"/>
      <c r="AA520" s="7"/>
      <c r="AB520" s="7"/>
      <c r="AC520" s="2"/>
      <c r="AG520" s="2"/>
      <c r="AH520" s="2"/>
      <c r="AI520" s="2"/>
      <c r="AJ520" s="2"/>
      <c r="AK520" s="2"/>
      <c r="AR520" s="2"/>
      <c r="AT520" s="2"/>
      <c r="AU520" s="2"/>
    </row>
    <row r="521" spans="1:47" ht="12.75" x14ac:dyDescent="0.2">
      <c r="A521" s="435">
        <f>Nov!A26</f>
        <v>7</v>
      </c>
      <c r="B521" s="436">
        <f>Nov!B26</f>
        <v>46046</v>
      </c>
      <c r="D521" s="437"/>
      <c r="E521" s="437"/>
      <c r="F521" s="437"/>
      <c r="G521" s="437"/>
      <c r="H521" s="437"/>
      <c r="I521" s="94">
        <f>Nov!I26</f>
        <v>0</v>
      </c>
      <c r="J521" s="438"/>
      <c r="K521" s="438"/>
      <c r="L521" s="438"/>
      <c r="M521" s="438"/>
      <c r="N521" s="438"/>
      <c r="O521" s="438"/>
      <c r="P521" s="438"/>
      <c r="Q521" s="94">
        <f>Nov!AQ26</f>
        <v>0</v>
      </c>
      <c r="R521" s="94"/>
      <c r="S521" s="94">
        <f>Nov!P26</f>
        <v>0</v>
      </c>
      <c r="T521" s="94">
        <f t="shared" si="87"/>
        <v>0</v>
      </c>
      <c r="V521" s="92"/>
      <c r="W521" s="84" t="str">
        <f t="shared" si="88"/>
        <v/>
      </c>
      <c r="X521" s="84" t="e">
        <f t="shared" si="86"/>
        <v>#VALUE!</v>
      </c>
      <c r="Y521" s="11"/>
      <c r="Z521" s="7"/>
      <c r="AA521" s="7"/>
      <c r="AB521" s="7"/>
      <c r="AC521" s="2"/>
      <c r="AG521" s="2"/>
      <c r="AH521" s="2"/>
      <c r="AI521" s="2"/>
      <c r="AJ521" s="2"/>
      <c r="AK521" s="2"/>
      <c r="AR521" s="2"/>
      <c r="AT521" s="2"/>
      <c r="AU521" s="2"/>
    </row>
    <row r="522" spans="1:47" ht="12.75" x14ac:dyDescent="0.2">
      <c r="A522" s="435">
        <f>Nov!A27</f>
        <v>1</v>
      </c>
      <c r="B522" s="436">
        <f>Nov!B27</f>
        <v>46047</v>
      </c>
      <c r="D522" s="437"/>
      <c r="E522" s="437"/>
      <c r="F522" s="437"/>
      <c r="G522" s="437"/>
      <c r="H522" s="437"/>
      <c r="I522" s="94">
        <f>Nov!I27</f>
        <v>0</v>
      </c>
      <c r="J522" s="438"/>
      <c r="K522" s="438"/>
      <c r="L522" s="438"/>
      <c r="M522" s="438"/>
      <c r="N522" s="438"/>
      <c r="O522" s="438"/>
      <c r="P522" s="438"/>
      <c r="Q522" s="94">
        <f>Nov!AQ27</f>
        <v>0</v>
      </c>
      <c r="R522" s="94"/>
      <c r="S522" s="94">
        <f>Nov!P27</f>
        <v>0</v>
      </c>
      <c r="T522" s="94">
        <f t="shared" si="87"/>
        <v>0</v>
      </c>
      <c r="V522" s="92"/>
      <c r="W522" s="84">
        <f t="shared" si="88"/>
        <v>40</v>
      </c>
      <c r="X522" s="84">
        <f t="shared" si="86"/>
        <v>-40</v>
      </c>
      <c r="Y522" s="11"/>
      <c r="Z522" s="7"/>
      <c r="AA522" s="7"/>
      <c r="AB522" s="7"/>
      <c r="AC522" s="2"/>
      <c r="AG522" s="2"/>
      <c r="AH522" s="2"/>
      <c r="AI522" s="2"/>
      <c r="AJ522" s="2"/>
      <c r="AK522" s="2"/>
      <c r="AR522" s="2"/>
      <c r="AT522" s="2"/>
      <c r="AU522" s="2"/>
    </row>
    <row r="523" spans="1:47" ht="12.75" x14ac:dyDescent="0.2">
      <c r="A523" s="435">
        <f>Nov!A28</f>
        <v>2</v>
      </c>
      <c r="B523" s="436">
        <f>Nov!B28</f>
        <v>46048</v>
      </c>
      <c r="D523" s="437"/>
      <c r="E523" s="437"/>
      <c r="F523" s="437"/>
      <c r="G523" s="437"/>
      <c r="H523" s="437"/>
      <c r="I523" s="94">
        <f>Nov!I28</f>
        <v>0</v>
      </c>
      <c r="J523" s="438"/>
      <c r="K523" s="438"/>
      <c r="L523" s="438"/>
      <c r="M523" s="438"/>
      <c r="N523" s="438"/>
      <c r="O523" s="438"/>
      <c r="P523" s="438"/>
      <c r="Q523" s="94">
        <f>Nov!AQ28</f>
        <v>8</v>
      </c>
      <c r="R523" s="94"/>
      <c r="S523" s="94">
        <f>Nov!P28</f>
        <v>0</v>
      </c>
      <c r="T523" s="94">
        <f t="shared" si="87"/>
        <v>0</v>
      </c>
      <c r="V523" s="92"/>
      <c r="W523" s="84" t="str">
        <f t="shared" si="88"/>
        <v/>
      </c>
      <c r="X523" s="84" t="e">
        <f t="shared" si="86"/>
        <v>#VALUE!</v>
      </c>
      <c r="Y523" s="11"/>
      <c r="Z523" s="7"/>
      <c r="AA523" s="7"/>
      <c r="AB523" s="7"/>
      <c r="AC523" s="2"/>
      <c r="AG523" s="2"/>
      <c r="AH523" s="2"/>
      <c r="AI523" s="2"/>
      <c r="AJ523" s="2"/>
      <c r="AK523" s="2"/>
      <c r="AR523" s="2"/>
      <c r="AT523" s="2"/>
      <c r="AU523" s="2"/>
    </row>
    <row r="524" spans="1:47" ht="12.75" x14ac:dyDescent="0.2">
      <c r="A524" s="435">
        <f>Nov!A29</f>
        <v>3</v>
      </c>
      <c r="B524" s="436">
        <f>Nov!B29</f>
        <v>46049</v>
      </c>
      <c r="D524" s="437"/>
      <c r="E524" s="437"/>
      <c r="F524" s="437"/>
      <c r="G524" s="437"/>
      <c r="H524" s="437"/>
      <c r="I524" s="94">
        <f>Nov!I29</f>
        <v>0</v>
      </c>
      <c r="J524" s="438"/>
      <c r="K524" s="438"/>
      <c r="L524" s="438"/>
      <c r="M524" s="438"/>
      <c r="N524" s="438"/>
      <c r="O524" s="438"/>
      <c r="P524" s="438"/>
      <c r="Q524" s="94">
        <f>Nov!AQ29</f>
        <v>8</v>
      </c>
      <c r="R524" s="94"/>
      <c r="S524" s="94">
        <f>Nov!P29</f>
        <v>0</v>
      </c>
      <c r="T524" s="94">
        <f t="shared" si="87"/>
        <v>0</v>
      </c>
      <c r="V524" s="92"/>
      <c r="W524" s="84" t="str">
        <f t="shared" si="88"/>
        <v/>
      </c>
      <c r="X524" s="84" t="e">
        <f t="shared" si="86"/>
        <v>#VALUE!</v>
      </c>
      <c r="Y524" s="11"/>
      <c r="Z524" s="7"/>
      <c r="AA524" s="7"/>
      <c r="AB524" s="7"/>
      <c r="AC524" s="2"/>
      <c r="AG524" s="2"/>
      <c r="AH524" s="2"/>
      <c r="AI524" s="2"/>
      <c r="AJ524" s="2"/>
      <c r="AK524" s="2"/>
      <c r="AR524" s="2"/>
      <c r="AT524" s="2"/>
      <c r="AU524" s="2"/>
    </row>
    <row r="525" spans="1:47" ht="12.75" x14ac:dyDescent="0.2">
      <c r="A525" s="435">
        <f>Nov!A30</f>
        <v>4</v>
      </c>
      <c r="B525" s="436">
        <f>Nov!B30</f>
        <v>46050</v>
      </c>
      <c r="D525" s="437"/>
      <c r="E525" s="437"/>
      <c r="F525" s="437"/>
      <c r="G525" s="437"/>
      <c r="H525" s="437"/>
      <c r="I525" s="94">
        <f>Nov!I30</f>
        <v>0</v>
      </c>
      <c r="J525" s="438"/>
      <c r="K525" s="438"/>
      <c r="L525" s="438"/>
      <c r="M525" s="438"/>
      <c r="N525" s="438"/>
      <c r="O525" s="438"/>
      <c r="P525" s="438"/>
      <c r="Q525" s="94">
        <f>Nov!AQ30</f>
        <v>8</v>
      </c>
      <c r="R525" s="94"/>
      <c r="S525" s="94">
        <f>Nov!P30</f>
        <v>0</v>
      </c>
      <c r="T525" s="94">
        <f t="shared" si="87"/>
        <v>0</v>
      </c>
      <c r="V525" s="92"/>
      <c r="W525" s="84" t="str">
        <f t="shared" si="88"/>
        <v/>
      </c>
      <c r="X525" s="84" t="e">
        <f t="shared" si="86"/>
        <v>#VALUE!</v>
      </c>
      <c r="Y525" s="11"/>
      <c r="Z525" s="7"/>
      <c r="AA525" s="7"/>
      <c r="AB525" s="7"/>
      <c r="AC525" s="2"/>
      <c r="AG525" s="2"/>
      <c r="AH525" s="2"/>
      <c r="AI525" s="2"/>
      <c r="AJ525" s="2"/>
      <c r="AK525" s="2"/>
      <c r="AR525" s="2"/>
      <c r="AT525" s="2"/>
      <c r="AU525" s="2"/>
    </row>
    <row r="526" spans="1:47" ht="12.75" x14ac:dyDescent="0.2">
      <c r="A526" s="435">
        <f>Nov!A31</f>
        <v>5</v>
      </c>
      <c r="B526" s="436">
        <f>Nov!B31</f>
        <v>46051</v>
      </c>
      <c r="D526" s="437"/>
      <c r="E526" s="437"/>
      <c r="F526" s="437"/>
      <c r="G526" s="437"/>
      <c r="H526" s="437"/>
      <c r="I526" s="94">
        <f>Nov!I31</f>
        <v>0</v>
      </c>
      <c r="J526" s="438"/>
      <c r="K526" s="438"/>
      <c r="L526" s="438"/>
      <c r="M526" s="438"/>
      <c r="N526" s="438"/>
      <c r="O526" s="438"/>
      <c r="P526" s="438"/>
      <c r="Q526" s="94">
        <f>Nov!AQ31</f>
        <v>8</v>
      </c>
      <c r="R526" s="94"/>
      <c r="S526" s="94">
        <f>Nov!P31</f>
        <v>0</v>
      </c>
      <c r="T526" s="94">
        <f t="shared" si="87"/>
        <v>0</v>
      </c>
      <c r="V526" s="92"/>
      <c r="W526" s="84" t="str">
        <f t="shared" si="88"/>
        <v/>
      </c>
      <c r="X526" s="84" t="e">
        <f t="shared" si="86"/>
        <v>#VALUE!</v>
      </c>
      <c r="Y526" s="11"/>
      <c r="Z526" s="7"/>
      <c r="AA526" s="7"/>
      <c r="AB526" s="7"/>
      <c r="AC526" s="2"/>
      <c r="AG526" s="2"/>
      <c r="AH526" s="2"/>
      <c r="AI526" s="2"/>
      <c r="AJ526" s="2"/>
      <c r="AK526" s="2"/>
      <c r="AR526" s="2"/>
      <c r="AT526" s="2"/>
      <c r="AU526" s="2"/>
    </row>
    <row r="527" spans="1:47" ht="12.75" x14ac:dyDescent="0.2">
      <c r="A527" s="435">
        <f>Nov!A32</f>
        <v>6</v>
      </c>
      <c r="B527" s="436">
        <f>Nov!B32</f>
        <v>46052</v>
      </c>
      <c r="D527" s="437"/>
      <c r="E527" s="437"/>
      <c r="F527" s="437"/>
      <c r="G527" s="437"/>
      <c r="H527" s="437"/>
      <c r="I527" s="94">
        <f>Nov!I32</f>
        <v>0</v>
      </c>
      <c r="J527" s="438"/>
      <c r="K527" s="438"/>
      <c r="L527" s="438"/>
      <c r="M527" s="438"/>
      <c r="N527" s="438"/>
      <c r="O527" s="438"/>
      <c r="P527" s="438"/>
      <c r="Q527" s="94">
        <f>Nov!AQ32</f>
        <v>8</v>
      </c>
      <c r="R527" s="94"/>
      <c r="S527" s="94">
        <f>Nov!P32</f>
        <v>0</v>
      </c>
      <c r="T527" s="94">
        <f t="shared" si="87"/>
        <v>0</v>
      </c>
      <c r="V527" s="92"/>
      <c r="W527" s="84" t="str">
        <f t="shared" si="88"/>
        <v/>
      </c>
      <c r="X527" s="84" t="e">
        <f t="shared" si="86"/>
        <v>#VALUE!</v>
      </c>
      <c r="Y527" s="11"/>
      <c r="Z527" s="7"/>
      <c r="AA527" s="7"/>
      <c r="AB527" s="7"/>
      <c r="AC527" s="2"/>
      <c r="AG527" s="2"/>
      <c r="AH527" s="2"/>
      <c r="AI527" s="2"/>
      <c r="AJ527" s="2"/>
      <c r="AK527" s="2"/>
      <c r="AR527" s="2"/>
      <c r="AT527" s="2"/>
      <c r="AU527" s="2"/>
    </row>
    <row r="528" spans="1:47" ht="12.75" x14ac:dyDescent="0.2">
      <c r="A528" s="435">
        <f>Dez!A3</f>
        <v>5</v>
      </c>
      <c r="B528" s="436">
        <f>Dez!B3</f>
        <v>46023</v>
      </c>
      <c r="D528" s="437"/>
      <c r="E528" s="437"/>
      <c r="F528" s="437"/>
      <c r="G528" s="437"/>
      <c r="H528" s="437"/>
      <c r="I528" s="94">
        <f>Dez!I3</f>
        <v>0</v>
      </c>
      <c r="J528" s="438"/>
      <c r="K528" s="438"/>
      <c r="L528" s="438"/>
      <c r="M528" s="438"/>
      <c r="N528" s="438"/>
      <c r="O528" s="438"/>
      <c r="P528" s="438"/>
      <c r="Q528" s="94">
        <f>Dez!AQ3</f>
        <v>8</v>
      </c>
      <c r="R528" s="94"/>
      <c r="S528" s="94">
        <f>Dez!P3</f>
        <v>0</v>
      </c>
      <c r="T528" s="94">
        <f t="shared" si="87"/>
        <v>0</v>
      </c>
      <c r="V528" s="92"/>
      <c r="W528" s="84" t="str">
        <f t="shared" si="88"/>
        <v/>
      </c>
      <c r="X528" s="84" t="e">
        <f t="shared" si="86"/>
        <v>#VALUE!</v>
      </c>
      <c r="Y528" s="11"/>
      <c r="Z528" s="7"/>
      <c r="AA528" s="7"/>
      <c r="AB528" s="7"/>
      <c r="AC528" s="2"/>
      <c r="AG528" s="2"/>
      <c r="AH528" s="2"/>
      <c r="AI528" s="2"/>
      <c r="AJ528" s="2"/>
      <c r="AK528" s="2"/>
      <c r="AR528" s="2"/>
      <c r="AT528" s="2"/>
      <c r="AU528" s="2"/>
    </row>
    <row r="529" spans="1:47" ht="12.75" x14ac:dyDescent="0.2">
      <c r="A529" s="435">
        <f>Dez!A4</f>
        <v>6</v>
      </c>
      <c r="B529" s="436">
        <f>Dez!B4</f>
        <v>46024</v>
      </c>
      <c r="D529" s="437"/>
      <c r="E529" s="437"/>
      <c r="F529" s="437"/>
      <c r="G529" s="437"/>
      <c r="H529" s="437"/>
      <c r="I529" s="94">
        <f>Dez!I4</f>
        <v>0</v>
      </c>
      <c r="J529" s="438"/>
      <c r="K529" s="438"/>
      <c r="L529" s="438"/>
      <c r="M529" s="438"/>
      <c r="N529" s="438"/>
      <c r="O529" s="438"/>
      <c r="P529" s="438"/>
      <c r="Q529" s="94">
        <f>Dez!AQ4</f>
        <v>8</v>
      </c>
      <c r="R529" s="94"/>
      <c r="S529" s="94">
        <f>Dez!P4</f>
        <v>0</v>
      </c>
      <c r="T529" s="94">
        <f t="shared" si="87"/>
        <v>0</v>
      </c>
      <c r="V529" s="92"/>
      <c r="W529" s="84" t="str">
        <f t="shared" si="88"/>
        <v/>
      </c>
      <c r="X529" s="84" t="e">
        <f t="shared" si="86"/>
        <v>#VALUE!</v>
      </c>
      <c r="Y529" s="11"/>
      <c r="Z529" s="7"/>
      <c r="AA529" s="7"/>
      <c r="AB529" s="7"/>
      <c r="AC529" s="2"/>
      <c r="AG529" s="2"/>
      <c r="AH529" s="2"/>
      <c r="AI529" s="2"/>
      <c r="AJ529" s="2"/>
      <c r="AK529" s="2"/>
      <c r="AR529" s="2"/>
      <c r="AT529" s="2"/>
      <c r="AU529" s="2"/>
    </row>
    <row r="530" spans="1:47" ht="12.75" x14ac:dyDescent="0.2">
      <c r="A530" s="435">
        <f>Dez!A5</f>
        <v>7</v>
      </c>
      <c r="B530" s="436">
        <f>Dez!B5</f>
        <v>46025</v>
      </c>
      <c r="D530" s="437"/>
      <c r="E530" s="437"/>
      <c r="F530" s="437"/>
      <c r="G530" s="437"/>
      <c r="H530" s="437"/>
      <c r="I530" s="94">
        <f>Dez!I5</f>
        <v>0</v>
      </c>
      <c r="J530" s="438"/>
      <c r="K530" s="438"/>
      <c r="L530" s="438"/>
      <c r="M530" s="438"/>
      <c r="N530" s="438"/>
      <c r="O530" s="438"/>
      <c r="P530" s="438"/>
      <c r="Q530" s="94">
        <f>Dez!AQ5</f>
        <v>0</v>
      </c>
      <c r="R530" s="94"/>
      <c r="S530" s="94">
        <f>Dez!P5</f>
        <v>0</v>
      </c>
      <c r="T530" s="94">
        <f t="shared" si="87"/>
        <v>0</v>
      </c>
      <c r="V530" s="92"/>
      <c r="W530" s="84" t="str">
        <f t="shared" si="88"/>
        <v/>
      </c>
      <c r="X530" s="84" t="e">
        <f t="shared" si="86"/>
        <v>#VALUE!</v>
      </c>
      <c r="Y530" s="11"/>
      <c r="Z530" s="7"/>
      <c r="AA530" s="7"/>
      <c r="AB530" s="7"/>
      <c r="AC530" s="2"/>
      <c r="AG530" s="2"/>
      <c r="AH530" s="2"/>
      <c r="AI530" s="2"/>
      <c r="AJ530" s="2"/>
      <c r="AK530" s="2"/>
      <c r="AR530" s="2"/>
      <c r="AT530" s="2"/>
      <c r="AU530" s="2"/>
    </row>
    <row r="531" spans="1:47" ht="12.75" x14ac:dyDescent="0.2">
      <c r="A531" s="435">
        <f>Dez!A6</f>
        <v>1</v>
      </c>
      <c r="B531" s="436">
        <f>Dez!B6</f>
        <v>46026</v>
      </c>
      <c r="D531" s="437"/>
      <c r="E531" s="437"/>
      <c r="F531" s="437"/>
      <c r="G531" s="437"/>
      <c r="H531" s="437"/>
      <c r="I531" s="94">
        <f>Dez!I6</f>
        <v>0</v>
      </c>
      <c r="J531" s="438"/>
      <c r="K531" s="438"/>
      <c r="L531" s="438"/>
      <c r="M531" s="438"/>
      <c r="N531" s="438"/>
      <c r="O531" s="438"/>
      <c r="P531" s="438"/>
      <c r="Q531" s="94">
        <f>Dez!AQ6</f>
        <v>0</v>
      </c>
      <c r="R531" s="94"/>
      <c r="S531" s="94">
        <f>Dez!P6</f>
        <v>0</v>
      </c>
      <c r="T531" s="94">
        <f t="shared" si="87"/>
        <v>0</v>
      </c>
      <c r="V531" s="92"/>
      <c r="W531" s="84">
        <f t="shared" si="88"/>
        <v>40</v>
      </c>
      <c r="X531" s="84">
        <f t="shared" si="86"/>
        <v>-40</v>
      </c>
      <c r="Y531" s="11"/>
      <c r="Z531" s="7"/>
      <c r="AA531" s="7"/>
      <c r="AB531" s="7"/>
      <c r="AC531" s="2"/>
      <c r="AG531" s="2"/>
      <c r="AH531" s="2"/>
      <c r="AI531" s="2"/>
      <c r="AJ531" s="2"/>
      <c r="AK531" s="2"/>
      <c r="AR531" s="2"/>
      <c r="AT531" s="2"/>
      <c r="AU531" s="2"/>
    </row>
    <row r="532" spans="1:47" ht="12.75" x14ac:dyDescent="0.2">
      <c r="A532" s="435">
        <f>Dez!A7</f>
        <v>2</v>
      </c>
      <c r="B532" s="436">
        <f>Dez!B7</f>
        <v>46027</v>
      </c>
      <c r="D532" s="437"/>
      <c r="E532" s="437"/>
      <c r="F532" s="437"/>
      <c r="G532" s="437"/>
      <c r="H532" s="437"/>
      <c r="I532" s="94">
        <f>Dez!I7</f>
        <v>0</v>
      </c>
      <c r="J532" s="438"/>
      <c r="K532" s="438"/>
      <c r="L532" s="438"/>
      <c r="M532" s="438"/>
      <c r="N532" s="438"/>
      <c r="O532" s="438"/>
      <c r="P532" s="438"/>
      <c r="Q532" s="94">
        <f>Dez!AQ7</f>
        <v>8</v>
      </c>
      <c r="R532" s="94"/>
      <c r="S532" s="94">
        <f>Dez!P7</f>
        <v>0</v>
      </c>
      <c r="T532" s="94">
        <f t="shared" si="87"/>
        <v>0</v>
      </c>
      <c r="V532" s="92"/>
      <c r="W532" s="84" t="str">
        <f t="shared" si="88"/>
        <v/>
      </c>
      <c r="X532" s="84" t="e">
        <f t="shared" si="86"/>
        <v>#VALUE!</v>
      </c>
      <c r="Y532" s="11"/>
      <c r="Z532" s="7"/>
      <c r="AA532" s="7"/>
      <c r="AB532" s="7"/>
      <c r="AC532" s="2"/>
      <c r="AG532" s="2"/>
      <c r="AH532" s="2"/>
      <c r="AI532" s="2"/>
      <c r="AJ532" s="2"/>
      <c r="AK532" s="2"/>
      <c r="AR532" s="2"/>
      <c r="AT532" s="2"/>
      <c r="AU532" s="2"/>
    </row>
    <row r="533" spans="1:47" ht="12.75" x14ac:dyDescent="0.2">
      <c r="A533" s="435">
        <f>Dez!A8</f>
        <v>3</v>
      </c>
      <c r="B533" s="436">
        <f>Dez!B8</f>
        <v>46028</v>
      </c>
      <c r="D533" s="437"/>
      <c r="E533" s="437"/>
      <c r="F533" s="437"/>
      <c r="G533" s="437"/>
      <c r="H533" s="437"/>
      <c r="I533" s="94">
        <f>Dez!I8</f>
        <v>0</v>
      </c>
      <c r="J533" s="438"/>
      <c r="K533" s="438"/>
      <c r="L533" s="438"/>
      <c r="M533" s="438"/>
      <c r="N533" s="438"/>
      <c r="O533" s="438"/>
      <c r="P533" s="438"/>
      <c r="Q533" s="94">
        <f>Dez!AQ8</f>
        <v>8</v>
      </c>
      <c r="R533" s="94"/>
      <c r="S533" s="94">
        <f>Dez!P8</f>
        <v>0</v>
      </c>
      <c r="T533" s="94">
        <f t="shared" si="87"/>
        <v>0</v>
      </c>
      <c r="V533" s="92"/>
      <c r="W533" s="84" t="str">
        <f t="shared" si="88"/>
        <v/>
      </c>
      <c r="X533" s="84" t="e">
        <f t="shared" si="86"/>
        <v>#VALUE!</v>
      </c>
      <c r="Y533" s="11"/>
      <c r="Z533" s="7"/>
      <c r="AA533" s="7"/>
      <c r="AB533" s="7"/>
      <c r="AC533" s="2"/>
      <c r="AG533" s="2"/>
      <c r="AH533" s="2"/>
      <c r="AI533" s="2"/>
      <c r="AJ533" s="2"/>
      <c r="AK533" s="2"/>
      <c r="AR533" s="2"/>
      <c r="AT533" s="2"/>
      <c r="AU533" s="2"/>
    </row>
    <row r="534" spans="1:47" ht="12.75" x14ac:dyDescent="0.2">
      <c r="A534" s="435">
        <f>Dez!A9</f>
        <v>4</v>
      </c>
      <c r="B534" s="436">
        <f>Dez!B9</f>
        <v>46029</v>
      </c>
      <c r="D534" s="437"/>
      <c r="E534" s="437"/>
      <c r="F534" s="437"/>
      <c r="G534" s="437"/>
      <c r="H534" s="437"/>
      <c r="I534" s="94">
        <f>Dez!I9</f>
        <v>0</v>
      </c>
      <c r="J534" s="438"/>
      <c r="K534" s="438"/>
      <c r="L534" s="438"/>
      <c r="M534" s="438"/>
      <c r="N534" s="438"/>
      <c r="O534" s="438"/>
      <c r="P534" s="438"/>
      <c r="Q534" s="94">
        <f>Dez!AQ9</f>
        <v>8</v>
      </c>
      <c r="R534" s="94"/>
      <c r="S534" s="94">
        <f>Dez!P9</f>
        <v>0</v>
      </c>
      <c r="T534" s="94">
        <f t="shared" si="87"/>
        <v>0</v>
      </c>
      <c r="V534" s="92"/>
      <c r="W534" s="84" t="str">
        <f t="shared" si="88"/>
        <v/>
      </c>
      <c r="X534" s="84" t="e">
        <f t="shared" si="86"/>
        <v>#VALUE!</v>
      </c>
      <c r="Y534" s="11"/>
      <c r="Z534" s="7"/>
      <c r="AA534" s="7"/>
      <c r="AB534" s="7"/>
      <c r="AC534" s="2"/>
      <c r="AG534" s="2"/>
      <c r="AH534" s="2"/>
      <c r="AI534" s="2"/>
      <c r="AJ534" s="2"/>
      <c r="AK534" s="2"/>
      <c r="AR534" s="2"/>
      <c r="AT534" s="2"/>
      <c r="AU534" s="2"/>
    </row>
    <row r="535" spans="1:47" ht="12.75" x14ac:dyDescent="0.2">
      <c r="A535" s="435">
        <f>Dez!A10</f>
        <v>5</v>
      </c>
      <c r="B535" s="436">
        <f>Dez!B10</f>
        <v>46030</v>
      </c>
      <c r="D535" s="437"/>
      <c r="E535" s="437"/>
      <c r="F535" s="437"/>
      <c r="G535" s="437"/>
      <c r="H535" s="437"/>
      <c r="I535" s="94">
        <f>Dez!I10</f>
        <v>0</v>
      </c>
      <c r="J535" s="438"/>
      <c r="K535" s="438"/>
      <c r="L535" s="438"/>
      <c r="M535" s="438"/>
      <c r="N535" s="438"/>
      <c r="O535" s="438"/>
      <c r="P535" s="438"/>
      <c r="Q535" s="94">
        <f>Dez!AQ10</f>
        <v>8</v>
      </c>
      <c r="R535" s="94"/>
      <c r="S535" s="94">
        <f>Dez!P10</f>
        <v>0</v>
      </c>
      <c r="T535" s="94">
        <f t="shared" si="87"/>
        <v>0</v>
      </c>
      <c r="V535" s="92"/>
      <c r="W535" s="84" t="str">
        <f t="shared" si="88"/>
        <v/>
      </c>
      <c r="X535" s="84" t="e">
        <f t="shared" si="86"/>
        <v>#VALUE!</v>
      </c>
      <c r="Y535" s="11"/>
      <c r="Z535" s="7"/>
      <c r="AA535" s="7"/>
      <c r="AB535" s="7"/>
      <c r="AC535" s="2"/>
      <c r="AG535" s="2"/>
      <c r="AH535" s="2"/>
      <c r="AI535" s="2"/>
      <c r="AJ535" s="2"/>
      <c r="AK535" s="2"/>
      <c r="AR535" s="2"/>
      <c r="AT535" s="2"/>
      <c r="AU535" s="2"/>
    </row>
    <row r="536" spans="1:47" ht="12.75" x14ac:dyDescent="0.2">
      <c r="A536" s="435">
        <f>Dez!A11</f>
        <v>6</v>
      </c>
      <c r="B536" s="436">
        <f>Dez!B11</f>
        <v>46031</v>
      </c>
      <c r="D536" s="437"/>
      <c r="E536" s="437"/>
      <c r="F536" s="437"/>
      <c r="G536" s="437"/>
      <c r="H536" s="437"/>
      <c r="I536" s="94">
        <f>Dez!I11</f>
        <v>0</v>
      </c>
      <c r="J536" s="438"/>
      <c r="K536" s="438"/>
      <c r="L536" s="438"/>
      <c r="M536" s="438"/>
      <c r="N536" s="438"/>
      <c r="O536" s="438"/>
      <c r="P536" s="438"/>
      <c r="Q536" s="94">
        <f>Dez!AQ11</f>
        <v>8</v>
      </c>
      <c r="R536" s="94"/>
      <c r="S536" s="94">
        <f>Dez!P11</f>
        <v>0</v>
      </c>
      <c r="T536" s="94">
        <f t="shared" si="87"/>
        <v>0</v>
      </c>
      <c r="V536" s="92"/>
      <c r="W536" s="84" t="str">
        <f t="shared" si="88"/>
        <v/>
      </c>
      <c r="X536" s="84" t="e">
        <f t="shared" si="86"/>
        <v>#VALUE!</v>
      </c>
      <c r="Y536" s="11"/>
      <c r="Z536" s="7"/>
      <c r="AA536" s="7"/>
      <c r="AB536" s="7"/>
      <c r="AC536" s="2"/>
      <c r="AG536" s="2"/>
      <c r="AH536" s="2"/>
      <c r="AI536" s="2"/>
      <c r="AJ536" s="2"/>
      <c r="AK536" s="2"/>
      <c r="AR536" s="2"/>
      <c r="AT536" s="2"/>
      <c r="AU536" s="2"/>
    </row>
    <row r="537" spans="1:47" ht="12.75" x14ac:dyDescent="0.2">
      <c r="A537" s="435">
        <f>Dez!A12</f>
        <v>7</v>
      </c>
      <c r="B537" s="436">
        <f>Dez!B12</f>
        <v>46032</v>
      </c>
      <c r="D537" s="437"/>
      <c r="E537" s="437"/>
      <c r="F537" s="437"/>
      <c r="G537" s="437"/>
      <c r="H537" s="437"/>
      <c r="I537" s="94">
        <f>Dez!I12</f>
        <v>0</v>
      </c>
      <c r="J537" s="438"/>
      <c r="K537" s="438"/>
      <c r="L537" s="438"/>
      <c r="M537" s="438"/>
      <c r="N537" s="438"/>
      <c r="O537" s="438"/>
      <c r="P537" s="438"/>
      <c r="Q537" s="94">
        <f>Dez!AQ12</f>
        <v>0</v>
      </c>
      <c r="R537" s="94"/>
      <c r="S537" s="94">
        <f>Dez!P12</f>
        <v>0</v>
      </c>
      <c r="T537" s="94">
        <f t="shared" si="87"/>
        <v>0</v>
      </c>
      <c r="V537" s="92"/>
      <c r="W537" s="84" t="str">
        <f t="shared" si="88"/>
        <v/>
      </c>
      <c r="X537" s="84" t="e">
        <f t="shared" si="86"/>
        <v>#VALUE!</v>
      </c>
      <c r="Y537" s="11"/>
      <c r="Z537" s="7"/>
      <c r="AA537" s="7"/>
      <c r="AB537" s="7"/>
      <c r="AC537" s="2"/>
      <c r="AG537" s="2"/>
      <c r="AH537" s="2"/>
      <c r="AI537" s="2"/>
      <c r="AJ537" s="2"/>
      <c r="AK537" s="2"/>
      <c r="AR537" s="2"/>
      <c r="AT537" s="2"/>
      <c r="AU537" s="2"/>
    </row>
    <row r="538" spans="1:47" ht="12.75" x14ac:dyDescent="0.2">
      <c r="A538" s="435">
        <f>Dez!A13</f>
        <v>1</v>
      </c>
      <c r="B538" s="436">
        <f>Dez!B13</f>
        <v>46033</v>
      </c>
      <c r="D538" s="664"/>
      <c r="E538" s="664"/>
      <c r="F538" s="664"/>
      <c r="G538" s="664"/>
      <c r="H538" s="664"/>
      <c r="I538" s="94">
        <f>Dez!I13</f>
        <v>0</v>
      </c>
      <c r="J538" s="438"/>
      <c r="K538" s="438"/>
      <c r="L538" s="438"/>
      <c r="M538" s="438"/>
      <c r="N538" s="438"/>
      <c r="O538" s="438"/>
      <c r="P538" s="438"/>
      <c r="Q538" s="94">
        <f>Dez!AQ13</f>
        <v>0</v>
      </c>
      <c r="R538" s="94"/>
      <c r="S538" s="94">
        <f>Dez!P13</f>
        <v>0</v>
      </c>
      <c r="T538" s="94">
        <f t="shared" si="87"/>
        <v>0</v>
      </c>
      <c r="V538" s="92"/>
      <c r="W538" s="84">
        <f t="shared" si="88"/>
        <v>40</v>
      </c>
      <c r="X538" s="84">
        <f t="shared" si="86"/>
        <v>-40</v>
      </c>
      <c r="Y538" s="11"/>
      <c r="Z538" s="7"/>
      <c r="AA538" s="7"/>
      <c r="AB538" s="7"/>
      <c r="AC538" s="2"/>
      <c r="AG538" s="2"/>
      <c r="AH538" s="2"/>
      <c r="AI538" s="2"/>
      <c r="AJ538" s="2"/>
      <c r="AK538" s="2"/>
      <c r="AR538" s="2"/>
      <c r="AT538" s="2"/>
      <c r="AU538" s="2"/>
    </row>
    <row r="539" spans="1:47" ht="12.75" x14ac:dyDescent="0.2">
      <c r="A539" s="435">
        <f>Dez!A14</f>
        <v>2</v>
      </c>
      <c r="B539" s="436">
        <f>Dez!B14</f>
        <v>46034</v>
      </c>
      <c r="D539" s="664"/>
      <c r="E539" s="664"/>
      <c r="F539" s="664"/>
      <c r="G539" s="664"/>
      <c r="H539" s="664"/>
      <c r="I539" s="94">
        <f>Dez!I14</f>
        <v>0</v>
      </c>
      <c r="J539" s="438"/>
      <c r="K539" s="438"/>
      <c r="L539" s="438"/>
      <c r="M539" s="438"/>
      <c r="N539" s="438"/>
      <c r="O539" s="438"/>
      <c r="P539" s="438"/>
      <c r="Q539" s="94">
        <f>Dez!AQ14</f>
        <v>8</v>
      </c>
      <c r="R539" s="94"/>
      <c r="S539" s="94">
        <f>Dez!P14</f>
        <v>0</v>
      </c>
      <c r="T539" s="94">
        <f t="shared" si="87"/>
        <v>0</v>
      </c>
      <c r="V539" s="92"/>
      <c r="W539" s="84" t="str">
        <f t="shared" si="88"/>
        <v/>
      </c>
      <c r="X539" s="84" t="e">
        <f t="shared" si="86"/>
        <v>#VALUE!</v>
      </c>
      <c r="Y539" s="11"/>
      <c r="Z539" s="7"/>
      <c r="AA539" s="7"/>
      <c r="AB539" s="7"/>
      <c r="AC539" s="2"/>
      <c r="AG539" s="2"/>
      <c r="AH539" s="2"/>
      <c r="AI539" s="2"/>
      <c r="AJ539" s="2"/>
      <c r="AK539" s="2"/>
      <c r="AR539" s="2"/>
      <c r="AT539" s="2"/>
      <c r="AU539" s="2"/>
    </row>
    <row r="540" spans="1:47" ht="12.75" x14ac:dyDescent="0.2">
      <c r="A540" s="435">
        <f>Dez!A15</f>
        <v>3</v>
      </c>
      <c r="B540" s="436">
        <f>Dez!B15</f>
        <v>46035</v>
      </c>
      <c r="D540" s="664"/>
      <c r="E540" s="664"/>
      <c r="F540" s="664"/>
      <c r="G540" s="664"/>
      <c r="H540" s="664"/>
      <c r="I540" s="94">
        <f>Dez!I15</f>
        <v>0</v>
      </c>
      <c r="J540" s="438"/>
      <c r="K540" s="438"/>
      <c r="L540" s="438"/>
      <c r="M540" s="438"/>
      <c r="N540" s="438"/>
      <c r="O540" s="438"/>
      <c r="P540" s="438"/>
      <c r="Q540" s="94">
        <f>Dez!AQ15</f>
        <v>8</v>
      </c>
      <c r="R540" s="94"/>
      <c r="S540" s="94">
        <f>Dez!P15</f>
        <v>0</v>
      </c>
      <c r="T540" s="94">
        <f t="shared" si="87"/>
        <v>0</v>
      </c>
      <c r="V540" s="92"/>
      <c r="W540" s="84" t="str">
        <f t="shared" si="88"/>
        <v/>
      </c>
      <c r="X540" s="84" t="e">
        <f t="shared" si="86"/>
        <v>#VALUE!</v>
      </c>
      <c r="Y540" s="11"/>
      <c r="Z540" s="7"/>
      <c r="AA540" s="7"/>
      <c r="AB540" s="7"/>
      <c r="AC540" s="2"/>
      <c r="AG540" s="2"/>
      <c r="AH540" s="2"/>
      <c r="AI540" s="2"/>
      <c r="AJ540" s="2"/>
      <c r="AK540" s="2"/>
      <c r="AR540" s="2"/>
      <c r="AT540" s="2"/>
      <c r="AU540" s="2"/>
    </row>
    <row r="541" spans="1:47" ht="12.75" x14ac:dyDescent="0.2">
      <c r="A541" s="435">
        <f>Dez!A16</f>
        <v>4</v>
      </c>
      <c r="B541" s="436">
        <f>Dez!B16</f>
        <v>46036</v>
      </c>
      <c r="D541" s="664"/>
      <c r="E541" s="664"/>
      <c r="F541" s="664"/>
      <c r="G541" s="664"/>
      <c r="H541" s="664"/>
      <c r="I541" s="94">
        <f>Dez!I16</f>
        <v>0</v>
      </c>
      <c r="J541" s="438"/>
      <c r="K541" s="438"/>
      <c r="L541" s="438"/>
      <c r="M541" s="438"/>
      <c r="N541" s="438"/>
      <c r="O541" s="438"/>
      <c r="P541" s="438"/>
      <c r="Q541" s="94">
        <f>Dez!AQ16</f>
        <v>8</v>
      </c>
      <c r="R541" s="94"/>
      <c r="S541" s="94">
        <f>Dez!P16</f>
        <v>0</v>
      </c>
      <c r="T541" s="94">
        <f t="shared" si="87"/>
        <v>0</v>
      </c>
      <c r="V541" s="92"/>
      <c r="W541" s="84" t="str">
        <f t="shared" si="88"/>
        <v/>
      </c>
      <c r="X541" s="84" t="e">
        <f t="shared" si="86"/>
        <v>#VALUE!</v>
      </c>
      <c r="Y541" s="11"/>
      <c r="Z541" s="7"/>
      <c r="AA541" s="7"/>
      <c r="AB541" s="7"/>
      <c r="AC541" s="2"/>
      <c r="AG541" s="2"/>
      <c r="AH541" s="2"/>
      <c r="AI541" s="2"/>
      <c r="AJ541" s="2"/>
      <c r="AK541" s="2"/>
      <c r="AR541" s="2"/>
      <c r="AT541" s="2"/>
      <c r="AU541" s="2"/>
    </row>
    <row r="542" spans="1:47" ht="12.75" x14ac:dyDescent="0.2">
      <c r="A542" s="435">
        <f>Dez!A17</f>
        <v>5</v>
      </c>
      <c r="B542" s="436">
        <f>Dez!B17</f>
        <v>46037</v>
      </c>
      <c r="D542" s="664"/>
      <c r="E542" s="664"/>
      <c r="F542" s="664"/>
      <c r="G542" s="664"/>
      <c r="H542" s="664"/>
      <c r="I542" s="94">
        <f>Dez!I17</f>
        <v>0</v>
      </c>
      <c r="J542" s="438"/>
      <c r="K542" s="438"/>
      <c r="L542" s="438"/>
      <c r="M542" s="438"/>
      <c r="N542" s="438"/>
      <c r="O542" s="438"/>
      <c r="P542" s="438"/>
      <c r="Q542" s="94">
        <f>Dez!AQ17</f>
        <v>8</v>
      </c>
      <c r="R542" s="94"/>
      <c r="S542" s="94">
        <f>Dez!P17</f>
        <v>0</v>
      </c>
      <c r="T542" s="94">
        <f t="shared" si="87"/>
        <v>0</v>
      </c>
      <c r="V542" s="92"/>
      <c r="W542" s="84" t="str">
        <f t="shared" si="88"/>
        <v/>
      </c>
      <c r="X542" s="84" t="e">
        <f t="shared" si="86"/>
        <v>#VALUE!</v>
      </c>
      <c r="Y542" s="11"/>
      <c r="Z542" s="7"/>
      <c r="AA542" s="7"/>
      <c r="AB542" s="7"/>
      <c r="AC542" s="2"/>
      <c r="AG542" s="2"/>
      <c r="AH542" s="2"/>
      <c r="AI542" s="2"/>
      <c r="AJ542" s="2"/>
      <c r="AK542" s="2"/>
      <c r="AR542" s="2"/>
      <c r="AT542" s="2"/>
      <c r="AU542" s="2"/>
    </row>
    <row r="543" spans="1:47" ht="12.75" x14ac:dyDescent="0.2">
      <c r="A543" s="435">
        <f>Dez!A18</f>
        <v>6</v>
      </c>
      <c r="B543" s="436">
        <f>Dez!B18</f>
        <v>46038</v>
      </c>
      <c r="D543" s="664"/>
      <c r="E543" s="664"/>
      <c r="F543" s="664"/>
      <c r="G543" s="664"/>
      <c r="H543" s="664"/>
      <c r="I543" s="94">
        <f>Dez!I18</f>
        <v>0</v>
      </c>
      <c r="J543" s="438"/>
      <c r="K543" s="438"/>
      <c r="L543" s="438"/>
      <c r="M543" s="438"/>
      <c r="N543" s="438"/>
      <c r="O543" s="438"/>
      <c r="P543" s="438"/>
      <c r="Q543" s="94">
        <f>Dez!AQ18</f>
        <v>8</v>
      </c>
      <c r="R543" s="94"/>
      <c r="S543" s="94">
        <f>Dez!P18</f>
        <v>0</v>
      </c>
      <c r="T543" s="94">
        <f t="shared" si="87"/>
        <v>0</v>
      </c>
      <c r="V543" s="92"/>
      <c r="W543" s="84" t="str">
        <f t="shared" si="88"/>
        <v/>
      </c>
      <c r="X543" s="84" t="e">
        <f t="shared" si="86"/>
        <v>#VALUE!</v>
      </c>
      <c r="Y543" s="11"/>
      <c r="Z543" s="7"/>
      <c r="AA543" s="7"/>
      <c r="AB543" s="7"/>
      <c r="AC543" s="2"/>
      <c r="AG543" s="2"/>
      <c r="AH543" s="2"/>
      <c r="AI543" s="2"/>
      <c r="AJ543" s="2"/>
      <c r="AK543" s="2"/>
      <c r="AR543" s="2"/>
      <c r="AT543" s="2"/>
      <c r="AU543" s="2"/>
    </row>
    <row r="544" spans="1:47" ht="12.75" x14ac:dyDescent="0.2">
      <c r="A544" s="435">
        <f>Dez!A19</f>
        <v>7</v>
      </c>
      <c r="B544" s="436">
        <f>Dez!B19</f>
        <v>46039</v>
      </c>
      <c r="D544" s="664"/>
      <c r="E544" s="664"/>
      <c r="F544" s="664"/>
      <c r="G544" s="664"/>
      <c r="H544" s="664"/>
      <c r="I544" s="94">
        <f>Dez!I19</f>
        <v>0</v>
      </c>
      <c r="J544" s="438"/>
      <c r="K544" s="438"/>
      <c r="L544" s="438"/>
      <c r="M544" s="438"/>
      <c r="N544" s="438"/>
      <c r="O544" s="438"/>
      <c r="P544" s="438"/>
      <c r="Q544" s="94">
        <f>Dez!AQ19</f>
        <v>0</v>
      </c>
      <c r="R544" s="94"/>
      <c r="S544" s="94">
        <f>Dez!P19</f>
        <v>0</v>
      </c>
      <c r="T544" s="94">
        <f t="shared" si="87"/>
        <v>0</v>
      </c>
      <c r="V544" s="92"/>
      <c r="W544" s="84" t="str">
        <f t="shared" si="88"/>
        <v/>
      </c>
      <c r="X544" s="84" t="e">
        <f t="shared" si="86"/>
        <v>#VALUE!</v>
      </c>
      <c r="Y544" s="11"/>
      <c r="Z544" s="7"/>
      <c r="AA544" s="7"/>
      <c r="AB544" s="7"/>
      <c r="AC544" s="2"/>
      <c r="AG544" s="2"/>
      <c r="AH544" s="2"/>
      <c r="AI544" s="2"/>
      <c r="AJ544" s="2"/>
      <c r="AK544" s="2"/>
      <c r="AR544" s="2"/>
      <c r="AT544" s="2"/>
      <c r="AU544" s="2"/>
    </row>
    <row r="545" spans="1:47" ht="12.75" x14ac:dyDescent="0.2">
      <c r="A545" s="435">
        <f>Dez!A20</f>
        <v>1</v>
      </c>
      <c r="B545" s="436">
        <f>Dez!B20</f>
        <v>46040</v>
      </c>
      <c r="D545" s="664"/>
      <c r="E545" s="664"/>
      <c r="F545" s="664"/>
      <c r="G545" s="664"/>
      <c r="H545" s="664"/>
      <c r="I545" s="94">
        <f>Dez!I20</f>
        <v>0</v>
      </c>
      <c r="J545" s="438"/>
      <c r="K545" s="438"/>
      <c r="L545" s="438"/>
      <c r="M545" s="438"/>
      <c r="N545" s="438"/>
      <c r="O545" s="438"/>
      <c r="P545" s="438"/>
      <c r="Q545" s="94">
        <f>Dez!AQ20</f>
        <v>0</v>
      </c>
      <c r="R545" s="94"/>
      <c r="S545" s="94">
        <f>Dez!P20</f>
        <v>0</v>
      </c>
      <c r="T545" s="94">
        <f t="shared" si="87"/>
        <v>0</v>
      </c>
      <c r="V545" s="92"/>
      <c r="W545" s="84">
        <f t="shared" si="88"/>
        <v>40</v>
      </c>
      <c r="X545" s="84">
        <f t="shared" si="86"/>
        <v>-40</v>
      </c>
      <c r="Y545" s="11"/>
      <c r="Z545" s="7"/>
      <c r="AA545" s="7"/>
      <c r="AB545" s="7"/>
      <c r="AC545" s="2"/>
      <c r="AG545" s="2"/>
      <c r="AH545" s="2"/>
      <c r="AI545" s="2"/>
      <c r="AJ545" s="2"/>
      <c r="AK545" s="2"/>
      <c r="AR545" s="2"/>
      <c r="AT545" s="2"/>
      <c r="AU545" s="2"/>
    </row>
    <row r="546" spans="1:47" ht="12.75" x14ac:dyDescent="0.2">
      <c r="A546" s="435">
        <f>Dez!A21</f>
        <v>2</v>
      </c>
      <c r="B546" s="436">
        <f>Dez!B21</f>
        <v>46041</v>
      </c>
      <c r="D546" s="664"/>
      <c r="E546" s="664"/>
      <c r="F546" s="664"/>
      <c r="G546" s="664"/>
      <c r="H546" s="664"/>
      <c r="I546" s="94">
        <f>Dez!I21</f>
        <v>0</v>
      </c>
      <c r="J546" s="438"/>
      <c r="K546" s="438"/>
      <c r="L546" s="438"/>
      <c r="M546" s="438"/>
      <c r="N546" s="438"/>
      <c r="O546" s="438"/>
      <c r="P546" s="438"/>
      <c r="Q546" s="94">
        <f>Dez!AQ21</f>
        <v>8</v>
      </c>
      <c r="R546" s="94"/>
      <c r="S546" s="94">
        <f>Dez!P21</f>
        <v>0</v>
      </c>
      <c r="T546" s="94">
        <f t="shared" si="87"/>
        <v>0</v>
      </c>
      <c r="V546" s="92"/>
      <c r="W546" s="84" t="str">
        <f t="shared" si="88"/>
        <v/>
      </c>
      <c r="X546" s="84" t="e">
        <f t="shared" si="86"/>
        <v>#VALUE!</v>
      </c>
      <c r="Y546" s="11"/>
      <c r="Z546" s="7"/>
      <c r="AA546" s="7"/>
      <c r="AB546" s="7"/>
      <c r="AC546" s="2"/>
      <c r="AG546" s="2"/>
      <c r="AH546" s="2"/>
      <c r="AI546" s="2"/>
      <c r="AJ546" s="2"/>
      <c r="AK546" s="2"/>
      <c r="AR546" s="2"/>
      <c r="AT546" s="2"/>
      <c r="AU546" s="2"/>
    </row>
    <row r="547" spans="1:47" ht="12.75" x14ac:dyDescent="0.2">
      <c r="A547" s="435">
        <f>Dez!A22</f>
        <v>3</v>
      </c>
      <c r="B547" s="436">
        <f>Dez!B22</f>
        <v>46042</v>
      </c>
      <c r="D547" s="664"/>
      <c r="E547" s="664"/>
      <c r="F547" s="664"/>
      <c r="G547" s="664"/>
      <c r="H547" s="664"/>
      <c r="I547" s="94">
        <f>Dez!I22</f>
        <v>0</v>
      </c>
      <c r="J547" s="438"/>
      <c r="K547" s="438"/>
      <c r="L547" s="438"/>
      <c r="M547" s="438"/>
      <c r="N547" s="438"/>
      <c r="O547" s="438"/>
      <c r="P547" s="438"/>
      <c r="Q547" s="94">
        <f>Dez!AQ22</f>
        <v>8</v>
      </c>
      <c r="R547" s="94"/>
      <c r="S547" s="94">
        <f>Dez!P22</f>
        <v>0</v>
      </c>
      <c r="T547" s="94">
        <f t="shared" si="87"/>
        <v>0</v>
      </c>
      <c r="V547" s="92"/>
      <c r="W547" s="84" t="str">
        <f t="shared" si="88"/>
        <v/>
      </c>
      <c r="X547" s="84" t="e">
        <f t="shared" si="86"/>
        <v>#VALUE!</v>
      </c>
      <c r="Y547" s="11"/>
      <c r="Z547" s="7"/>
      <c r="AA547" s="7"/>
      <c r="AB547" s="7"/>
      <c r="AC547" s="2"/>
      <c r="AG547" s="2"/>
      <c r="AH547" s="2"/>
      <c r="AI547" s="2"/>
      <c r="AJ547" s="2"/>
      <c r="AK547" s="2"/>
      <c r="AR547" s="2"/>
      <c r="AT547" s="2"/>
      <c r="AU547" s="2"/>
    </row>
    <row r="548" spans="1:47" ht="12.75" x14ac:dyDescent="0.2">
      <c r="A548" s="666">
        <f>Dez!A23</f>
        <v>4</v>
      </c>
      <c r="B548" s="667">
        <f>Dez!B23</f>
        <v>46043</v>
      </c>
      <c r="C548" s="80"/>
      <c r="D548" s="664"/>
      <c r="E548" s="664"/>
      <c r="F548" s="664"/>
      <c r="G548" s="664"/>
      <c r="H548" s="664"/>
      <c r="I548" s="671">
        <f>Dez!I23</f>
        <v>0</v>
      </c>
      <c r="J548" s="672"/>
      <c r="K548" s="672"/>
      <c r="L548" s="672"/>
      <c r="M548" s="672"/>
      <c r="N548" s="672"/>
      <c r="O548" s="672"/>
      <c r="P548" s="672"/>
      <c r="Q548" s="671">
        <f>Dez!AQ23</f>
        <v>8</v>
      </c>
      <c r="R548" s="671"/>
      <c r="S548" s="671">
        <f>Dez!P23</f>
        <v>0</v>
      </c>
      <c r="T548" s="671">
        <f t="shared" si="87"/>
        <v>0</v>
      </c>
      <c r="U548" s="80"/>
      <c r="V548" s="673"/>
      <c r="W548" s="204" t="str">
        <f t="shared" si="88"/>
        <v/>
      </c>
      <c r="X548" s="204" t="e">
        <f t="shared" si="86"/>
        <v>#VALUE!</v>
      </c>
      <c r="Y548" s="204"/>
      <c r="Z548" s="201"/>
      <c r="AA548" s="7"/>
      <c r="AB548" s="7"/>
      <c r="AC548" s="2"/>
      <c r="AG548" s="2"/>
      <c r="AH548" s="2"/>
      <c r="AI548" s="2"/>
      <c r="AJ548" s="2"/>
      <c r="AK548" s="2"/>
      <c r="AR548" s="2"/>
      <c r="AT548" s="2"/>
      <c r="AU548" s="2"/>
    </row>
    <row r="549" spans="1:47" ht="12.75" x14ac:dyDescent="0.2">
      <c r="A549" s="666">
        <f>Dez!A24</f>
        <v>5</v>
      </c>
      <c r="B549" s="667">
        <f>Dez!B24</f>
        <v>46044</v>
      </c>
      <c r="C549" s="80"/>
      <c r="D549" s="664"/>
      <c r="E549" s="664"/>
      <c r="F549" s="664"/>
      <c r="G549" s="664"/>
      <c r="H549" s="664"/>
      <c r="I549" s="671">
        <f>Dez!I24</f>
        <v>0</v>
      </c>
      <c r="J549" s="672"/>
      <c r="K549" s="672"/>
      <c r="L549" s="672"/>
      <c r="M549" s="672"/>
      <c r="N549" s="672"/>
      <c r="O549" s="672"/>
      <c r="P549" s="672"/>
      <c r="Q549" s="671">
        <f>Dez!AQ24</f>
        <v>8</v>
      </c>
      <c r="R549" s="671"/>
      <c r="S549" s="671">
        <f>Dez!P24</f>
        <v>0</v>
      </c>
      <c r="T549" s="671">
        <f t="shared" si="87"/>
        <v>0</v>
      </c>
      <c r="U549" s="80"/>
      <c r="V549" s="673"/>
      <c r="W549" s="204" t="str">
        <f t="shared" si="88"/>
        <v/>
      </c>
      <c r="X549" s="204" t="e">
        <f t="shared" si="86"/>
        <v>#VALUE!</v>
      </c>
      <c r="Y549" s="204"/>
      <c r="Z549" s="201"/>
      <c r="AA549" s="7"/>
      <c r="AB549" s="7"/>
      <c r="AC549" s="2"/>
      <c r="AG549" s="2"/>
      <c r="AH549" s="2"/>
      <c r="AI549" s="2"/>
      <c r="AJ549" s="2"/>
      <c r="AK549" s="2"/>
      <c r="AR549" s="2"/>
      <c r="AT549" s="2"/>
      <c r="AU549" s="2"/>
    </row>
    <row r="550" spans="1:47" ht="12.75" x14ac:dyDescent="0.2">
      <c r="A550" s="666">
        <f>Dez!A25</f>
        <v>6</v>
      </c>
      <c r="B550" s="667">
        <f>Dez!B25</f>
        <v>46045</v>
      </c>
      <c r="C550" s="80"/>
      <c r="D550" s="664"/>
      <c r="E550" s="664"/>
      <c r="F550" s="664"/>
      <c r="G550" s="664"/>
      <c r="H550" s="664"/>
      <c r="I550" s="671">
        <f>Dez!I25</f>
        <v>0</v>
      </c>
      <c r="J550" s="672"/>
      <c r="K550" s="672"/>
      <c r="L550" s="672"/>
      <c r="M550" s="672"/>
      <c r="N550" s="672"/>
      <c r="O550" s="672"/>
      <c r="P550" s="672"/>
      <c r="Q550" s="671">
        <f>Dez!AQ25</f>
        <v>8</v>
      </c>
      <c r="R550" s="671"/>
      <c r="S550" s="671">
        <f>Dez!P25</f>
        <v>0</v>
      </c>
      <c r="T550" s="671">
        <f t="shared" si="87"/>
        <v>0</v>
      </c>
      <c r="U550" s="80"/>
      <c r="V550" s="673"/>
      <c r="W550" s="204" t="str">
        <f t="shared" si="88"/>
        <v/>
      </c>
      <c r="X550" s="204" t="e">
        <f t="shared" si="86"/>
        <v>#VALUE!</v>
      </c>
      <c r="Y550" s="204"/>
      <c r="Z550" s="201"/>
      <c r="AA550" s="7"/>
      <c r="AB550" s="7"/>
      <c r="AC550" s="2"/>
      <c r="AG550" s="2"/>
      <c r="AH550" s="2"/>
      <c r="AI550" s="2"/>
      <c r="AJ550" s="2"/>
      <c r="AK550" s="2"/>
      <c r="AR550" s="2"/>
      <c r="AT550" s="2"/>
      <c r="AU550" s="2"/>
    </row>
    <row r="551" spans="1:47" ht="12.75" x14ac:dyDescent="0.2">
      <c r="A551" s="666">
        <f>Dez!A26</f>
        <v>7</v>
      </c>
      <c r="B551" s="667">
        <f>Dez!B26</f>
        <v>46046</v>
      </c>
      <c r="C551" s="80"/>
      <c r="D551" s="664"/>
      <c r="E551" s="664"/>
      <c r="F551" s="664"/>
      <c r="G551" s="664"/>
      <c r="H551" s="664"/>
      <c r="I551" s="671">
        <f>Dez!I26</f>
        <v>0</v>
      </c>
      <c r="J551" s="672"/>
      <c r="K551" s="672"/>
      <c r="L551" s="672"/>
      <c r="M551" s="672"/>
      <c r="N551" s="672"/>
      <c r="O551" s="672"/>
      <c r="P551" s="672"/>
      <c r="Q551" s="671">
        <f>Dez!AQ26</f>
        <v>0</v>
      </c>
      <c r="R551" s="671"/>
      <c r="S551" s="671">
        <f>Dez!P26</f>
        <v>0</v>
      </c>
      <c r="T551" s="671">
        <f t="shared" si="87"/>
        <v>0</v>
      </c>
      <c r="U551" s="80"/>
      <c r="V551" s="673"/>
      <c r="W551" s="204" t="str">
        <f t="shared" si="88"/>
        <v/>
      </c>
      <c r="X551" s="204" t="e">
        <f t="shared" si="86"/>
        <v>#VALUE!</v>
      </c>
      <c r="Y551" s="204"/>
      <c r="Z551" s="201"/>
      <c r="AA551" s="7"/>
      <c r="AB551" s="7"/>
      <c r="AC551" s="2"/>
      <c r="AG551" s="2"/>
      <c r="AH551" s="2"/>
      <c r="AI551" s="2"/>
      <c r="AJ551" s="2"/>
      <c r="AK551" s="2"/>
      <c r="AR551" s="2"/>
      <c r="AT551" s="2"/>
      <c r="AU551" s="2"/>
    </row>
    <row r="552" spans="1:47" ht="12.75" x14ac:dyDescent="0.2">
      <c r="A552" s="666">
        <f>Dez!A27</f>
        <v>1</v>
      </c>
      <c r="B552" s="667">
        <f>Dez!B27</f>
        <v>46047</v>
      </c>
      <c r="C552" s="80"/>
      <c r="D552" s="664"/>
      <c r="E552" s="664"/>
      <c r="F552" s="664"/>
      <c r="G552" s="664"/>
      <c r="H552" s="664"/>
      <c r="I552" s="671">
        <f>Dez!I27</f>
        <v>0</v>
      </c>
      <c r="J552" s="672"/>
      <c r="K552" s="672"/>
      <c r="L552" s="672"/>
      <c r="M552" s="672"/>
      <c r="N552" s="672"/>
      <c r="O552" s="672"/>
      <c r="P552" s="672"/>
      <c r="Q552" s="671">
        <f>Dez!AQ27</f>
        <v>0</v>
      </c>
      <c r="R552" s="671"/>
      <c r="S552" s="671">
        <f>Dez!P27</f>
        <v>0</v>
      </c>
      <c r="T552" s="671">
        <f t="shared" si="87"/>
        <v>0</v>
      </c>
      <c r="U552" s="80"/>
      <c r="V552" s="673"/>
      <c r="W552" s="204">
        <f t="shared" si="88"/>
        <v>40</v>
      </c>
      <c r="X552" s="204">
        <f t="shared" si="86"/>
        <v>-40</v>
      </c>
      <c r="Y552" s="204"/>
      <c r="Z552" s="201"/>
      <c r="AA552" s="7"/>
      <c r="AB552" s="7"/>
      <c r="AC552" s="2"/>
      <c r="AG552" s="2"/>
      <c r="AH552" s="2"/>
      <c r="AI552" s="2"/>
      <c r="AJ552" s="2"/>
      <c r="AK552" s="2"/>
      <c r="AR552" s="2"/>
      <c r="AT552" s="2"/>
      <c r="AU552" s="2"/>
    </row>
    <row r="553" spans="1:47" ht="12.75" x14ac:dyDescent="0.2">
      <c r="A553" s="666">
        <f>Dez!A28</f>
        <v>2</v>
      </c>
      <c r="B553" s="667">
        <f>Dez!B28</f>
        <v>46048</v>
      </c>
      <c r="C553" s="80"/>
      <c r="D553" s="664"/>
      <c r="E553" s="664"/>
      <c r="F553" s="664"/>
      <c r="G553" s="664"/>
      <c r="H553" s="664"/>
      <c r="I553" s="671">
        <f>Dez!I28</f>
        <v>0</v>
      </c>
      <c r="J553" s="672"/>
      <c r="K553" s="672"/>
      <c r="L553" s="672"/>
      <c r="M553" s="672"/>
      <c r="N553" s="672"/>
      <c r="O553" s="672"/>
      <c r="P553" s="672"/>
      <c r="Q553" s="671">
        <f>Dez!AQ28</f>
        <v>0</v>
      </c>
      <c r="R553" s="671"/>
      <c r="S553" s="671">
        <f>Dez!P28</f>
        <v>0</v>
      </c>
      <c r="T553" s="671">
        <f t="shared" si="87"/>
        <v>0</v>
      </c>
      <c r="U553" s="80"/>
      <c r="V553" s="673"/>
      <c r="W553" s="204" t="str">
        <f t="shared" si="88"/>
        <v/>
      </c>
      <c r="X553" s="204" t="e">
        <f t="shared" si="86"/>
        <v>#VALUE!</v>
      </c>
      <c r="Y553" s="204"/>
      <c r="Z553" s="201"/>
      <c r="AA553" s="7"/>
      <c r="AB553" s="7"/>
      <c r="AC553" s="2"/>
      <c r="AG553" s="2"/>
      <c r="AH553" s="2"/>
      <c r="AI553" s="2"/>
      <c r="AJ553" s="2"/>
      <c r="AK553" s="2"/>
      <c r="AR553" s="2"/>
      <c r="AT553" s="2"/>
      <c r="AU553" s="2"/>
    </row>
    <row r="554" spans="1:47" ht="12.75" x14ac:dyDescent="0.2">
      <c r="A554" s="666">
        <f>Dez!A29</f>
        <v>3</v>
      </c>
      <c r="B554" s="667">
        <f>Dez!B29</f>
        <v>46049</v>
      </c>
      <c r="C554" s="80"/>
      <c r="D554" s="664"/>
      <c r="E554" s="664"/>
      <c r="F554" s="664"/>
      <c r="G554" s="664"/>
      <c r="H554" s="664"/>
      <c r="I554" s="671">
        <f>Dez!I29</f>
        <v>0</v>
      </c>
      <c r="J554" s="672"/>
      <c r="K554" s="672"/>
      <c r="L554" s="672"/>
      <c r="M554" s="672"/>
      <c r="N554" s="672"/>
      <c r="O554" s="672"/>
      <c r="P554" s="672"/>
      <c r="Q554" s="671">
        <f>Dez!AQ29</f>
        <v>8</v>
      </c>
      <c r="R554" s="671"/>
      <c r="S554" s="671">
        <f>Dez!P29</f>
        <v>0</v>
      </c>
      <c r="T554" s="671">
        <f t="shared" si="87"/>
        <v>0</v>
      </c>
      <c r="U554" s="80"/>
      <c r="V554" s="673"/>
      <c r="W554" s="204" t="str">
        <f t="shared" si="88"/>
        <v/>
      </c>
      <c r="X554" s="204" t="e">
        <f t="shared" si="86"/>
        <v>#VALUE!</v>
      </c>
      <c r="Y554" s="204"/>
      <c r="Z554" s="201"/>
      <c r="AA554" s="7"/>
      <c r="AB554" s="7"/>
      <c r="AC554" s="2"/>
      <c r="AG554" s="2"/>
      <c r="AH554" s="2"/>
      <c r="AI554" s="2"/>
      <c r="AJ554" s="2"/>
      <c r="AK554" s="2"/>
      <c r="AR554" s="2"/>
      <c r="AT554" s="2"/>
      <c r="AU554" s="2"/>
    </row>
    <row r="555" spans="1:47" ht="12.75" x14ac:dyDescent="0.2">
      <c r="A555" s="666">
        <f>Dez!A30</f>
        <v>4</v>
      </c>
      <c r="B555" s="667">
        <f>Dez!B30</f>
        <v>46050</v>
      </c>
      <c r="C555" s="80"/>
      <c r="D555" s="664"/>
      <c r="E555" s="664"/>
      <c r="F555" s="664"/>
      <c r="G555" s="664"/>
      <c r="H555" s="664"/>
      <c r="I555" s="671">
        <f>Dez!I30</f>
        <v>0</v>
      </c>
      <c r="J555" s="672"/>
      <c r="K555" s="672"/>
      <c r="L555" s="672"/>
      <c r="M555" s="672"/>
      <c r="N555" s="672"/>
      <c r="O555" s="672"/>
      <c r="P555" s="672"/>
      <c r="Q555" s="671">
        <f>Dez!AQ30</f>
        <v>8</v>
      </c>
      <c r="R555" s="671"/>
      <c r="S555" s="671">
        <f>Dez!P30</f>
        <v>0</v>
      </c>
      <c r="T555" s="671">
        <f t="shared" si="87"/>
        <v>0</v>
      </c>
      <c r="U555" s="80"/>
      <c r="V555" s="673"/>
      <c r="W555" s="204" t="str">
        <f t="shared" si="88"/>
        <v/>
      </c>
      <c r="X555" s="204" t="e">
        <f t="shared" si="86"/>
        <v>#VALUE!</v>
      </c>
      <c r="Y555" s="204"/>
      <c r="Z555" s="201"/>
      <c r="AA555" s="7"/>
      <c r="AB555" s="7"/>
      <c r="AC555" s="2"/>
      <c r="AG555" s="2"/>
      <c r="AH555" s="2"/>
      <c r="AI555" s="2"/>
      <c r="AJ555" s="2"/>
      <c r="AK555" s="2"/>
      <c r="AR555" s="2"/>
      <c r="AT555" s="2"/>
      <c r="AU555" s="2"/>
    </row>
    <row r="556" spans="1:47" ht="12.75" x14ac:dyDescent="0.2">
      <c r="A556" s="666">
        <f>Dez!A31</f>
        <v>5</v>
      </c>
      <c r="B556" s="667">
        <f>Dez!B31</f>
        <v>46051</v>
      </c>
      <c r="C556" s="80"/>
      <c r="D556" s="664"/>
      <c r="E556" s="664"/>
      <c r="F556" s="664"/>
      <c r="G556" s="664"/>
      <c r="H556" s="664"/>
      <c r="I556" s="671">
        <f>Dez!I31</f>
        <v>0</v>
      </c>
      <c r="J556" s="672"/>
      <c r="K556" s="672"/>
      <c r="L556" s="672"/>
      <c r="M556" s="672"/>
      <c r="N556" s="672"/>
      <c r="O556" s="672"/>
      <c r="P556" s="672"/>
      <c r="Q556" s="671">
        <f>Dez!AQ31</f>
        <v>8</v>
      </c>
      <c r="R556" s="671"/>
      <c r="S556" s="671">
        <f>Dez!P31</f>
        <v>0</v>
      </c>
      <c r="T556" s="671">
        <f t="shared" si="87"/>
        <v>0</v>
      </c>
      <c r="U556" s="80"/>
      <c r="V556" s="673"/>
      <c r="W556" s="204" t="str">
        <f t="shared" si="88"/>
        <v/>
      </c>
      <c r="X556" s="204" t="e">
        <f t="shared" si="86"/>
        <v>#VALUE!</v>
      </c>
      <c r="Y556" s="204"/>
      <c r="Z556" s="201"/>
      <c r="AA556" s="7"/>
      <c r="AB556" s="7"/>
      <c r="AC556" s="2"/>
      <c r="AG556" s="2"/>
      <c r="AH556" s="2"/>
      <c r="AI556" s="2"/>
      <c r="AJ556" s="2"/>
      <c r="AK556" s="2"/>
      <c r="AR556" s="2"/>
      <c r="AT556" s="2"/>
      <c r="AU556" s="2"/>
    </row>
    <row r="557" spans="1:47" ht="12.75" x14ac:dyDescent="0.2">
      <c r="A557" s="666">
        <f>Dez!A32</f>
        <v>6</v>
      </c>
      <c r="B557" s="667">
        <f>Dez!B32</f>
        <v>46052</v>
      </c>
      <c r="C557" s="80"/>
      <c r="D557" s="664"/>
      <c r="E557" s="664"/>
      <c r="F557" s="664"/>
      <c r="G557" s="664"/>
      <c r="H557" s="664"/>
      <c r="I557" s="671">
        <f>Dez!I32</f>
        <v>0</v>
      </c>
      <c r="J557" s="672"/>
      <c r="K557" s="672"/>
      <c r="L557" s="672"/>
      <c r="M557" s="672"/>
      <c r="N557" s="672"/>
      <c r="O557" s="672"/>
      <c r="P557" s="672"/>
      <c r="Q557" s="671">
        <f>Dez!AQ32</f>
        <v>8</v>
      </c>
      <c r="R557" s="671"/>
      <c r="S557" s="671">
        <f>Dez!P32</f>
        <v>0</v>
      </c>
      <c r="T557" s="671">
        <f t="shared" si="87"/>
        <v>0</v>
      </c>
      <c r="U557" s="80"/>
      <c r="V557" s="673"/>
      <c r="W557" s="204" t="str">
        <f t="shared" si="88"/>
        <v/>
      </c>
      <c r="X557" s="204" t="e">
        <f t="shared" si="86"/>
        <v>#VALUE!</v>
      </c>
      <c r="Y557" s="204"/>
      <c r="Z557" s="201"/>
      <c r="AA557" s="7"/>
      <c r="AB557" s="7"/>
      <c r="AC557" s="2"/>
      <c r="AG557" s="2"/>
      <c r="AH557" s="2"/>
      <c r="AI557" s="2"/>
      <c r="AJ557" s="2"/>
      <c r="AK557" s="2"/>
      <c r="AR557" s="2"/>
      <c r="AT557" s="2"/>
      <c r="AU557" s="2"/>
    </row>
    <row r="558" spans="1:47" ht="12.75" x14ac:dyDescent="0.2">
      <c r="A558" s="666">
        <f>Dez!A33</f>
        <v>7</v>
      </c>
      <c r="B558" s="667">
        <f>Dez!B33</f>
        <v>46053</v>
      </c>
      <c r="C558" s="80"/>
      <c r="D558" s="664"/>
      <c r="E558" s="664"/>
      <c r="F558" s="664"/>
      <c r="G558" s="664"/>
      <c r="H558" s="664"/>
      <c r="I558" s="671">
        <f>Dez!I33</f>
        <v>0</v>
      </c>
      <c r="J558" s="672"/>
      <c r="K558" s="672"/>
      <c r="L558" s="672"/>
      <c r="M558" s="672"/>
      <c r="N558" s="672"/>
      <c r="O558" s="672"/>
      <c r="P558" s="672"/>
      <c r="Q558" s="671">
        <f>Dez!AQ33</f>
        <v>0</v>
      </c>
      <c r="R558" s="671"/>
      <c r="S558" s="671">
        <f>Dez!P33</f>
        <v>0</v>
      </c>
      <c r="T558" s="671">
        <f>IF(A558=1,SUM(I552:I558),IF(A558=2,SUM(I558:I558),IF(A558=3,SUM(I557:I558),IF(A558=4,SUM(I556:I558),IF(A558=5,SUM(I555:I558),IF(A558=6,SUM(I554:I558),IF(A558=7,SUM(I553:I558),0)))))))</f>
        <v>0</v>
      </c>
      <c r="U558" s="80"/>
      <c r="V558" s="673"/>
      <c r="W558" s="204">
        <f>IF(A558=1,SUM(Q552:Q558),IF(A558=2,SUM(Q558:Q558),IF(A558=3,SUM(Q557:Q558),IF(A558=4,SUM(Q556:Q558),IF(A558=5,SUM(Q555:Q558),IF(A558=6,SUM(Q554:Q558),IF(A558=7,SUM(Q553:Q558),0)))))))</f>
        <v>32</v>
      </c>
      <c r="X558" s="204">
        <f t="shared" si="86"/>
        <v>-32</v>
      </c>
      <c r="Y558" s="204"/>
      <c r="Z558" s="201"/>
      <c r="AA558" s="7"/>
      <c r="AB558" s="7"/>
      <c r="AC558" s="2"/>
      <c r="AG558" s="2"/>
      <c r="AH558" s="2"/>
      <c r="AI558" s="2"/>
      <c r="AJ558" s="2"/>
      <c r="AK558" s="2"/>
      <c r="AR558" s="2"/>
      <c r="AT558" s="2"/>
      <c r="AU558" s="2"/>
    </row>
    <row r="559" spans="1:47" ht="12.75" x14ac:dyDescent="0.2">
      <c r="A559" s="668"/>
      <c r="B559" s="667"/>
      <c r="C559" s="80"/>
      <c r="D559" s="80"/>
      <c r="E559" s="80"/>
      <c r="F559" s="80"/>
      <c r="G559" s="80"/>
      <c r="H559" s="80"/>
      <c r="I559" s="204"/>
      <c r="J559" s="80"/>
      <c r="K559" s="80"/>
      <c r="L559" s="80"/>
      <c r="M559" s="80"/>
      <c r="N559" s="80"/>
      <c r="O559" s="80"/>
      <c r="P559" s="80"/>
      <c r="Q559" s="674"/>
      <c r="R559" s="204"/>
      <c r="S559" s="204"/>
      <c r="T559" s="204"/>
      <c r="U559" s="80"/>
      <c r="V559" s="673"/>
      <c r="W559" s="204">
        <f>IF(A559=1,SUM(O553:O559)-SUM(Z553:Z559)-SUM(AA553:AA559)-SUM(AB553:AB559))*Einstellungen!$F$3</f>
        <v>0</v>
      </c>
      <c r="X559" s="204">
        <f t="shared" si="86"/>
        <v>0</v>
      </c>
      <c r="Y559" s="204"/>
      <c r="Z559" s="80"/>
      <c r="AA559" s="2"/>
      <c r="AB559" s="2"/>
      <c r="AC559" s="2"/>
      <c r="AG559" s="2"/>
      <c r="AH559" s="2"/>
      <c r="AI559" s="2"/>
      <c r="AJ559" s="2"/>
      <c r="AK559" s="2"/>
      <c r="AR559" s="2"/>
      <c r="AT559" s="2"/>
      <c r="AU559" s="2"/>
    </row>
    <row r="560" spans="1:47" ht="12.75" x14ac:dyDescent="0.2">
      <c r="A560" s="668"/>
      <c r="B560" s="667"/>
      <c r="C560" s="80"/>
      <c r="D560" s="80"/>
      <c r="E560" s="80"/>
      <c r="F560" s="80"/>
      <c r="G560" s="80"/>
      <c r="H560" s="80"/>
      <c r="I560" s="80"/>
      <c r="J560" s="80"/>
      <c r="K560" s="80"/>
      <c r="L560" s="80"/>
      <c r="M560" s="80"/>
      <c r="N560" s="80"/>
      <c r="O560" s="80"/>
      <c r="P560" s="80"/>
      <c r="Q560" s="674"/>
      <c r="R560" s="204"/>
      <c r="S560" s="204"/>
      <c r="T560" s="204" t="b">
        <f>IF(AG32=6,Einstellungen!$E$11,IF(AG32=7,Einstellungen!$E$12,IF(AG32=1,Einstellungen!$E$13,IF(AG32=2,Einstellungen!$E$7,IF(AG32=3,Einstellungen!$E$8,IF(AG32=4,Einstellungen!$E$9,IF(AG32=5,Einstellungen!$E$10)))))))</f>
        <v>0</v>
      </c>
      <c r="U560" s="80"/>
      <c r="V560" s="673"/>
      <c r="W560" s="204"/>
      <c r="X560" s="204"/>
      <c r="Y560" s="204"/>
      <c r="Z560" s="80"/>
      <c r="AA560" s="2"/>
      <c r="AB560" s="2"/>
      <c r="AC560" s="2"/>
      <c r="AG560" s="2"/>
      <c r="AH560" s="2"/>
      <c r="AI560" s="2"/>
      <c r="AJ560" s="2"/>
      <c r="AK560" s="2"/>
      <c r="AR560" s="2"/>
      <c r="AT560" s="2"/>
      <c r="AU560" s="2"/>
    </row>
    <row r="561" spans="1:47" x14ac:dyDescent="0.2">
      <c r="A561" s="668" t="s">
        <v>52</v>
      </c>
      <c r="B561" s="80" t="s">
        <v>4</v>
      </c>
      <c r="C561" s="80"/>
      <c r="D561" s="80" t="s">
        <v>32</v>
      </c>
      <c r="E561" s="80" t="s">
        <v>33</v>
      </c>
      <c r="F561" s="80"/>
      <c r="G561" s="80"/>
      <c r="H561" s="80"/>
      <c r="I561" s="80"/>
      <c r="J561" s="80"/>
      <c r="K561" s="80"/>
      <c r="L561" s="80"/>
      <c r="M561" s="80"/>
      <c r="N561" s="80"/>
      <c r="O561" s="80"/>
      <c r="P561" s="80"/>
      <c r="Q561" s="674"/>
      <c r="R561" s="204"/>
      <c r="S561" s="204"/>
      <c r="T561" s="204"/>
      <c r="U561" s="80"/>
      <c r="V561" s="673"/>
      <c r="W561" s="204"/>
      <c r="X561" s="204"/>
      <c r="Y561" s="204"/>
      <c r="Z561" s="80"/>
      <c r="AA561" s="2"/>
      <c r="AB561" s="2"/>
      <c r="AC561" s="2"/>
      <c r="AG561" s="2"/>
      <c r="AH561" s="2"/>
      <c r="AI561" s="2"/>
      <c r="AJ561" s="2"/>
      <c r="AK561" s="2"/>
      <c r="AR561" s="2"/>
      <c r="AT561" s="2"/>
      <c r="AU561" s="2"/>
    </row>
    <row r="562" spans="1:47" x14ac:dyDescent="0.2">
      <c r="A562" s="669">
        <f>IF(A194=1,B194,IF(A195=1,B195,IF(A196=1,B196,IF(A197=1,B197,IF(A198=1,B198,IF(A199=1,B199,IF(A200=1,B200,0)))))))</f>
        <v>46026</v>
      </c>
      <c r="B562" s="665">
        <f>IF(A194=1,T194,IF(A195=1,T195,IF(A196=1,T196,IF(A197=1,T197,IF(A198=1,T198,IF(A199=1,T199,IF(A200=1,T200,0)))))))</f>
        <v>0</v>
      </c>
      <c r="C562" s="80"/>
      <c r="D562" s="665">
        <f>IF(A194=1,W194,IF(A195=1,W195,IF(A196=1,W196,IF(A197=1,W197,IF(A198=1,W198,IF(A199=1,W199,IF(A200=1,W200,0)))))))</f>
        <v>8</v>
      </c>
      <c r="E562" s="665"/>
      <c r="F562" s="80"/>
      <c r="G562" s="80"/>
      <c r="H562" s="80"/>
      <c r="I562" s="80"/>
      <c r="J562" s="80"/>
      <c r="K562" s="80"/>
      <c r="L562" s="80"/>
      <c r="M562" s="80"/>
      <c r="N562" s="80"/>
      <c r="O562" s="80"/>
      <c r="P562" s="80"/>
      <c r="Q562" s="674"/>
      <c r="R562" s="204"/>
      <c r="S562" s="204"/>
      <c r="T562" s="204"/>
      <c r="U562" s="80"/>
      <c r="V562" s="673"/>
      <c r="W562" s="204"/>
      <c r="X562" s="204"/>
      <c r="Y562" s="204"/>
      <c r="Z562" s="80"/>
      <c r="AA562" s="2"/>
      <c r="AB562" s="2"/>
      <c r="AC562" s="2"/>
      <c r="AG562" s="2"/>
      <c r="AH562" s="2"/>
      <c r="AI562" s="2"/>
      <c r="AJ562" s="2"/>
      <c r="AK562" s="2"/>
      <c r="AR562" s="2"/>
      <c r="AT562" s="2"/>
      <c r="AU562" s="2"/>
    </row>
    <row r="563" spans="1:47" x14ac:dyDescent="0.2">
      <c r="A563" s="669">
        <f>IF(A201=1,B201,IF(A202=1,B202,IF(A203=1,B203,IF(A204=1,B204,IF(A205=1,B205,IF(A206=1,B206,IF(A207=1,B207,0)))))))</f>
        <v>46033</v>
      </c>
      <c r="B563" s="665">
        <f>IF(A201=1,T201,IF(A202=1,T202,IF(A203=1,T203,IF(A204=1,T204,IF(A205=1,T205,IF(A206=1,T206,IF(A207=1,T207,0)))))))</f>
        <v>0</v>
      </c>
      <c r="C563" s="80"/>
      <c r="D563" s="665">
        <f>IF(A201=1,W201,IF(A202=1,W202,IF(A203=1,W203,IF(A204=1,W204,IF(A205=1,W205,IF(A206=1,W206,IF(A207=1,W207,0)))))))</f>
        <v>40</v>
      </c>
      <c r="E563" s="665"/>
      <c r="F563" s="80"/>
      <c r="G563" s="80"/>
      <c r="H563" s="80"/>
      <c r="I563" s="80"/>
      <c r="J563" s="80"/>
      <c r="K563" s="80"/>
      <c r="L563" s="80"/>
      <c r="M563" s="80"/>
      <c r="N563" s="80"/>
      <c r="O563" s="80"/>
      <c r="P563" s="80"/>
      <c r="Q563" s="674"/>
      <c r="R563" s="204"/>
      <c r="S563" s="204"/>
      <c r="T563" s="204"/>
      <c r="U563" s="80"/>
      <c r="V563" s="673"/>
      <c r="W563" s="204"/>
      <c r="X563" s="204"/>
      <c r="Y563" s="204"/>
      <c r="Z563" s="80"/>
      <c r="AA563" s="2"/>
      <c r="AB563" s="2"/>
      <c r="AC563" s="2"/>
      <c r="AG563" s="2"/>
      <c r="AH563" s="2"/>
      <c r="AI563" s="2"/>
      <c r="AJ563" s="2"/>
      <c r="AK563" s="2"/>
      <c r="AR563" s="2"/>
      <c r="AT563" s="2"/>
      <c r="AU563" s="2"/>
    </row>
    <row r="564" spans="1:47" x14ac:dyDescent="0.2">
      <c r="A564" s="669">
        <f>IF(A208=1,B208,IF(A209=1,B209,IF(A210=1,B210,IF(A211=1,B211,IF(A212=1,B212,IF(A213=1,B213,IF(A214=1,B214,0)))))))</f>
        <v>46040</v>
      </c>
      <c r="B564" s="665">
        <f>IF(A208=1,T208,IF(A209=1,T209,IF(A210=1,T210,IF(A211=1,T211,IF(A212=1,T212,IF(A213=1,T213,IF(A214=1,T214,0)))))))</f>
        <v>0</v>
      </c>
      <c r="C564" s="80"/>
      <c r="D564" s="665">
        <f>IF(A208=1,W208,IF(A209=1,W209,IF(A210=1,W210,IF(A211=1,W211,IF(A212=1,W212,IF(A213=1,W213,IF(A214=1,W214,0)))))))</f>
        <v>40</v>
      </c>
      <c r="E564" s="665"/>
      <c r="F564" s="80"/>
      <c r="G564" s="80"/>
      <c r="H564" s="80"/>
      <c r="I564" s="80"/>
      <c r="J564" s="80"/>
      <c r="K564" s="80"/>
      <c r="L564" s="80"/>
      <c r="M564" s="80"/>
      <c r="N564" s="80"/>
      <c r="O564" s="80"/>
      <c r="P564" s="80"/>
      <c r="Q564" s="674"/>
      <c r="R564" s="204"/>
      <c r="S564" s="204"/>
      <c r="T564" s="204"/>
      <c r="U564" s="80"/>
      <c r="V564" s="673"/>
      <c r="W564" s="204"/>
      <c r="X564" s="204"/>
      <c r="Y564" s="204"/>
      <c r="Z564" s="80"/>
      <c r="AA564" s="2"/>
      <c r="AB564" s="2"/>
      <c r="AC564" s="2"/>
      <c r="AG564" s="2"/>
      <c r="AH564" s="2"/>
      <c r="AI564" s="2"/>
      <c r="AJ564" s="2"/>
      <c r="AK564" s="2"/>
      <c r="AR564" s="2"/>
      <c r="AT564" s="2"/>
      <c r="AU564" s="2"/>
    </row>
    <row r="565" spans="1:47" x14ac:dyDescent="0.2">
      <c r="A565" s="669">
        <f>IF(A215=1,B215,IF(A216=1,B216,IF(A217=1,B217,IF(A218=1,B218,IF(A219=1,B219,IF(A220=1,B220,IF(A221=1,B221,0)))))))</f>
        <v>46047</v>
      </c>
      <c r="B565" s="665">
        <f>IF(A215=1,T215,IF(A216=1,T216,IF(A217=1,T217,IF(A218=1,T218,IF(A219=1,T219,IF(A220=1,T220,IF(A221=1,T221,0)))))))</f>
        <v>0</v>
      </c>
      <c r="C565" s="80"/>
      <c r="D565" s="665">
        <f>IF(A215=1,W215,IF(A216=1,W216,IF(A217=1,W217,IF(A218=1,W218,IF(A219=1,W219,IF(A220=1,W220,IF(A221=1,W221,0)))))))</f>
        <v>40</v>
      </c>
      <c r="E565" s="665"/>
      <c r="F565" s="80"/>
      <c r="G565" s="80"/>
      <c r="H565" s="80"/>
      <c r="I565" s="80"/>
      <c r="J565" s="80"/>
      <c r="K565" s="80"/>
      <c r="L565" s="80"/>
      <c r="M565" s="80"/>
      <c r="N565" s="80"/>
      <c r="O565" s="80"/>
      <c r="P565" s="80"/>
      <c r="Q565" s="674"/>
      <c r="R565" s="204"/>
      <c r="S565" s="204"/>
      <c r="T565" s="204"/>
      <c r="U565" s="80"/>
      <c r="V565" s="673"/>
      <c r="W565" s="204"/>
      <c r="X565" s="204"/>
      <c r="Y565" s="204"/>
      <c r="Z565" s="80"/>
      <c r="AA565" s="2"/>
      <c r="AB565" s="2"/>
      <c r="AC565" s="2"/>
      <c r="AG565" s="2"/>
      <c r="AH565" s="2"/>
      <c r="AI565" s="2"/>
      <c r="AJ565" s="2"/>
      <c r="AK565" s="2"/>
      <c r="AR565" s="2"/>
      <c r="AT565" s="2"/>
      <c r="AU565" s="2"/>
    </row>
    <row r="566" spans="1:47" x14ac:dyDescent="0.2">
      <c r="A566" s="669" t="str">
        <f>IF(A222=1,B222,IF(A223=1,B223,IF(A224=1,B224,"")))</f>
        <v/>
      </c>
      <c r="B566" s="665">
        <f>IF(A222=1,T222,IF(A223=1,T223,IF(A224=1,T224,0)))</f>
        <v>0</v>
      </c>
      <c r="C566" s="80"/>
      <c r="D566" s="665">
        <f>IF(A222=1,W222,IF(A223=1,W223,IF(A224=1,W224,0)))</f>
        <v>0</v>
      </c>
      <c r="E566" s="665"/>
      <c r="F566" s="80"/>
      <c r="G566" s="80"/>
      <c r="H566" s="80"/>
      <c r="I566" s="80"/>
      <c r="J566" s="80"/>
      <c r="K566" s="80"/>
      <c r="L566" s="80"/>
      <c r="M566" s="80"/>
      <c r="N566" s="80"/>
      <c r="O566" s="80"/>
      <c r="P566" s="80"/>
      <c r="Q566" s="674"/>
      <c r="R566" s="204"/>
      <c r="S566" s="204"/>
      <c r="T566" s="204"/>
      <c r="U566" s="80"/>
      <c r="V566" s="673"/>
      <c r="W566" s="204"/>
      <c r="X566" s="204"/>
      <c r="Y566" s="204"/>
      <c r="Z566" s="80"/>
      <c r="AA566" s="2"/>
      <c r="AB566" s="2"/>
      <c r="AC566" s="2"/>
      <c r="AG566" s="2"/>
      <c r="AH566" s="2"/>
      <c r="AI566" s="2"/>
      <c r="AJ566" s="2"/>
      <c r="AK566" s="2"/>
      <c r="AR566" s="2"/>
      <c r="AT566" s="2"/>
      <c r="AU566" s="2"/>
    </row>
    <row r="567" spans="1:47" x14ac:dyDescent="0.2">
      <c r="A567" s="668"/>
      <c r="B567" s="665"/>
      <c r="C567" s="80"/>
      <c r="D567" s="665"/>
      <c r="E567" s="665"/>
      <c r="F567" s="80"/>
      <c r="G567" s="80"/>
      <c r="H567" s="80"/>
      <c r="I567" s="80"/>
      <c r="J567" s="80"/>
      <c r="K567" s="80"/>
      <c r="L567" s="80"/>
      <c r="M567" s="80"/>
      <c r="N567" s="80"/>
      <c r="O567" s="80"/>
      <c r="P567" s="80"/>
      <c r="Q567" s="674"/>
      <c r="R567" s="204"/>
      <c r="S567" s="204"/>
      <c r="T567" s="204"/>
      <c r="U567" s="80"/>
      <c r="V567" s="673"/>
      <c r="W567" s="204"/>
      <c r="X567" s="204"/>
      <c r="Y567" s="204"/>
      <c r="Z567" s="80"/>
      <c r="AA567" s="2"/>
      <c r="AB567" s="2"/>
      <c r="AC567" s="2"/>
      <c r="AG567" s="2"/>
      <c r="AH567" s="2"/>
      <c r="AI567" s="2"/>
      <c r="AJ567" s="2"/>
      <c r="AK567" s="2"/>
      <c r="AR567" s="2"/>
      <c r="AT567" s="2"/>
      <c r="AU567" s="2"/>
    </row>
    <row r="568" spans="1:47" x14ac:dyDescent="0.2">
      <c r="A568" s="668" t="s">
        <v>56</v>
      </c>
      <c r="B568" s="665"/>
      <c r="C568" s="80"/>
      <c r="D568" s="665"/>
      <c r="E568" s="665"/>
      <c r="F568" s="80"/>
      <c r="G568" s="80"/>
      <c r="H568" s="80"/>
      <c r="I568" s="80"/>
      <c r="J568" s="80"/>
      <c r="K568" s="80"/>
      <c r="L568" s="80"/>
      <c r="M568" s="80"/>
      <c r="N568" s="80"/>
      <c r="O568" s="80"/>
      <c r="P568" s="80"/>
      <c r="Q568" s="674"/>
      <c r="R568" s="204"/>
      <c r="S568" s="204"/>
      <c r="T568" s="204"/>
      <c r="U568" s="80"/>
      <c r="V568" s="673"/>
      <c r="W568" s="204"/>
      <c r="X568" s="204"/>
      <c r="Y568" s="204"/>
      <c r="Z568" s="80"/>
      <c r="AA568" s="2"/>
      <c r="AB568" s="2"/>
      <c r="AC568" s="2"/>
      <c r="AG568" s="2"/>
      <c r="AH568" s="2"/>
      <c r="AI568" s="2"/>
      <c r="AJ568" s="2"/>
      <c r="AK568" s="2"/>
      <c r="AR568" s="2"/>
      <c r="AT568" s="2"/>
      <c r="AU568" s="2"/>
    </row>
    <row r="569" spans="1:47" x14ac:dyDescent="0.2">
      <c r="A569" s="669">
        <f>IF(A225=1,B225,IF(A226=1,B226,IF(A227=1,B227,IF(A228=1,B228,IF(A229=1,B229,IF(A230=1,B230,IF(A231=1,B231,0)))))))</f>
        <v>46054</v>
      </c>
      <c r="B569" s="665">
        <f>IF(A225=1,T225,IF(A226=1,T226,IF(A227=1,T227,IF(A228=1,T228,IF(A229=1,T229,IF(A230=1,T230,IF(A231=1,T231,0)))))))</f>
        <v>0</v>
      </c>
      <c r="C569" s="80"/>
      <c r="D569" s="665">
        <f>IF(A225=1,W225,IF(A226=1,W226,IF(A227=1,W227,IF(A228=1,W228,IF(A229=1,W229,IF(A230=1,W230,IF(A231=1,W231,0)))))))</f>
        <v>40</v>
      </c>
      <c r="E569" s="665"/>
      <c r="F569" s="80"/>
      <c r="G569" s="80"/>
      <c r="H569" s="80"/>
      <c r="I569" s="80"/>
      <c r="J569" s="80"/>
      <c r="K569" s="80"/>
      <c r="L569" s="80"/>
      <c r="M569" s="80"/>
      <c r="N569" s="80"/>
      <c r="O569" s="80"/>
      <c r="P569" s="80"/>
      <c r="Q569" s="674"/>
      <c r="R569" s="204"/>
      <c r="S569" s="204"/>
      <c r="T569" s="204"/>
      <c r="U569" s="80"/>
      <c r="V569" s="673"/>
      <c r="W569" s="204"/>
      <c r="X569" s="204"/>
      <c r="Y569" s="204"/>
      <c r="Z569" s="80"/>
      <c r="AA569" s="2"/>
      <c r="AB569" s="2"/>
      <c r="AC569" s="2"/>
      <c r="AG569" s="2"/>
      <c r="AH569" s="2"/>
      <c r="AI569" s="2"/>
      <c r="AJ569" s="2"/>
      <c r="AK569" s="2"/>
      <c r="AR569" s="2"/>
      <c r="AT569" s="2"/>
      <c r="AU569" s="2"/>
    </row>
    <row r="570" spans="1:47" x14ac:dyDescent="0.2">
      <c r="A570" s="669">
        <f>IF(A232=1,B232,IF(A233=1,B233,IF(A234=1,B234,IF(A235=1,B235,IF(A236=1,B236,IF(A237=1,B237,IF(A238=1,B238,0)))))))</f>
        <v>46061</v>
      </c>
      <c r="B570" s="665">
        <f>IF(A232=1,T232,IF(A233=1,T233,IF(A234=1,T234,IF(A235=1,T235,IF(A236=1,T236,IF(A237=1,T237,IF(A238=1,T238,0)))))))</f>
        <v>0</v>
      </c>
      <c r="C570" s="80"/>
      <c r="D570" s="665">
        <f>IF(A232=1,W232,IF(A233=1,W233,IF(A234=1,W234,IF(A235=1,W235,IF(A236=1,W236,IF(A237=1,W237,IF(A238=1,W238,0)))))))</f>
        <v>40</v>
      </c>
      <c r="E570" s="665"/>
      <c r="F570" s="80"/>
      <c r="G570" s="80"/>
      <c r="H570" s="80"/>
      <c r="I570" s="80"/>
      <c r="J570" s="80"/>
      <c r="K570" s="80"/>
      <c r="L570" s="80"/>
      <c r="M570" s="80"/>
      <c r="N570" s="80"/>
      <c r="O570" s="80"/>
      <c r="P570" s="80"/>
      <c r="Q570" s="674"/>
      <c r="R570" s="204"/>
      <c r="S570" s="204"/>
      <c r="T570" s="204"/>
      <c r="U570" s="80"/>
      <c r="V570" s="673"/>
      <c r="W570" s="204"/>
      <c r="X570" s="204"/>
      <c r="Y570" s="204"/>
      <c r="Z570" s="80"/>
      <c r="AA570" s="2"/>
      <c r="AB570" s="2"/>
      <c r="AC570" s="2"/>
      <c r="AG570" s="2"/>
      <c r="AH570" s="2"/>
      <c r="AI570" s="2"/>
      <c r="AJ570" s="2"/>
      <c r="AK570" s="2"/>
      <c r="AR570" s="2"/>
      <c r="AT570" s="2"/>
      <c r="AU570" s="2"/>
    </row>
    <row r="571" spans="1:47" x14ac:dyDescent="0.2">
      <c r="A571" s="669">
        <f>IF(A239=1,B239,IF(A240=1,B240,IF(A241=1,B241,IF(A242=1,B242,IF(A243=1,B243,IF(A244=1,B244,IF(A245=1,B245,0)))))))</f>
        <v>46068</v>
      </c>
      <c r="B571" s="665">
        <f>IF(A239=1,T239,IF(A240=1,T240,IF(A241=1,T241,IF(A242=1,T242,IF(A243=1,T243,IF(A244=1,T244,IF(A245=1,T245,0)))))))</f>
        <v>0</v>
      </c>
      <c r="C571" s="80"/>
      <c r="D571" s="665">
        <f>IF(A239=1,W239,IF(A240=1,W240,IF(A241=1,W241,IF(A242=1,W242,IF(A243=1,W243,IF(A244=1,W244,IF(A245=1,W245,0)))))))</f>
        <v>40</v>
      </c>
      <c r="E571" s="665"/>
      <c r="F571" s="80"/>
      <c r="G571" s="80"/>
      <c r="H571" s="80"/>
      <c r="I571" s="80"/>
      <c r="J571" s="80"/>
      <c r="K571" s="80"/>
      <c r="L571" s="80"/>
      <c r="M571" s="80"/>
      <c r="N571" s="80"/>
      <c r="O571" s="80"/>
      <c r="P571" s="80"/>
      <c r="Q571" s="674"/>
      <c r="R571" s="204"/>
      <c r="S571" s="204"/>
      <c r="T571" s="204"/>
      <c r="U571" s="80"/>
      <c r="V571" s="673"/>
      <c r="W571" s="204"/>
      <c r="X571" s="204"/>
      <c r="Y571" s="204"/>
      <c r="Z571" s="80"/>
      <c r="AA571" s="2"/>
      <c r="AB571" s="2"/>
      <c r="AC571" s="2"/>
      <c r="AG571" s="2"/>
      <c r="AH571" s="2"/>
      <c r="AI571" s="2"/>
      <c r="AJ571" s="2"/>
      <c r="AK571" s="2"/>
      <c r="AR571" s="2"/>
      <c r="AT571" s="2"/>
      <c r="AU571" s="2"/>
    </row>
    <row r="572" spans="1:47" x14ac:dyDescent="0.2">
      <c r="A572" s="669">
        <f>IF(A246=1,B246,IF(A247=1,B247,IF(A248=1,B248,IF(A249=1,B249,IF(A250=1,B250,IF(A251=1,B251,IF(A252=1,B252,"")))))))</f>
        <v>46075</v>
      </c>
      <c r="B572" s="665">
        <f>IF(A246=1,T246,IF(A247=1,T247,IF(A248=1,T248,IF(A249=1,T249,IF(A250=1,T250,IF(A251=1,T251,IF(A252=1,T252,0)))))))</f>
        <v>0</v>
      </c>
      <c r="C572" s="80"/>
      <c r="D572" s="665">
        <f>IF(A246=1,W246,IF(A247=1,W247,IF(A248=1,W248,IF(A249=1,W249,IF(A250=1,W250,IF(A251=1,W251,IF(A252=1,W252,0)))))))</f>
        <v>40</v>
      </c>
      <c r="E572" s="665"/>
      <c r="F572" s="80"/>
      <c r="G572" s="80"/>
      <c r="H572" s="80"/>
      <c r="I572" s="80"/>
      <c r="J572" s="80"/>
      <c r="K572" s="80"/>
      <c r="L572" s="80"/>
      <c r="M572" s="80"/>
      <c r="N572" s="80"/>
      <c r="O572" s="80"/>
      <c r="P572" s="80"/>
      <c r="Q572" s="674"/>
      <c r="R572" s="204"/>
      <c r="S572" s="204"/>
      <c r="T572" s="204"/>
      <c r="U572" s="80"/>
      <c r="V572" s="673"/>
      <c r="W572" s="204"/>
      <c r="X572" s="204"/>
      <c r="Y572" s="204"/>
      <c r="Z572" s="80"/>
      <c r="AA572" s="2"/>
      <c r="AB572" s="2"/>
      <c r="AC572" s="2"/>
      <c r="AG572" s="2"/>
      <c r="AH572" s="2"/>
      <c r="AI572" s="2"/>
      <c r="AJ572" s="2"/>
      <c r="AK572" s="2"/>
      <c r="AR572" s="2"/>
      <c r="AT572" s="2"/>
      <c r="AU572" s="2"/>
    </row>
    <row r="573" spans="1:47" x14ac:dyDescent="0.2">
      <c r="A573" s="669"/>
      <c r="B573" s="665"/>
      <c r="C573" s="80"/>
      <c r="D573" s="665"/>
      <c r="E573" s="665"/>
      <c r="F573" s="80"/>
      <c r="G573" s="80"/>
      <c r="H573" s="80"/>
      <c r="I573" s="80"/>
      <c r="J573" s="80"/>
      <c r="K573" s="80"/>
      <c r="L573" s="80"/>
      <c r="M573" s="80"/>
      <c r="N573" s="80"/>
      <c r="O573" s="80"/>
      <c r="P573" s="80"/>
      <c r="Q573" s="674"/>
      <c r="R573" s="204"/>
      <c r="S573" s="204"/>
      <c r="T573" s="204"/>
      <c r="U573" s="80"/>
      <c r="V573" s="673"/>
      <c r="W573" s="204"/>
      <c r="X573" s="204"/>
      <c r="Y573" s="204"/>
      <c r="Z573" s="80"/>
      <c r="AA573" s="2"/>
      <c r="AB573" s="2"/>
      <c r="AC573" s="2"/>
      <c r="AG573" s="2"/>
      <c r="AH573" s="2"/>
      <c r="AI573" s="2"/>
      <c r="AJ573" s="2"/>
      <c r="AK573" s="2"/>
      <c r="AR573" s="2"/>
      <c r="AT573" s="2"/>
      <c r="AU573" s="2"/>
    </row>
    <row r="574" spans="1:47" x14ac:dyDescent="0.2">
      <c r="A574" s="668"/>
      <c r="B574" s="665"/>
      <c r="C574" s="80"/>
      <c r="D574" s="665"/>
      <c r="E574" s="665"/>
      <c r="F574" s="80"/>
      <c r="G574" s="80"/>
      <c r="H574" s="80"/>
      <c r="I574" s="80"/>
      <c r="J574" s="80"/>
      <c r="K574" s="80"/>
      <c r="L574" s="80"/>
      <c r="M574" s="80"/>
      <c r="N574" s="80"/>
      <c r="O574" s="80"/>
      <c r="P574" s="80"/>
      <c r="Q574" s="674"/>
      <c r="R574" s="204"/>
      <c r="S574" s="204"/>
      <c r="T574" s="204"/>
      <c r="U574" s="80"/>
      <c r="V574" s="673"/>
      <c r="W574" s="204"/>
      <c r="X574" s="204"/>
      <c r="Y574" s="204"/>
      <c r="Z574" s="80"/>
      <c r="AA574" s="2"/>
      <c r="AB574" s="2"/>
      <c r="AC574" s="2"/>
      <c r="AG574" s="2"/>
      <c r="AH574" s="2"/>
      <c r="AI574" s="2"/>
      <c r="AJ574" s="2"/>
      <c r="AK574" s="2"/>
      <c r="AR574" s="2"/>
      <c r="AT574" s="2"/>
      <c r="AU574" s="2"/>
    </row>
    <row r="575" spans="1:47" x14ac:dyDescent="0.2">
      <c r="A575" s="668" t="s">
        <v>57</v>
      </c>
      <c r="B575" s="665"/>
      <c r="C575" s="80"/>
      <c r="D575" s="665"/>
      <c r="E575" s="665"/>
      <c r="F575" s="80"/>
      <c r="G575" s="80"/>
      <c r="H575" s="80"/>
      <c r="I575" s="80"/>
      <c r="J575" s="80"/>
      <c r="K575" s="80"/>
      <c r="L575" s="80"/>
      <c r="M575" s="80"/>
      <c r="N575" s="80"/>
      <c r="O575" s="80"/>
      <c r="P575" s="80"/>
      <c r="Q575" s="674"/>
      <c r="R575" s="204"/>
      <c r="S575" s="204"/>
      <c r="T575" s="204"/>
      <c r="U575" s="80"/>
      <c r="V575" s="673"/>
      <c r="W575" s="204"/>
      <c r="X575" s="204"/>
      <c r="Y575" s="204"/>
      <c r="Z575" s="80"/>
      <c r="AA575" s="2"/>
      <c r="AB575" s="2"/>
      <c r="AC575" s="2"/>
      <c r="AG575" s="2"/>
      <c r="AH575" s="2"/>
      <c r="AI575" s="2"/>
      <c r="AJ575" s="2"/>
      <c r="AK575" s="2"/>
      <c r="AR575" s="2"/>
      <c r="AT575" s="2"/>
      <c r="AU575" s="2"/>
    </row>
    <row r="576" spans="1:47" x14ac:dyDescent="0.2">
      <c r="A576" s="669">
        <f>IF(A253=1,B253,IF(A254=1,B254,IF(A255=1,B255,IF(A256=1,B256,IF(A257=1,B257,IF(A258=1,B258,IF(A259=1,B259,0)))))))</f>
        <v>46082</v>
      </c>
      <c r="B576" s="665">
        <f>IF(A253=1,T253,IF(A254=1,T254,IF(A255=1,T255,IF(A256=1,T256,IF(A257=1,T257,IF(A258=1,T258,IF(A259=1,T259,0)))))))</f>
        <v>0</v>
      </c>
      <c r="C576" s="80"/>
      <c r="D576" s="665">
        <f>IF(A253=1,W253,IF(A254=1,W254,IF(A255=1,W255,IF(A256=1,W256,IF(A257=1,W257,IF(A258=1,W258,IF(A259=1,W259,0)))))))</f>
        <v>40</v>
      </c>
      <c r="E576" s="665"/>
      <c r="F576" s="80"/>
      <c r="G576" s="80"/>
      <c r="H576" s="80"/>
      <c r="I576" s="80"/>
      <c r="J576" s="80"/>
      <c r="K576" s="80"/>
      <c r="L576" s="80"/>
      <c r="M576" s="80"/>
      <c r="N576" s="80"/>
      <c r="O576" s="80"/>
      <c r="P576" s="80"/>
      <c r="Q576" s="674"/>
      <c r="R576" s="204"/>
      <c r="S576" s="204"/>
      <c r="T576" s="204"/>
      <c r="U576" s="80"/>
      <c r="V576" s="673"/>
      <c r="W576" s="204"/>
      <c r="X576" s="204"/>
      <c r="Y576" s="204"/>
      <c r="Z576" s="80"/>
      <c r="AA576" s="2"/>
      <c r="AB576" s="2"/>
      <c r="AC576" s="2"/>
      <c r="AG576" s="2"/>
      <c r="AH576" s="2"/>
      <c r="AI576" s="2"/>
      <c r="AJ576" s="2"/>
      <c r="AK576" s="2"/>
      <c r="AR576" s="2"/>
      <c r="AT576" s="2"/>
      <c r="AU576" s="2"/>
    </row>
    <row r="577" spans="1:47" x14ac:dyDescent="0.2">
      <c r="A577" s="669">
        <f>IF(A260=1,B260,IF(A261=1,B261,IF(A262=1,B262,IF(A263=1,B263,IF(A264=1,B264,IF(A265=1,B265,IF(A266=1,B266,0)))))))</f>
        <v>46089</v>
      </c>
      <c r="B577" s="665">
        <f>IF(A260=1,T260,IF(A261=1,T261,IF(A262=1,T262,IF(A263=1,T263,IF(A264=1,T264,IF(A265=1,T265,IF(A266=1,T266,0)))))))</f>
        <v>0</v>
      </c>
      <c r="C577" s="80"/>
      <c r="D577" s="665">
        <f>IF(A260=1,W260,IF(A261=1,W261,IF(A262=1,W262,IF(A263=1,W263,IF(A264=1,W264,IF(A265=1,W265,IF(A266=1,W266,0)))))))</f>
        <v>40</v>
      </c>
      <c r="E577" s="665"/>
      <c r="F577" s="80"/>
      <c r="G577" s="80"/>
      <c r="H577" s="80"/>
      <c r="I577" s="80"/>
      <c r="J577" s="80"/>
      <c r="K577" s="80"/>
      <c r="L577" s="80"/>
      <c r="M577" s="80"/>
      <c r="N577" s="80"/>
      <c r="O577" s="80"/>
      <c r="P577" s="80"/>
      <c r="Q577" s="674"/>
      <c r="R577" s="204"/>
      <c r="S577" s="204"/>
      <c r="T577" s="204"/>
      <c r="U577" s="80"/>
      <c r="V577" s="673"/>
      <c r="W577" s="204"/>
      <c r="X577" s="204"/>
      <c r="Y577" s="204"/>
      <c r="Z577" s="80"/>
      <c r="AA577" s="2"/>
      <c r="AB577" s="2"/>
      <c r="AC577" s="2"/>
      <c r="AG577" s="2"/>
      <c r="AH577" s="2"/>
      <c r="AI577" s="2"/>
      <c r="AJ577" s="2"/>
      <c r="AK577" s="2"/>
      <c r="AR577" s="2"/>
      <c r="AT577" s="2"/>
      <c r="AU577" s="2"/>
    </row>
    <row r="578" spans="1:47" x14ac:dyDescent="0.2">
      <c r="A578" s="669">
        <f>IF(A267=1,B267,IF(A268=1,B268,IF(A269=1,B269,IF(A270=1,B270,IF(A271=1,B271,IF(A272=1,B272,IF(A273=1,B273,0)))))))</f>
        <v>46096</v>
      </c>
      <c r="B578" s="665">
        <f>IF(A267=1,T267,IF(A268=1,T268,IF(A269=1,T269,IF(A270=1,T270,IF(A271=1,T271,IF(A272=1,T272,IF(A273=1,T273,0)))))))</f>
        <v>0</v>
      </c>
      <c r="C578" s="80"/>
      <c r="D578" s="665">
        <f>IF(A267=1,W267,IF(A268=1,W268,IF(A269=1,W269,IF(A270=1,W270,IF(A271=1,W271,IF(A272=1,W272,IF(A273=1,W273,0)))))))</f>
        <v>40</v>
      </c>
      <c r="E578" s="665"/>
      <c r="F578" s="80"/>
      <c r="G578" s="80"/>
      <c r="H578" s="80"/>
      <c r="I578" s="80"/>
      <c r="J578" s="80"/>
      <c r="K578" s="80"/>
      <c r="L578" s="80"/>
      <c r="M578" s="80"/>
      <c r="N578" s="80"/>
      <c r="O578" s="80"/>
      <c r="P578" s="80"/>
      <c r="Q578" s="674"/>
      <c r="R578" s="204"/>
      <c r="S578" s="204"/>
      <c r="T578" s="204"/>
      <c r="U578" s="80"/>
      <c r="V578" s="673"/>
      <c r="W578" s="204"/>
      <c r="X578" s="204"/>
      <c r="Y578" s="204"/>
      <c r="Z578" s="80"/>
      <c r="AA578" s="2"/>
      <c r="AB578" s="2"/>
      <c r="AC578" s="2"/>
      <c r="AG578" s="2"/>
      <c r="AH578" s="2"/>
      <c r="AI578" s="2"/>
      <c r="AJ578" s="2"/>
      <c r="AK578" s="2"/>
      <c r="AR578" s="2"/>
      <c r="AT578" s="2"/>
      <c r="AU578" s="2"/>
    </row>
    <row r="579" spans="1:47" x14ac:dyDescent="0.2">
      <c r="A579" s="669">
        <f>IF(A274=1,B274,IF(A275=1,B275,IF(A276=1,B276,IF(A277=1,B277,IF(A278=1,B278,IF(A279=1,B279,IF(A280=1,B280,"")))))))</f>
        <v>46103</v>
      </c>
      <c r="B579" s="665">
        <f>IF(A274=1,T274,IF(A275=1,T275,IF(A276=1,T276,IF(A277=1,T277,IF(A278=1,T278,IF(A279=1,T279,IF(A280=1,T280,0)))))))</f>
        <v>0</v>
      </c>
      <c r="C579" s="80"/>
      <c r="D579" s="665">
        <f>IF(A274=1,W274,IF(A275=1,W275,IF(A276=1,W276,IF(A277=1,W277,IF(A278=1,W278,IF(A279=1,W279,IF(A280=1,W280,0)))))))</f>
        <v>40</v>
      </c>
      <c r="E579" s="665"/>
      <c r="F579" s="80"/>
      <c r="G579" s="80"/>
      <c r="H579" s="80"/>
      <c r="I579" s="80"/>
      <c r="J579" s="80"/>
      <c r="K579" s="80"/>
      <c r="L579" s="80"/>
      <c r="M579" s="80"/>
      <c r="N579" s="80"/>
      <c r="O579" s="80"/>
      <c r="P579" s="80"/>
      <c r="Q579" s="674"/>
      <c r="R579" s="204"/>
      <c r="S579" s="204"/>
      <c r="T579" s="204"/>
      <c r="U579" s="80"/>
      <c r="V579" s="673"/>
      <c r="W579" s="204"/>
      <c r="X579" s="204"/>
      <c r="Y579" s="204"/>
      <c r="Z579" s="80"/>
      <c r="AA579" s="2"/>
      <c r="AB579" s="2"/>
      <c r="AC579" s="2"/>
      <c r="AG579" s="2"/>
      <c r="AH579" s="2"/>
      <c r="AI579" s="2"/>
      <c r="AJ579" s="2"/>
      <c r="AK579" s="2"/>
      <c r="AR579" s="2"/>
      <c r="AT579" s="2"/>
      <c r="AU579" s="2"/>
    </row>
    <row r="580" spans="1:47" x14ac:dyDescent="0.2">
      <c r="A580" s="669">
        <f>IF(A281=1,B281,IF(A282=1,B282,IF(A283=1,B283,"")))</f>
        <v>46110</v>
      </c>
      <c r="B580" s="665">
        <f>IF(A281=1,T281,IF(A282=1,T282,IF(A283=1,T283,0)))</f>
        <v>0</v>
      </c>
      <c r="C580" s="80"/>
      <c r="D580" s="665">
        <f>IF(A281=1,W281,IF(A282=1,W282,IF(A283=1,W283,0)))</f>
        <v>40</v>
      </c>
      <c r="E580" s="665"/>
      <c r="F580" s="80"/>
      <c r="G580" s="80"/>
      <c r="H580" s="80"/>
      <c r="I580" s="80"/>
      <c r="J580" s="80"/>
      <c r="K580" s="80"/>
      <c r="L580" s="80"/>
      <c r="M580" s="80"/>
      <c r="N580" s="80"/>
      <c r="O580" s="80"/>
      <c r="P580" s="80"/>
      <c r="Q580" s="674"/>
      <c r="R580" s="204"/>
      <c r="S580" s="204"/>
      <c r="T580" s="204"/>
      <c r="U580" s="80"/>
      <c r="V580" s="673"/>
      <c r="W580" s="204"/>
      <c r="X580" s="204"/>
      <c r="Y580" s="204"/>
      <c r="Z580" s="80"/>
      <c r="AA580" s="2"/>
      <c r="AB580" s="2"/>
      <c r="AC580" s="2"/>
      <c r="AG580" s="2"/>
      <c r="AH580" s="2"/>
      <c r="AI580" s="2"/>
      <c r="AJ580" s="2"/>
      <c r="AK580" s="2"/>
      <c r="AR580" s="2"/>
      <c r="AT580" s="2"/>
      <c r="AU580" s="2"/>
    </row>
    <row r="581" spans="1:47" x14ac:dyDescent="0.2">
      <c r="A581" s="668"/>
      <c r="B581" s="665"/>
      <c r="C581" s="80"/>
      <c r="D581" s="665"/>
      <c r="E581" s="665"/>
      <c r="F581" s="80"/>
      <c r="G581" s="80"/>
      <c r="H581" s="80"/>
      <c r="I581" s="80"/>
      <c r="J581" s="80"/>
      <c r="K581" s="80"/>
      <c r="L581" s="80"/>
      <c r="M581" s="80"/>
      <c r="N581" s="80"/>
      <c r="O581" s="80"/>
      <c r="P581" s="80"/>
      <c r="Q581" s="674"/>
      <c r="R581" s="204"/>
      <c r="S581" s="204"/>
      <c r="T581" s="204"/>
      <c r="U581" s="80"/>
      <c r="V581" s="673"/>
      <c r="W581" s="204"/>
      <c r="X581" s="204"/>
      <c r="Y581" s="204"/>
      <c r="Z581" s="80"/>
      <c r="AA581" s="2"/>
      <c r="AB581" s="2"/>
      <c r="AC581" s="2"/>
      <c r="AG581" s="2"/>
      <c r="AH581" s="2"/>
      <c r="AI581" s="2"/>
      <c r="AJ581" s="2"/>
      <c r="AK581" s="2"/>
      <c r="AR581" s="2"/>
      <c r="AT581" s="2"/>
      <c r="AU581" s="2"/>
    </row>
    <row r="582" spans="1:47" x14ac:dyDescent="0.2">
      <c r="A582" s="668" t="s">
        <v>58</v>
      </c>
      <c r="B582" s="665"/>
      <c r="C582" s="80"/>
      <c r="D582" s="665"/>
      <c r="E582" s="665"/>
      <c r="F582" s="80"/>
      <c r="G582" s="80"/>
      <c r="H582" s="80"/>
      <c r="I582" s="80"/>
      <c r="J582" s="80"/>
      <c r="K582" s="80"/>
      <c r="L582" s="80"/>
      <c r="M582" s="80"/>
      <c r="N582" s="80"/>
      <c r="O582" s="80"/>
      <c r="P582" s="80"/>
      <c r="Q582" s="674"/>
      <c r="R582" s="204"/>
      <c r="S582" s="204"/>
      <c r="T582" s="204"/>
      <c r="U582" s="80"/>
      <c r="V582" s="673"/>
      <c r="W582" s="204"/>
      <c r="X582" s="204"/>
      <c r="Y582" s="204"/>
      <c r="Z582" s="80"/>
      <c r="AA582" s="2"/>
      <c r="AB582" s="2"/>
      <c r="AC582" s="2"/>
      <c r="AG582" s="2"/>
      <c r="AH582" s="2"/>
      <c r="AI582" s="2"/>
      <c r="AJ582" s="2"/>
      <c r="AK582" s="2"/>
      <c r="AR582" s="2"/>
      <c r="AT582" s="2"/>
      <c r="AU582" s="2"/>
    </row>
    <row r="583" spans="1:47" x14ac:dyDescent="0.2">
      <c r="A583" s="669">
        <f>IF(A284=1,B284,IF(A285=1,B285,IF(A286=1,B286,IF(A287=1,B287,IF(A288=1,B288,IF(A289=1,B289,IF(A290=1,B290,0)))))))</f>
        <v>46117</v>
      </c>
      <c r="B583" s="665">
        <f>IF(A284=1,T284,IF(A285=1,T285,IF(A286=1,T286,IF(A287=1,T287,IF(A288=1,T288,IF(A289=1,T289,IF(A290=1,T290,0)))))))</f>
        <v>0</v>
      </c>
      <c r="C583" s="80"/>
      <c r="D583" s="665">
        <f>IF(A284=1,W284,IF(A285=1,W285,IF(A286=1,W286,IF(A287=1,W287,IF(A288=1,W288,IF(A289=1,W289,IF(A290=1,W290,0)))))))</f>
        <v>32</v>
      </c>
      <c r="E583" s="665"/>
      <c r="F583" s="80"/>
      <c r="G583" s="80"/>
      <c r="H583" s="80"/>
      <c r="I583" s="80"/>
      <c r="J583" s="80"/>
      <c r="K583" s="80"/>
      <c r="L583" s="80"/>
      <c r="M583" s="80"/>
      <c r="N583" s="80"/>
      <c r="O583" s="80"/>
      <c r="P583" s="80"/>
      <c r="Q583" s="674"/>
      <c r="R583" s="204"/>
      <c r="S583" s="204"/>
      <c r="T583" s="204"/>
      <c r="U583" s="80"/>
      <c r="V583" s="673"/>
      <c r="W583" s="204"/>
      <c r="X583" s="204"/>
      <c r="Y583" s="204"/>
      <c r="Z583" s="80"/>
      <c r="AA583" s="2"/>
      <c r="AB583" s="2"/>
      <c r="AC583" s="2"/>
      <c r="AG583" s="2"/>
      <c r="AH583" s="2"/>
      <c r="AI583" s="2"/>
      <c r="AJ583" s="2"/>
      <c r="AK583" s="2"/>
      <c r="AR583" s="2"/>
      <c r="AT583" s="2"/>
      <c r="AU583" s="2"/>
    </row>
    <row r="584" spans="1:47" x14ac:dyDescent="0.2">
      <c r="A584" s="669">
        <f>IF(A291=1,B291,IF(A292=1,B292,IF(A293=1,B293,IF(A294=1,B294,IF(A295=1,B295,IF(A296=1,B296,IF(A297=1,B297,0)))))))</f>
        <v>46124</v>
      </c>
      <c r="B584" s="665">
        <f>IF(A291=1,T291,IF(A292=1,T292,IF(A293=1,T293,IF(A294=1,T294,IF(A295=1,T295,IF(A296=1,T296,IF(A297=1,T297,0)))))))</f>
        <v>0</v>
      </c>
      <c r="C584" s="80"/>
      <c r="D584" s="665">
        <f>IF(A291=1,W291,IF(A292=1,W292,IF(A293=1,W293,IF(A294=1,W294,IF(A295=1,W295,IF(A296=1,W296,IF(A297=1,W297,0)))))))</f>
        <v>32</v>
      </c>
      <c r="E584" s="665"/>
      <c r="F584" s="80"/>
      <c r="G584" s="80"/>
      <c r="H584" s="80"/>
      <c r="I584" s="80"/>
      <c r="J584" s="80"/>
      <c r="K584" s="80"/>
      <c r="L584" s="80"/>
      <c r="M584" s="80"/>
      <c r="N584" s="80"/>
      <c r="O584" s="80"/>
      <c r="P584" s="80"/>
      <c r="Q584" s="674"/>
      <c r="R584" s="204"/>
      <c r="S584" s="204"/>
      <c r="T584" s="204"/>
      <c r="U584" s="80"/>
      <c r="V584" s="673"/>
      <c r="W584" s="204"/>
      <c r="X584" s="204"/>
      <c r="Y584" s="204"/>
      <c r="Z584" s="80"/>
      <c r="AA584" s="2"/>
      <c r="AB584" s="2"/>
      <c r="AC584" s="2"/>
      <c r="AG584" s="2"/>
      <c r="AH584" s="2"/>
      <c r="AI584" s="2"/>
      <c r="AJ584" s="2"/>
      <c r="AK584" s="2"/>
      <c r="AR584" s="2"/>
      <c r="AT584" s="2"/>
      <c r="AU584" s="2"/>
    </row>
    <row r="585" spans="1:47" x14ac:dyDescent="0.2">
      <c r="A585" s="669">
        <f>IF(A298=1,B298,IF(A299=1,B299,IF(A300=1,B300,IF(A301=1,B301,IF(A302=1,B302,IF(A303=1,B303,IF(A304=1,B304,0)))))))</f>
        <v>46131</v>
      </c>
      <c r="B585" s="665">
        <f>IF(A298=1,T298,IF(A299=1,T299,IF(A300=1,T300,IF(A301=1,T301,IF(A302=1,T302,IF(A303=1,T303,IF(A304=1,T304,0)))))))</f>
        <v>0</v>
      </c>
      <c r="C585" s="80"/>
      <c r="D585" s="665">
        <f>IF(A298=1,W298,IF(A299=1,W299,IF(A300=1,W300,IF(A301=1,W301,IF(A302=1,W302,IF(A303=1,W303,IF(A304=1,W304,0)))))))</f>
        <v>40</v>
      </c>
      <c r="E585" s="665"/>
      <c r="F585" s="80"/>
      <c r="G585" s="80"/>
      <c r="H585" s="80"/>
      <c r="I585" s="80"/>
      <c r="J585" s="80"/>
      <c r="K585" s="80"/>
      <c r="L585" s="80"/>
      <c r="M585" s="80"/>
      <c r="N585" s="80"/>
      <c r="O585" s="80"/>
      <c r="P585" s="80"/>
      <c r="Q585" s="674"/>
      <c r="R585" s="204"/>
      <c r="S585" s="204"/>
      <c r="T585" s="204"/>
      <c r="U585" s="80"/>
      <c r="V585" s="673"/>
      <c r="W585" s="204"/>
      <c r="X585" s="204"/>
      <c r="Y585" s="204"/>
      <c r="Z585" s="80"/>
      <c r="AA585" s="2"/>
      <c r="AB585" s="2"/>
      <c r="AC585" s="2"/>
      <c r="AG585" s="2"/>
      <c r="AH585" s="2"/>
      <c r="AI585" s="2"/>
      <c r="AJ585" s="2"/>
      <c r="AK585" s="2"/>
      <c r="AR585" s="2"/>
      <c r="AT585" s="2"/>
      <c r="AU585" s="2"/>
    </row>
    <row r="586" spans="1:47" x14ac:dyDescent="0.2">
      <c r="A586" s="669">
        <f>IF(A305=1,B305,IF(A306=1,B306,IF(A307=1,B307,IF(A308=1,B308,IF(A309=1,B309,IF(A310=1,B310,IF(A311=1,B311,0)))))))</f>
        <v>46138</v>
      </c>
      <c r="B586" s="665">
        <f>IF(A305=1,T305,IF(A306=1,T306,IF(A307=1,T307,IF(A308=1,T308,IF(A309=1,T309,IF(A310=1,T310,IF(A311=1,T311,0)))))))</f>
        <v>0</v>
      </c>
      <c r="C586" s="80"/>
      <c r="D586" s="665">
        <f>IF(A305=1,W305,IF(A306=1,W306,IF(A307=1,W307,IF(A308=1,W308,IF(A309=1,W309,IF(A310=1,W310,IF(A311=1,W311,0)))))))</f>
        <v>32</v>
      </c>
      <c r="E586" s="665"/>
      <c r="F586" s="80"/>
      <c r="G586" s="80"/>
      <c r="H586" s="80"/>
      <c r="I586" s="80"/>
      <c r="J586" s="80"/>
      <c r="K586" s="80"/>
      <c r="L586" s="80"/>
      <c r="M586" s="80"/>
      <c r="N586" s="80"/>
      <c r="O586" s="80"/>
      <c r="P586" s="80"/>
      <c r="Q586" s="674"/>
      <c r="R586" s="204"/>
      <c r="S586" s="204"/>
      <c r="T586" s="204"/>
      <c r="U586" s="80"/>
      <c r="V586" s="673"/>
      <c r="W586" s="204"/>
      <c r="X586" s="204"/>
      <c r="Y586" s="204"/>
      <c r="Z586" s="80"/>
      <c r="AA586" s="2"/>
      <c r="AB586" s="2"/>
      <c r="AC586" s="2"/>
      <c r="AG586" s="2"/>
      <c r="AH586" s="2"/>
      <c r="AI586" s="2"/>
      <c r="AJ586" s="2"/>
      <c r="AK586" s="2"/>
      <c r="AR586" s="2"/>
      <c r="AT586" s="2"/>
      <c r="AU586" s="2"/>
    </row>
    <row r="587" spans="1:47" x14ac:dyDescent="0.2">
      <c r="A587" s="669" t="str">
        <f>IF(A312=1,B312,IF(A313=1,B313,""))</f>
        <v/>
      </c>
      <c r="B587" s="665">
        <f>IF(A312=1,T312,IF(A313=1,T313,0))</f>
        <v>0</v>
      </c>
      <c r="C587" s="80"/>
      <c r="D587" s="665">
        <f>IF(A312=1,W312,IF(A313=1,W313,0))</f>
        <v>0</v>
      </c>
      <c r="E587" s="665"/>
      <c r="F587" s="80"/>
      <c r="G587" s="80"/>
      <c r="H587" s="80"/>
      <c r="I587" s="80"/>
      <c r="J587" s="80"/>
      <c r="K587" s="80"/>
      <c r="L587" s="80"/>
      <c r="M587" s="80"/>
      <c r="N587" s="80"/>
      <c r="O587" s="80"/>
      <c r="P587" s="80"/>
      <c r="Q587" s="674"/>
      <c r="R587" s="204"/>
      <c r="S587" s="204"/>
      <c r="T587" s="204"/>
      <c r="U587" s="80"/>
      <c r="V587" s="673"/>
      <c r="W587" s="204"/>
      <c r="X587" s="204"/>
      <c r="Y587" s="204"/>
      <c r="Z587" s="80"/>
      <c r="AA587" s="2"/>
      <c r="AB587" s="2"/>
      <c r="AC587" s="2"/>
      <c r="AG587" s="2"/>
      <c r="AH587" s="2"/>
      <c r="AI587" s="2"/>
      <c r="AJ587" s="2"/>
      <c r="AK587" s="2"/>
      <c r="AR587" s="2"/>
      <c r="AT587" s="2"/>
      <c r="AU587" s="2"/>
    </row>
    <row r="588" spans="1:47" x14ac:dyDescent="0.2">
      <c r="A588" s="668"/>
      <c r="B588" s="665"/>
      <c r="C588" s="80"/>
      <c r="D588" s="665"/>
      <c r="E588" s="665"/>
      <c r="F588" s="80"/>
      <c r="G588" s="80"/>
      <c r="H588" s="80"/>
      <c r="I588" s="80"/>
      <c r="J588" s="80"/>
      <c r="K588" s="80"/>
      <c r="L588" s="80"/>
      <c r="M588" s="80"/>
      <c r="N588" s="80"/>
      <c r="O588" s="80"/>
      <c r="P588" s="80"/>
      <c r="Q588" s="674"/>
      <c r="R588" s="204"/>
      <c r="S588" s="204"/>
      <c r="T588" s="204"/>
      <c r="U588" s="80"/>
      <c r="V588" s="673"/>
      <c r="W588" s="204"/>
      <c r="X588" s="204"/>
      <c r="Y588" s="204"/>
      <c r="Z588" s="80"/>
      <c r="AA588" s="2"/>
      <c r="AB588" s="2"/>
      <c r="AC588" s="2"/>
      <c r="AG588" s="2"/>
      <c r="AH588" s="2"/>
      <c r="AI588" s="2"/>
      <c r="AJ588" s="2"/>
      <c r="AK588" s="2"/>
      <c r="AR588" s="2"/>
      <c r="AT588" s="2"/>
      <c r="AU588" s="2"/>
    </row>
    <row r="589" spans="1:47" x14ac:dyDescent="0.2">
      <c r="A589" s="668" t="s">
        <v>59</v>
      </c>
      <c r="B589" s="665"/>
      <c r="C589" s="80"/>
      <c r="D589" s="665"/>
      <c r="E589" s="665"/>
      <c r="F589" s="80"/>
      <c r="G589" s="80"/>
      <c r="H589" s="80"/>
      <c r="I589" s="80"/>
      <c r="J589" s="80"/>
      <c r="K589" s="80"/>
      <c r="L589" s="80"/>
      <c r="M589" s="80"/>
      <c r="N589" s="80"/>
      <c r="O589" s="80"/>
      <c r="P589" s="80"/>
      <c r="Q589" s="674"/>
      <c r="R589" s="204"/>
      <c r="S589" s="204"/>
      <c r="T589" s="204"/>
      <c r="U589" s="80"/>
      <c r="V589" s="673"/>
      <c r="W589" s="204"/>
      <c r="X589" s="204"/>
      <c r="Y589" s="204"/>
      <c r="Z589" s="80"/>
      <c r="AA589" s="2"/>
      <c r="AB589" s="2"/>
      <c r="AC589" s="2"/>
      <c r="AG589" s="2"/>
      <c r="AH589" s="2"/>
      <c r="AI589" s="2"/>
      <c r="AJ589" s="2"/>
      <c r="AK589" s="2"/>
      <c r="AR589" s="2"/>
      <c r="AT589" s="2"/>
      <c r="AU589" s="2"/>
    </row>
    <row r="590" spans="1:47" x14ac:dyDescent="0.2">
      <c r="A590" s="669">
        <f>IF(A314=1,B314,IF(A315=1,B315,IF(A316=1,B316,IF(A317=1,B317,IF(A318=1,B318,IF(A319=1,B319,IF(A320=1,B320,0)))))))</f>
        <v>46145</v>
      </c>
      <c r="B590" s="665">
        <f>IF(A314=1,T314,IF(A315=1,T315,IF(A316=1,T316,IF(A317=1,T317,IF(A318=1,T318,IF(A319=1,T319,IF(A320=1,T320,0)))))))</f>
        <v>0</v>
      </c>
      <c r="C590" s="80"/>
      <c r="D590" s="665">
        <f>IF(A314=1,W314,IF(A315=1,W315,IF(A316=1,W316,IF(A317=1,W317,IF(A318=1,W318,IF(A319=1,W319,IF(A320=1,W320,0)))))))</f>
        <v>32</v>
      </c>
      <c r="E590" s="665"/>
      <c r="F590" s="80"/>
      <c r="G590" s="80"/>
      <c r="H590" s="80"/>
      <c r="I590" s="80"/>
      <c r="J590" s="80"/>
      <c r="K590" s="80"/>
      <c r="L590" s="80"/>
      <c r="M590" s="80"/>
      <c r="N590" s="80"/>
      <c r="O590" s="80"/>
      <c r="P590" s="80"/>
      <c r="Q590" s="674"/>
      <c r="R590" s="204"/>
      <c r="S590" s="204"/>
      <c r="T590" s="204"/>
      <c r="U590" s="80"/>
      <c r="V590" s="673"/>
      <c r="W590" s="204"/>
      <c r="X590" s="204"/>
      <c r="Y590" s="204"/>
      <c r="Z590" s="80"/>
      <c r="AA590" s="2"/>
      <c r="AB590" s="2"/>
      <c r="AC590" s="2"/>
      <c r="AG590" s="2"/>
      <c r="AH590" s="2"/>
      <c r="AI590" s="2"/>
      <c r="AJ590" s="2"/>
      <c r="AK590" s="2"/>
      <c r="AR590" s="2"/>
      <c r="AT590" s="2"/>
      <c r="AU590" s="2"/>
    </row>
    <row r="591" spans="1:47" x14ac:dyDescent="0.2">
      <c r="A591" s="669">
        <f>IF(A321=1,B321,IF(A322=1,B322,IF(A323=1,B323,IF(A324=1,B324,IF(A325=1,B325,IF(A326=1,B326,IF(A327=1,B327,0)))))))</f>
        <v>46152</v>
      </c>
      <c r="B591" s="665">
        <f>IF(A321=1,T321,IF(A322=1,T322,IF(A323=1,T323,IF(A324=1,T324,IF(A325=1,T325,IF(A326=1,T326,IF(A327=1,T327,0)))))))</f>
        <v>0</v>
      </c>
      <c r="C591" s="80"/>
      <c r="D591" s="665">
        <f>IF(A321=1,W321,IF(A322=1,W322,IF(A323=1,W323,IF(A324=1,W324,IF(A325=1,W325,IF(A326=1,W326,IF(A327=1,W327,0)))))))</f>
        <v>40</v>
      </c>
      <c r="E591" s="665"/>
      <c r="F591" s="80"/>
      <c r="G591" s="80"/>
      <c r="H591" s="80"/>
      <c r="I591" s="80"/>
      <c r="J591" s="80"/>
      <c r="K591" s="80"/>
      <c r="L591" s="80"/>
      <c r="M591" s="80"/>
      <c r="N591" s="80"/>
      <c r="O591" s="80"/>
      <c r="P591" s="80"/>
      <c r="Q591" s="674"/>
      <c r="R591" s="204"/>
      <c r="S591" s="204"/>
      <c r="T591" s="204"/>
      <c r="U591" s="80"/>
      <c r="V591" s="673"/>
      <c r="W591" s="204"/>
      <c r="X591" s="204"/>
      <c r="Y591" s="204"/>
      <c r="Z591" s="80"/>
      <c r="AA591" s="2"/>
      <c r="AB591" s="2"/>
      <c r="AC591" s="2"/>
      <c r="AG591" s="2"/>
      <c r="AH591" s="2"/>
      <c r="AI591" s="2"/>
      <c r="AJ591" s="2"/>
      <c r="AK591" s="2"/>
      <c r="AR591" s="2"/>
      <c r="AT591" s="2"/>
      <c r="AU591" s="2"/>
    </row>
    <row r="592" spans="1:47" x14ac:dyDescent="0.2">
      <c r="A592" s="669">
        <f>IF(A328=1,B328,IF(A329=1,B329,IF(A330=1,B330,IF(A331=1,B331,IF(A332=1,B332,IF(A333=1,B333,IF(A334=1,B334,0)))))))</f>
        <v>46159</v>
      </c>
      <c r="B592" s="665">
        <f>IF(A328=1,T328,IF(A329=1,T329,IF(A330=1,T330,IF(A331=1,T331,IF(A332=1,T332,IF(A333=1,T333,IF(A334=1,T334,0)))))))</f>
        <v>0</v>
      </c>
      <c r="C592" s="80"/>
      <c r="D592" s="665">
        <f>IF(A328=1,W328,IF(A329=1,W329,IF(A330=1,W330,IF(A331=1,W331,IF(A332=1,W332,IF(A333=1,W333,IF(A334=1,W334,0)))))))</f>
        <v>32</v>
      </c>
      <c r="E592" s="665"/>
      <c r="F592" s="80"/>
      <c r="G592" s="80"/>
      <c r="H592" s="80"/>
      <c r="I592" s="80"/>
      <c r="J592" s="80"/>
      <c r="K592" s="80"/>
      <c r="L592" s="80"/>
      <c r="M592" s="80"/>
      <c r="N592" s="80"/>
      <c r="O592" s="80"/>
      <c r="P592" s="80"/>
      <c r="Q592" s="674"/>
      <c r="R592" s="204"/>
      <c r="S592" s="204"/>
      <c r="T592" s="204"/>
      <c r="U592" s="80"/>
      <c r="V592" s="673"/>
      <c r="W592" s="204"/>
      <c r="X592" s="204"/>
      <c r="Y592" s="204"/>
      <c r="Z592" s="80"/>
      <c r="AA592" s="2"/>
      <c r="AB592" s="2"/>
      <c r="AC592" s="2"/>
      <c r="AG592" s="2"/>
      <c r="AH592" s="2"/>
      <c r="AI592" s="2"/>
      <c r="AJ592" s="2"/>
      <c r="AK592" s="2"/>
      <c r="AR592" s="2"/>
      <c r="AT592" s="2"/>
      <c r="AU592" s="2"/>
    </row>
    <row r="593" spans="1:47" x14ac:dyDescent="0.2">
      <c r="A593" s="669">
        <f>IF(A335=1,B335,IF(A336=1,B336,IF(A337=1,B337,IF(A338=1,B338,IF(A339=1,B339,IF(A340=1,B340,IF(A341=1,B341,0)))))))</f>
        <v>46166</v>
      </c>
      <c r="B593" s="665">
        <f>IF(A335=1,T335,IF(A336=1,T336,IF(A337=1,T337,IF(A338=1,T338,IF(A339=1,T339,IF(A340=1,T340,IF(A341=1,T341,0)))))))</f>
        <v>0</v>
      </c>
      <c r="C593" s="80"/>
      <c r="D593" s="665">
        <f>IF(A335=1,W335,IF(A336=1,W336,IF(A337=1,W337,IF(A338=1,W338,IF(A339=1,W339,IF(A340=1,W340,IF(A341=1,W341,0)))))))</f>
        <v>40</v>
      </c>
      <c r="E593" s="665"/>
      <c r="F593" s="80"/>
      <c r="G593" s="80"/>
      <c r="H593" s="80"/>
      <c r="I593" s="80"/>
      <c r="J593" s="80"/>
      <c r="K593" s="80"/>
      <c r="L593" s="80"/>
      <c r="M593" s="80"/>
      <c r="N593" s="80"/>
      <c r="O593" s="80"/>
      <c r="P593" s="80"/>
      <c r="Q593" s="674"/>
      <c r="R593" s="204"/>
      <c r="S593" s="204"/>
      <c r="T593" s="204"/>
      <c r="U593" s="80"/>
      <c r="V593" s="673"/>
      <c r="W593" s="204"/>
      <c r="X593" s="204"/>
      <c r="Y593" s="204"/>
      <c r="Z593" s="80"/>
      <c r="AA593" s="2"/>
      <c r="AB593" s="2"/>
      <c r="AC593" s="2"/>
      <c r="AG593" s="2"/>
      <c r="AH593" s="2"/>
      <c r="AI593" s="2"/>
      <c r="AJ593" s="2"/>
      <c r="AK593" s="2"/>
      <c r="AR593" s="2"/>
      <c r="AT593" s="2"/>
      <c r="AU593" s="2"/>
    </row>
    <row r="594" spans="1:47" x14ac:dyDescent="0.2">
      <c r="A594" s="669">
        <f>IF(A342=1,B342,IF(A343=1,B343,IF(A344=1,B344,"")))</f>
        <v>46173</v>
      </c>
      <c r="B594" s="665">
        <f>IF(A342=1,T342,IF(A343=1,T343,IF(A344=1,T344,0)))</f>
        <v>0</v>
      </c>
      <c r="C594" s="80"/>
      <c r="D594" s="665">
        <f>IF(A342=1,W342,IF(A343=1,W343,IF(A344=1,W344,0)))</f>
        <v>32</v>
      </c>
      <c r="E594" s="665"/>
      <c r="F594" s="80"/>
      <c r="G594" s="80"/>
      <c r="H594" s="80"/>
      <c r="I594" s="80"/>
      <c r="J594" s="80"/>
      <c r="K594" s="80"/>
      <c r="L594" s="80"/>
      <c r="M594" s="80"/>
      <c r="N594" s="80"/>
      <c r="O594" s="80"/>
      <c r="P594" s="80"/>
      <c r="Q594" s="674"/>
      <c r="R594" s="204"/>
      <c r="S594" s="204"/>
      <c r="T594" s="204"/>
      <c r="U594" s="80"/>
      <c r="V594" s="673"/>
      <c r="W594" s="204"/>
      <c r="X594" s="204"/>
      <c r="Y594" s="204"/>
      <c r="Z594" s="80"/>
      <c r="AA594" s="2"/>
      <c r="AB594" s="2"/>
      <c r="AC594" s="2"/>
      <c r="AG594" s="2"/>
      <c r="AH594" s="2"/>
      <c r="AI594" s="2"/>
      <c r="AJ594" s="2"/>
      <c r="AK594" s="2"/>
      <c r="AR594" s="2"/>
      <c r="AT594" s="2"/>
      <c r="AU594" s="2"/>
    </row>
    <row r="595" spans="1:47" x14ac:dyDescent="0.2">
      <c r="A595" s="668" t="s">
        <v>60</v>
      </c>
      <c r="B595" s="665"/>
      <c r="C595" s="80"/>
      <c r="D595" s="665"/>
      <c r="E595" s="665"/>
      <c r="F595" s="80"/>
      <c r="G595" s="80"/>
      <c r="H595" s="80"/>
      <c r="I595" s="80"/>
      <c r="J595" s="80"/>
      <c r="K595" s="80"/>
      <c r="L595" s="80"/>
      <c r="M595" s="80"/>
      <c r="N595" s="80"/>
      <c r="O595" s="80"/>
      <c r="P595" s="80"/>
      <c r="Q595" s="674"/>
      <c r="R595" s="204"/>
      <c r="S595" s="204"/>
      <c r="T595" s="204"/>
      <c r="U595" s="80"/>
      <c r="V595" s="673"/>
      <c r="W595" s="204"/>
      <c r="X595" s="204"/>
      <c r="Y595" s="204"/>
      <c r="Z595" s="80"/>
      <c r="AA595" s="2"/>
      <c r="AB595" s="2"/>
      <c r="AC595" s="2"/>
      <c r="AG595" s="2"/>
      <c r="AH595" s="2"/>
      <c r="AI595" s="2"/>
      <c r="AJ595" s="2"/>
      <c r="AK595" s="2"/>
      <c r="AR595" s="2"/>
      <c r="AT595" s="2"/>
      <c r="AU595" s="2"/>
    </row>
    <row r="596" spans="1:47" x14ac:dyDescent="0.2">
      <c r="A596" s="669">
        <f>IF(A345=1,B345,IF(A346=1,B346,IF(A347=1,B347,IF(A348=1,B348,IF(A349=1,B349,IF(A350=1,B350,IF(A351=1,B351,0)))))))</f>
        <v>46026</v>
      </c>
      <c r="B596" s="665">
        <f>IF(A345=1,T345,IF(A346=1,T346,IF(A347=1,T347,IF(A348=1,T348,IF(A349=1,T349,IF(A350=1,T350,IF(A351=1,T351,0)))))))</f>
        <v>0</v>
      </c>
      <c r="C596" s="80"/>
      <c r="D596" s="665">
        <f>IF(A345=1,W345,IF(A346=1,W346,IF(A347=1,W347,IF(A348=1,W348,IF(A349=1,W349,IF(A350=1,W350,IF(A351=1,W351,0)))))))</f>
        <v>24</v>
      </c>
      <c r="E596" s="665"/>
      <c r="F596" s="80"/>
      <c r="G596" s="80"/>
      <c r="H596" s="80"/>
      <c r="I596" s="80"/>
      <c r="J596" s="80"/>
      <c r="K596" s="80"/>
      <c r="L596" s="80"/>
      <c r="M596" s="80"/>
      <c r="N596" s="80"/>
      <c r="O596" s="80"/>
      <c r="P596" s="80"/>
      <c r="Q596" s="674"/>
      <c r="R596" s="204"/>
      <c r="S596" s="204"/>
      <c r="T596" s="204"/>
      <c r="U596" s="80"/>
      <c r="V596" s="673"/>
      <c r="W596" s="204"/>
      <c r="X596" s="204"/>
      <c r="Y596" s="204"/>
      <c r="Z596" s="80"/>
      <c r="AA596" s="2"/>
      <c r="AB596" s="2"/>
      <c r="AC596" s="2"/>
      <c r="AG596" s="2"/>
      <c r="AH596" s="2"/>
      <c r="AI596" s="2"/>
      <c r="AJ596" s="2"/>
      <c r="AK596" s="2"/>
      <c r="AR596" s="2"/>
      <c r="AT596" s="2"/>
      <c r="AU596" s="2"/>
    </row>
    <row r="597" spans="1:47" x14ac:dyDescent="0.2">
      <c r="A597" s="669">
        <f>IF(A352=1,B352,IF(A353=1,B353,IF(A354=1,B354,IF(A355=1,B355,IF(A356=1,B356,IF(A357=1,B357,IF(A358=1,B358,0)))))))</f>
        <v>46033</v>
      </c>
      <c r="B597" s="665">
        <f>IF(A352=1,T352,IF(A353=1,T353,IF(A354=1,T354,IF(A355=1,T355,IF(A356=1,T356,IF(A357=1,T357,IF(A358=1,T358,0)))))))</f>
        <v>0</v>
      </c>
      <c r="C597" s="80"/>
      <c r="D597" s="665">
        <f>IF(A352=1,W352,IF(A353=1,W353,IF(A354=1,W354,IF(A355=1,W355,IF(A356=1,W356,IF(A357=1,W357,IF(A358=1,W358,0)))))))</f>
        <v>40</v>
      </c>
      <c r="E597" s="665"/>
      <c r="F597" s="80"/>
      <c r="G597" s="80"/>
      <c r="H597" s="80"/>
      <c r="I597" s="80"/>
      <c r="J597" s="80"/>
      <c r="K597" s="80"/>
      <c r="L597" s="80"/>
      <c r="M597" s="80"/>
      <c r="N597" s="80"/>
      <c r="O597" s="80"/>
      <c r="P597" s="80"/>
      <c r="Q597" s="674"/>
      <c r="R597" s="204"/>
      <c r="S597" s="204"/>
      <c r="T597" s="204"/>
      <c r="U597" s="80"/>
      <c r="V597" s="673"/>
      <c r="W597" s="204"/>
      <c r="X597" s="204"/>
      <c r="Y597" s="204"/>
      <c r="Z597" s="80"/>
      <c r="AA597" s="2"/>
      <c r="AB597" s="2"/>
      <c r="AC597" s="2"/>
      <c r="AG597" s="2"/>
      <c r="AH597" s="2"/>
      <c r="AI597" s="2"/>
      <c r="AJ597" s="2"/>
      <c r="AK597" s="2"/>
      <c r="AR597" s="2"/>
      <c r="AT597" s="2"/>
      <c r="AU597" s="2"/>
    </row>
    <row r="598" spans="1:47" x14ac:dyDescent="0.2">
      <c r="A598" s="669">
        <f>IF(A359=1,B359,IF(A360=1,B360,IF(A361=1,B361,IF(A362=1,B362,IF(A363=1,B363,IF(A364=1,B364,IF(A365=1,B365,0)))))))</f>
        <v>46040</v>
      </c>
      <c r="B598" s="665">
        <f>IF(A359=1,T359,IF(A360=1,T360,IF(A361=1,T361,IF(A362=1,T362,IF(A363=1,T363,IF(A364=1,T364,IF(A365=1,T365,0)))))))</f>
        <v>0</v>
      </c>
      <c r="C598" s="80"/>
      <c r="D598" s="665">
        <f>IF(A359=1,W359,IF(A360=1,W360,IF(A361=1,W361,IF(A362=1,W362,IF(A363=1,W363,IF(A364=1,W364,IF(A365=1,W365,0)))))))</f>
        <v>40</v>
      </c>
      <c r="E598" s="665"/>
      <c r="F598" s="80"/>
      <c r="G598" s="80"/>
      <c r="H598" s="80"/>
      <c r="I598" s="80"/>
      <c r="J598" s="80"/>
      <c r="K598" s="80"/>
      <c r="L598" s="80"/>
      <c r="M598" s="80"/>
      <c r="N598" s="80"/>
      <c r="O598" s="80"/>
      <c r="P598" s="80"/>
      <c r="Q598" s="674"/>
      <c r="R598" s="204"/>
      <c r="S598" s="204"/>
      <c r="T598" s="204"/>
      <c r="U598" s="80"/>
      <c r="V598" s="673"/>
      <c r="W598" s="204"/>
      <c r="X598" s="204"/>
      <c r="Y598" s="204"/>
      <c r="Z598" s="80"/>
      <c r="AA598" s="2"/>
      <c r="AB598" s="2"/>
      <c r="AC598" s="2"/>
      <c r="AG598" s="2"/>
      <c r="AH598" s="2"/>
      <c r="AI598" s="2"/>
      <c r="AJ598" s="2"/>
      <c r="AK598" s="2"/>
      <c r="AR598" s="2"/>
      <c r="AT598" s="2"/>
      <c r="AU598" s="2"/>
    </row>
    <row r="599" spans="1:47" x14ac:dyDescent="0.2">
      <c r="A599" s="448">
        <f>IF(A366=1,B366,IF(A367=1,B367,IF(A368=1,B368,IF(A369=1,B369,IF(A370=1,B370,IF(A371=1,B371,IF(A372=1,B372)))))))</f>
        <v>46047</v>
      </c>
      <c r="B599" s="449">
        <f>IF(A366=1,T366,IF(A367=1,T367,IF(A368=1,T368,IF(A369=1,T369,IF(A370=1,T370,IF(A371=1,T371,IF(A372=1,T372)))))))</f>
        <v>0</v>
      </c>
      <c r="C599" s="80"/>
      <c r="D599" s="665">
        <f>IF(A366=1,W366,IF(A367=1,W367,IF(A368=1,W368,IF(A369=1,W369,IF(A370=1,W370,IF(A371=1,W371,IF(A372=1,W372)))))))</f>
        <v>40</v>
      </c>
      <c r="E599" s="665"/>
      <c r="F599" s="80"/>
      <c r="G599" s="80"/>
      <c r="H599" s="80"/>
      <c r="I599" s="80"/>
      <c r="J599" s="80"/>
      <c r="K599" s="80"/>
      <c r="L599" s="80"/>
      <c r="M599" s="80"/>
      <c r="N599" s="80"/>
      <c r="O599" s="80"/>
      <c r="P599" s="80"/>
      <c r="Q599" s="674"/>
      <c r="R599" s="204"/>
      <c r="S599" s="204"/>
      <c r="T599" s="204"/>
      <c r="U599" s="80"/>
      <c r="V599" s="673"/>
      <c r="W599" s="204"/>
      <c r="X599" s="204"/>
      <c r="Y599" s="204"/>
      <c r="Z599" s="80"/>
      <c r="AA599" s="2"/>
      <c r="AB599" s="2"/>
      <c r="AC599" s="2"/>
      <c r="AG599" s="2"/>
      <c r="AH599" s="2"/>
      <c r="AI599" s="2"/>
      <c r="AJ599" s="2"/>
      <c r="AK599" s="2"/>
      <c r="AR599" s="2"/>
      <c r="AT599" s="2"/>
      <c r="AU599" s="2"/>
    </row>
    <row r="600" spans="1:47" x14ac:dyDescent="0.2">
      <c r="A600" s="448" t="str">
        <f>IF(A373=1,B373,IF(A374=1,B374,""))</f>
        <v/>
      </c>
      <c r="B600" s="449">
        <f>IF(A373=1,T373,IF(A374=1,T374,0))</f>
        <v>0</v>
      </c>
      <c r="C600" s="80"/>
      <c r="D600" s="665">
        <f>IF(A373=1,W373,IF(A374=1,W374,0))</f>
        <v>0</v>
      </c>
      <c r="E600" s="665"/>
      <c r="F600" s="80"/>
      <c r="G600" s="80"/>
      <c r="H600" s="80"/>
      <c r="I600" s="80"/>
      <c r="J600" s="80"/>
      <c r="K600" s="80"/>
      <c r="L600" s="80"/>
      <c r="M600" s="80"/>
      <c r="N600" s="80"/>
      <c r="O600" s="80"/>
      <c r="P600" s="80"/>
      <c r="Q600" s="674"/>
      <c r="R600" s="204"/>
      <c r="S600" s="204"/>
      <c r="T600" s="204"/>
      <c r="U600" s="80"/>
      <c r="V600" s="673"/>
      <c r="W600" s="204"/>
      <c r="X600" s="204"/>
      <c r="Y600" s="204"/>
      <c r="Z600" s="80"/>
      <c r="AA600" s="2"/>
      <c r="AB600" s="2"/>
      <c r="AC600" s="2"/>
      <c r="AG600" s="2"/>
      <c r="AH600" s="2"/>
      <c r="AI600" s="2"/>
      <c r="AJ600" s="2"/>
      <c r="AK600" s="2"/>
      <c r="AR600" s="2"/>
      <c r="AT600" s="2"/>
      <c r="AU600" s="2"/>
    </row>
    <row r="601" spans="1:47" x14ac:dyDescent="0.2">
      <c r="A601" s="448"/>
      <c r="B601" s="449"/>
      <c r="C601" s="80"/>
      <c r="D601" s="665"/>
      <c r="E601" s="665"/>
      <c r="F601" s="80"/>
      <c r="G601" s="80"/>
      <c r="H601" s="80"/>
      <c r="I601" s="80"/>
      <c r="J601" s="80"/>
      <c r="K601" s="80"/>
      <c r="L601" s="80"/>
      <c r="M601" s="80"/>
      <c r="N601" s="80"/>
      <c r="O601" s="80"/>
      <c r="P601" s="80"/>
      <c r="Q601" s="674"/>
      <c r="R601" s="204"/>
      <c r="S601" s="204"/>
      <c r="T601" s="204"/>
      <c r="U601" s="80"/>
      <c r="V601" s="673"/>
      <c r="W601" s="204"/>
      <c r="X601" s="204"/>
      <c r="Y601" s="204"/>
      <c r="Z601" s="80"/>
      <c r="AA601" s="2"/>
      <c r="AB601" s="2"/>
      <c r="AC601" s="2"/>
      <c r="AG601" s="2"/>
      <c r="AH601" s="2"/>
      <c r="AI601" s="2"/>
      <c r="AJ601" s="2"/>
      <c r="AK601" s="2"/>
      <c r="AR601" s="2"/>
      <c r="AT601" s="2"/>
      <c r="AU601" s="2"/>
    </row>
    <row r="602" spans="1:47" x14ac:dyDescent="0.2">
      <c r="A602" s="448"/>
      <c r="B602" s="449"/>
      <c r="C602" s="80"/>
      <c r="D602" s="665"/>
      <c r="E602" s="665"/>
      <c r="F602" s="80"/>
      <c r="G602" s="80"/>
      <c r="H602" s="80"/>
      <c r="I602" s="80"/>
      <c r="J602" s="80"/>
      <c r="K602" s="80"/>
      <c r="L602" s="80"/>
      <c r="M602" s="80"/>
      <c r="N602" s="80"/>
      <c r="O602" s="80"/>
      <c r="P602" s="80"/>
      <c r="Q602" s="674"/>
      <c r="R602" s="204"/>
      <c r="S602" s="204"/>
      <c r="T602" s="204"/>
      <c r="U602" s="80"/>
      <c r="V602" s="673"/>
      <c r="W602" s="204"/>
      <c r="X602" s="204"/>
      <c r="Y602" s="204"/>
      <c r="Z602" s="80"/>
      <c r="AA602" s="2"/>
      <c r="AB602" s="2"/>
      <c r="AC602" s="2"/>
      <c r="AG602" s="2"/>
      <c r="AH602" s="2"/>
      <c r="AI602" s="2"/>
      <c r="AJ602" s="2"/>
      <c r="AK602" s="2"/>
      <c r="AR602" s="2"/>
      <c r="AT602" s="2"/>
      <c r="AU602" s="2"/>
    </row>
    <row r="603" spans="1:47" x14ac:dyDescent="0.2">
      <c r="A603" s="286" t="s">
        <v>61</v>
      </c>
      <c r="B603" s="449"/>
      <c r="C603" s="80"/>
      <c r="D603" s="665"/>
      <c r="E603" s="665"/>
      <c r="F603" s="80"/>
      <c r="G603" s="80"/>
      <c r="H603" s="80"/>
      <c r="I603" s="80"/>
      <c r="J603" s="80"/>
      <c r="K603" s="80"/>
      <c r="L603" s="80"/>
      <c r="M603" s="80"/>
      <c r="N603" s="80"/>
      <c r="O603" s="80"/>
      <c r="P603" s="80"/>
      <c r="Q603" s="674"/>
      <c r="R603" s="204"/>
      <c r="S603" s="204"/>
      <c r="T603" s="204"/>
      <c r="U603" s="80"/>
      <c r="V603" s="673"/>
      <c r="W603" s="204"/>
      <c r="X603" s="204"/>
      <c r="Y603" s="204"/>
      <c r="Z603" s="80"/>
      <c r="AA603" s="2"/>
      <c r="AB603" s="2"/>
      <c r="AC603" s="2"/>
      <c r="AG603" s="2"/>
      <c r="AH603" s="2"/>
      <c r="AI603" s="2"/>
      <c r="AJ603" s="2"/>
      <c r="AK603" s="2"/>
      <c r="AR603" s="2"/>
      <c r="AT603" s="2"/>
      <c r="AU603" s="2"/>
    </row>
    <row r="604" spans="1:47" x14ac:dyDescent="0.2">
      <c r="A604" s="448">
        <f>IF(A375=1,B375,IF(A376=1,B376,IF(A377=1,B377,IF(A378=1,B378,IF(A379=1,B379,IF(A380=1,B380,IF(A381=1,B381,0)))))))</f>
        <v>46026</v>
      </c>
      <c r="B604" s="449">
        <f>IF(A375=1,T375,IF(A376=1,T376,IF(A377=1,T377,IF(A378=1,T378,IF(A379=1,T379,IF(A380=1,T380,IF(A381=1,T381,0)))))))</f>
        <v>0</v>
      </c>
      <c r="C604" s="80"/>
      <c r="D604" s="665">
        <f>IF(A375=1,W375,IF(A376=1,W376,IF(A377=1,W377,IF(A378=1,W378,IF(A379=1,W379,IF(A380=1,W380,IF(A381=1,W381,0)))))))</f>
        <v>40</v>
      </c>
      <c r="E604" s="665"/>
      <c r="F604" s="80"/>
      <c r="G604" s="80"/>
      <c r="H604" s="80"/>
      <c r="I604" s="80"/>
      <c r="J604" s="80"/>
      <c r="K604" s="80"/>
      <c r="L604" s="80"/>
      <c r="M604" s="80"/>
      <c r="N604" s="80"/>
      <c r="O604" s="80"/>
      <c r="P604" s="80"/>
      <c r="Q604" s="674"/>
      <c r="R604" s="204"/>
      <c r="S604" s="204"/>
      <c r="T604" s="204"/>
      <c r="U604" s="80"/>
      <c r="V604" s="673"/>
      <c r="W604" s="204"/>
      <c r="X604" s="204"/>
      <c r="Y604" s="204"/>
      <c r="Z604" s="80"/>
      <c r="AA604" s="2"/>
      <c r="AB604" s="2"/>
      <c r="AC604" s="2"/>
      <c r="AG604" s="2"/>
      <c r="AH604" s="2"/>
      <c r="AI604" s="2"/>
      <c r="AJ604" s="2"/>
      <c r="AK604" s="2"/>
      <c r="AR604" s="2"/>
      <c r="AT604" s="2"/>
      <c r="AU604" s="2"/>
    </row>
    <row r="605" spans="1:47" x14ac:dyDescent="0.2">
      <c r="A605" s="448">
        <f>IF(A382=1,B382,IF(A383=1,B383,IF(A384=1,B384,IF(A385=1,B385,IF(A386=1,B386,IF(A387=1,B387,IF(A388=1,B388,0)))))))</f>
        <v>46033</v>
      </c>
      <c r="B605" s="449">
        <f>IF(A382=1,T382,IF(A383=1,T383,IF(A384=1,T384,IF(A385=1,T385,IF(A386=1,T386,IF(A387=1,T387,IF(A388=1,T388,0)))))))</f>
        <v>0</v>
      </c>
      <c r="C605" s="80"/>
      <c r="D605" s="665">
        <f>IF(A382=1,W382,IF(A383=1,W383,IF(A384=1,W384,IF(A385=1,W385,IF(A386=1,W386,IF(A387=1,W387,IF(A388=1,W388,0)))))))</f>
        <v>40</v>
      </c>
      <c r="E605" s="665"/>
      <c r="F605" s="80"/>
      <c r="G605" s="80"/>
      <c r="H605" s="80"/>
      <c r="I605" s="80"/>
      <c r="J605" s="80"/>
      <c r="K605" s="80"/>
      <c r="L605" s="80"/>
      <c r="M605" s="80"/>
      <c r="N605" s="80"/>
      <c r="O605" s="80"/>
      <c r="P605" s="80"/>
      <c r="Q605" s="674"/>
      <c r="R605" s="204"/>
      <c r="S605" s="204"/>
      <c r="T605" s="204"/>
      <c r="U605" s="80"/>
      <c r="V605" s="673"/>
      <c r="W605" s="204"/>
      <c r="X605" s="204"/>
      <c r="Y605" s="204"/>
      <c r="Z605" s="80"/>
      <c r="AA605" s="2"/>
      <c r="AB605" s="2"/>
      <c r="AC605" s="2"/>
      <c r="AG605" s="2"/>
      <c r="AH605" s="2"/>
      <c r="AI605" s="2"/>
      <c r="AJ605" s="2"/>
      <c r="AK605" s="2"/>
      <c r="AR605" s="2"/>
      <c r="AT605" s="2"/>
      <c r="AU605" s="2"/>
    </row>
    <row r="606" spans="1:47" x14ac:dyDescent="0.2">
      <c r="A606" s="448">
        <f>IF(A389=1,B389,IF(A390=1,B390,IF(A391=1,B391,IF(A392=1,B392,IF(A393=1,B393,IF(A394=1,B394,IF(A395=1,B395,0)))))))</f>
        <v>46040</v>
      </c>
      <c r="B606" s="449">
        <f>IF(A389=1,T389,IF(A390=1,T390,IF(A391=1,T391,IF(A392=1,T392,IF(A393=1,T393,IF(A394=1,T394,IF(A395=1,T395,0)))))))</f>
        <v>0</v>
      </c>
      <c r="C606" s="80"/>
      <c r="D606" s="665">
        <f>IF(A389=1,W389,IF(A390=1,W390,IF(A391=1,W391,IF(A392=1,W392,IF(A393=1,W393,IF(A394=1,W394,IF(A395=1,W395,0)))))))</f>
        <v>40</v>
      </c>
      <c r="E606" s="665"/>
      <c r="F606" s="80"/>
      <c r="G606" s="80"/>
      <c r="H606" s="80"/>
      <c r="I606" s="80"/>
      <c r="J606" s="80"/>
      <c r="K606" s="80"/>
      <c r="L606" s="80"/>
      <c r="M606" s="80"/>
      <c r="N606" s="80"/>
      <c r="O606" s="80"/>
      <c r="P606" s="80"/>
      <c r="Q606" s="674"/>
      <c r="R606" s="204"/>
      <c r="S606" s="204"/>
      <c r="T606" s="204"/>
      <c r="U606" s="80"/>
      <c r="V606" s="673"/>
      <c r="W606" s="204"/>
      <c r="X606" s="204"/>
      <c r="Y606" s="204"/>
      <c r="Z606" s="80"/>
      <c r="AA606" s="2"/>
      <c r="AB606" s="2"/>
      <c r="AC606" s="2"/>
      <c r="AG606" s="2"/>
      <c r="AH606" s="2"/>
      <c r="AI606" s="2"/>
      <c r="AJ606" s="2"/>
      <c r="AK606" s="2"/>
      <c r="AR606" s="2"/>
      <c r="AT606" s="2"/>
      <c r="AU606" s="2"/>
    </row>
    <row r="607" spans="1:47" x14ac:dyDescent="0.2">
      <c r="A607" s="448">
        <f>IF(A396=1,B396,IF(A397=1,B397,IF(A398=1,B398,IF(A399=1,B399,IF(A400=1,B400,IF(A401=1,B401,IF(A402=1,B402,0)))))))</f>
        <v>46047</v>
      </c>
      <c r="B607" s="449">
        <f>IF(A396=1,T396,IF(A397=1,T397,IF(A398=1,T398,IF(A399=1,T399,IF(A400=1,T400,IF(A401=1,T401,IF(A402=1,T402,0)))))))</f>
        <v>0</v>
      </c>
      <c r="C607" s="80"/>
      <c r="D607" s="665">
        <f>IF(A396=1,W396,IF(A397=1,W397,IF(A398=1,W398,IF(A399=1,W399,IF(A400=1,W400,IF(A401=1,W401,IF(A402=1,W402,0)))))))</f>
        <v>40</v>
      </c>
      <c r="E607" s="665"/>
      <c r="F607" s="80"/>
      <c r="G607" s="80"/>
      <c r="H607" s="80"/>
      <c r="I607" s="80"/>
      <c r="J607" s="80"/>
      <c r="K607" s="80"/>
      <c r="L607" s="80"/>
      <c r="M607" s="80"/>
      <c r="N607" s="80"/>
      <c r="O607" s="80"/>
      <c r="P607" s="80"/>
      <c r="Q607" s="674"/>
      <c r="R607" s="204"/>
      <c r="S607" s="204"/>
      <c r="T607" s="204"/>
      <c r="U607" s="80"/>
      <c r="V607" s="673"/>
      <c r="W607" s="204"/>
      <c r="X607" s="204"/>
      <c r="Y607" s="204"/>
      <c r="Z607" s="80"/>
      <c r="AA607" s="2"/>
      <c r="AB607" s="2"/>
      <c r="AC607" s="2"/>
      <c r="AG607" s="2"/>
      <c r="AH607" s="2"/>
      <c r="AI607" s="2"/>
      <c r="AJ607" s="2"/>
      <c r="AK607" s="2"/>
      <c r="AR607" s="2"/>
      <c r="AT607" s="2"/>
      <c r="AU607" s="2"/>
    </row>
    <row r="608" spans="1:47" x14ac:dyDescent="0.2">
      <c r="A608" s="448" t="str">
        <f>IF(A403=1,B403,IF(A404=1,B404,IF(A405=1,B405,"")))</f>
        <v/>
      </c>
      <c r="B608" s="449">
        <f>IF(A403=1,T403,IF(A404=1,T404,IF(A405=1,T405,0)))</f>
        <v>0</v>
      </c>
      <c r="C608" s="80"/>
      <c r="D608" s="665">
        <f>IF(A403=1,W403,IF(A404=1,W404,IF(A405=1,W405,0)))</f>
        <v>0</v>
      </c>
      <c r="E608" s="665"/>
      <c r="F608" s="80"/>
      <c r="G608" s="80"/>
      <c r="H608" s="80"/>
      <c r="I608" s="80"/>
      <c r="J608" s="80"/>
      <c r="K608" s="80"/>
      <c r="L608" s="80"/>
      <c r="M608" s="80"/>
      <c r="N608" s="80"/>
      <c r="O608" s="80"/>
      <c r="P608" s="80"/>
      <c r="Q608" s="674"/>
      <c r="R608" s="204"/>
      <c r="S608" s="204"/>
      <c r="T608" s="204"/>
      <c r="U608" s="80"/>
      <c r="V608" s="673"/>
      <c r="W608" s="204"/>
      <c r="X608" s="204"/>
      <c r="Y608" s="204"/>
      <c r="Z608" s="80"/>
      <c r="AA608" s="2"/>
      <c r="AB608" s="2"/>
      <c r="AC608" s="2"/>
      <c r="AG608" s="2"/>
      <c r="AH608" s="2"/>
      <c r="AI608" s="2"/>
      <c r="AJ608" s="2"/>
      <c r="AK608" s="2"/>
      <c r="AR608" s="2"/>
      <c r="AT608" s="2"/>
      <c r="AU608" s="2"/>
    </row>
    <row r="609" spans="1:47" x14ac:dyDescent="0.2">
      <c r="A609" s="448"/>
      <c r="B609" s="449"/>
      <c r="C609" s="80"/>
      <c r="D609" s="665"/>
      <c r="E609" s="665"/>
      <c r="F609" s="80"/>
      <c r="G609" s="80"/>
      <c r="H609" s="80"/>
      <c r="I609" s="80"/>
      <c r="J609" s="80"/>
      <c r="K609" s="80"/>
      <c r="L609" s="80"/>
      <c r="M609" s="80"/>
      <c r="N609" s="80"/>
      <c r="O609" s="80"/>
      <c r="P609" s="80"/>
      <c r="Q609" s="674"/>
      <c r="R609" s="204"/>
      <c r="S609" s="204"/>
      <c r="T609" s="204"/>
      <c r="U609" s="80"/>
      <c r="V609" s="673"/>
      <c r="W609" s="204"/>
      <c r="X609" s="204"/>
      <c r="Y609" s="204"/>
      <c r="Z609" s="80"/>
      <c r="AA609" s="2"/>
      <c r="AB609" s="2"/>
      <c r="AC609" s="2"/>
      <c r="AG609" s="2"/>
      <c r="AH609" s="2"/>
      <c r="AI609" s="2"/>
      <c r="AJ609" s="2"/>
      <c r="AK609" s="2"/>
      <c r="AR609" s="2"/>
      <c r="AT609" s="2"/>
      <c r="AU609" s="2"/>
    </row>
    <row r="610" spans="1:47" x14ac:dyDescent="0.2">
      <c r="A610" s="286" t="s">
        <v>62</v>
      </c>
      <c r="B610" s="449"/>
      <c r="C610" s="80"/>
      <c r="D610" s="665"/>
      <c r="E610" s="665"/>
      <c r="F610" s="80"/>
      <c r="G610" s="80"/>
      <c r="H610" s="80"/>
      <c r="I610" s="80"/>
      <c r="J610" s="80"/>
      <c r="K610" s="80"/>
      <c r="L610" s="80"/>
      <c r="M610" s="80"/>
      <c r="N610" s="80"/>
      <c r="O610" s="80"/>
      <c r="P610" s="80"/>
      <c r="Q610" s="674"/>
      <c r="R610" s="204"/>
      <c r="S610" s="204"/>
      <c r="T610" s="204"/>
      <c r="U610" s="80"/>
      <c r="V610" s="673"/>
      <c r="W610" s="204"/>
      <c r="X610" s="204"/>
      <c r="Y610" s="204"/>
      <c r="Z610" s="80"/>
      <c r="AA610" s="2"/>
      <c r="AB610" s="2"/>
      <c r="AC610" s="2"/>
      <c r="AG610" s="2"/>
      <c r="AH610" s="2"/>
      <c r="AI610" s="2"/>
      <c r="AJ610" s="2"/>
      <c r="AK610" s="2"/>
      <c r="AR610" s="2"/>
      <c r="AT610" s="2"/>
      <c r="AU610" s="2"/>
    </row>
    <row r="611" spans="1:47" x14ac:dyDescent="0.2">
      <c r="A611" s="448">
        <f>IF(A406=1,B406,IF(A407=1,B407,IF(A408=1,B408,IF(A409=1,B409,IF(A410=1,B410,IF(A411=1,B411,IF(A412=1,B412,0)))))))</f>
        <v>46026</v>
      </c>
      <c r="B611" s="449">
        <f>IF(A406=1,T406,IF(A407=1,T407,IF(A408=1,T408,IF(A409=1,T409,IF(A410=1,T410,IF(A411=1,T411,IF(A412=1,T412,0)))))))</f>
        <v>0</v>
      </c>
      <c r="D611" s="449">
        <f>IF(A406=1,W406,IF(A407=1,W407,IF(A408=1,W408,IF(A409=1,W409,IF(A410=1,W410,IF(A411=1,W411,IF(A412=1,W412,0)))))))</f>
        <v>32</v>
      </c>
      <c r="E611" s="251"/>
      <c r="F611" s="57"/>
      <c r="G611" s="57"/>
      <c r="H611" s="57"/>
      <c r="I611" s="57"/>
      <c r="J611" s="57"/>
      <c r="K611" s="57"/>
      <c r="L611" s="57"/>
      <c r="M611" s="57"/>
      <c r="N611" s="57"/>
      <c r="P611" s="57"/>
      <c r="Q611" s="89"/>
      <c r="R611" s="84"/>
      <c r="S611" s="84"/>
      <c r="T611" s="84"/>
      <c r="V611" s="92"/>
      <c r="W611" s="84"/>
      <c r="X611" s="84"/>
      <c r="Y611" s="11"/>
      <c r="Z611" s="2"/>
      <c r="AA611" s="2"/>
      <c r="AB611" s="2"/>
      <c r="AC611" s="2"/>
      <c r="AG611" s="2"/>
      <c r="AH611" s="2"/>
      <c r="AI611" s="2"/>
      <c r="AJ611" s="2"/>
      <c r="AK611" s="2"/>
      <c r="AR611" s="2"/>
      <c r="AT611" s="2"/>
      <c r="AU611" s="2"/>
    </row>
    <row r="612" spans="1:47" x14ac:dyDescent="0.2">
      <c r="A612" s="448">
        <f>IF(A413=1,B413,IF(A414=1,B414,IF(A415=1,B415,IF(A416=1,B416,IF(A417=1,B417,IF(A418=1,B418,IF(A419=1,B419,0)))))))</f>
        <v>46033</v>
      </c>
      <c r="B612" s="449">
        <f>IF(A413=1,T413,IF(A414=1,T414,IF(A415=1,T415,IF(A416=1,T416,IF(A417=1,T417,IF(A418=1,T418,IF(A419=1,T419,0)))))))</f>
        <v>0</v>
      </c>
      <c r="D612" s="449">
        <f>IF(A413=1,W413,IF(A414=1,W414,IF(A415=1,W415,IF(A416=1,W416,IF(A417=1,W417,IF(A418=1,W418,IF(A419=1,W419,0)))))))</f>
        <v>40</v>
      </c>
      <c r="E612" s="251"/>
      <c r="F612" s="57"/>
      <c r="G612" s="57"/>
      <c r="H612" s="57"/>
      <c r="I612" s="57"/>
      <c r="J612" s="57"/>
      <c r="K612" s="57"/>
      <c r="L612" s="57"/>
      <c r="M612" s="57"/>
      <c r="N612" s="57"/>
      <c r="P612" s="57"/>
      <c r="Q612" s="89"/>
      <c r="R612" s="84"/>
      <c r="S612" s="84"/>
      <c r="T612" s="84"/>
      <c r="V612" s="84"/>
      <c r="W612" s="84"/>
      <c r="X612" s="84"/>
      <c r="Y612" s="11"/>
      <c r="Z612" s="2"/>
      <c r="AA612" s="2"/>
      <c r="AB612" s="2"/>
      <c r="AC612" s="2"/>
      <c r="AG612" s="2"/>
      <c r="AH612" s="2"/>
      <c r="AI612" s="2"/>
      <c r="AJ612" s="2"/>
      <c r="AK612" s="2"/>
      <c r="AR612" s="2"/>
      <c r="AT612" s="2"/>
      <c r="AU612" s="2"/>
    </row>
    <row r="613" spans="1:47" x14ac:dyDescent="0.2">
      <c r="A613" s="448">
        <f>IF(A420=1,B420,IF(A421=1,B421,IF(A422=1,B422,IF(A423=1,B423,IF(A424=1,B424,IF(A425=1,B425,IF(A426=1,B426,0)))))))</f>
        <v>46040</v>
      </c>
      <c r="B613" s="449">
        <f>IF(A420=1,T420,IF(A421=1,T421,IF(A422=1,T422,IF(A423=1,T423,IF(A424=1,T424,IF(A425=1,T425,IF(A426=1,T426,0)))))))</f>
        <v>0</v>
      </c>
      <c r="D613" s="449">
        <f>IF(A420=1,W420,IF(A421=1,W421,IF(A422=1,W422,IF(A423=1,W423,IF(A424=1,W424,IF(A425=1,W425,IF(A426=1,W426,0)))))))</f>
        <v>40</v>
      </c>
      <c r="E613" s="251"/>
      <c r="F613" s="57"/>
      <c r="G613" s="57"/>
      <c r="H613" s="57"/>
      <c r="I613" s="57"/>
      <c r="J613" s="57"/>
      <c r="K613" s="57"/>
      <c r="L613" s="57"/>
      <c r="M613" s="57"/>
      <c r="N613" s="57"/>
      <c r="P613" s="57"/>
      <c r="Q613" s="89"/>
      <c r="R613" s="84"/>
      <c r="S613" s="84"/>
      <c r="T613" s="84"/>
      <c r="V613" s="84"/>
      <c r="W613" s="84"/>
      <c r="X613" s="84"/>
      <c r="Y613" s="11"/>
      <c r="Z613" s="2"/>
      <c r="AA613" s="2"/>
      <c r="AB613" s="2"/>
      <c r="AC613" s="2"/>
      <c r="AG613" s="2"/>
      <c r="AH613" s="2"/>
      <c r="AI613" s="2"/>
      <c r="AJ613" s="2"/>
      <c r="AK613" s="2"/>
      <c r="AR613" s="2"/>
      <c r="AT613" s="2"/>
      <c r="AU613" s="2"/>
    </row>
    <row r="614" spans="1:47" x14ac:dyDescent="0.2">
      <c r="A614" s="448">
        <f>IF(A427=1,B427,IF(A428=1,B428,IF(A429=1,B429,IF(A430=1,B430,IF(A431=1,B431,IF(A432=1,B432,IF(A433=1,B433,0)))))))</f>
        <v>46047</v>
      </c>
      <c r="B614" s="449">
        <f>IF(A427=1,T427,IF(A428=1,T428,IF(A429=1,T429,IF(A430=1,T430,IF(A431=1,T431,IF(A432=1,T432,IF(A433=1,T433,0)))))))</f>
        <v>0</v>
      </c>
      <c r="D614" s="449">
        <f>IF(A427=1,W427,IF(A428=1,W428,IF(A429=1,W429,IF(A430=1,W430,IF(A431=1,W431,IF(A432=1,W432,IF(A433=1,W433,0)))))))</f>
        <v>40</v>
      </c>
      <c r="E614" s="251"/>
      <c r="F614" s="57"/>
      <c r="G614" s="57"/>
      <c r="H614" s="57"/>
      <c r="I614" s="57"/>
      <c r="J614" s="57"/>
      <c r="K614" s="57"/>
      <c r="L614" s="57"/>
      <c r="M614" s="57"/>
      <c r="N614" s="57"/>
      <c r="P614" s="57"/>
      <c r="Q614" s="89"/>
      <c r="R614" s="84"/>
      <c r="S614" s="84"/>
      <c r="T614" s="84"/>
      <c r="V614" s="84"/>
      <c r="W614" s="84"/>
      <c r="X614" s="84"/>
      <c r="Y614" s="11"/>
      <c r="Z614" s="2"/>
      <c r="AA614" s="2"/>
      <c r="AB614" s="2"/>
      <c r="AC614" s="2"/>
      <c r="AG614" s="2"/>
      <c r="AH614" s="2"/>
      <c r="AI614" s="2"/>
      <c r="AJ614" s="2"/>
      <c r="AK614" s="2"/>
      <c r="AR614" s="2"/>
      <c r="AT614" s="2"/>
      <c r="AU614" s="2"/>
    </row>
    <row r="615" spans="1:47" x14ac:dyDescent="0.2">
      <c r="A615" s="448" t="str">
        <f>IF(A434=1,B434,IF(A435=1,B435,IF(A436=1,B436,"")))</f>
        <v/>
      </c>
      <c r="B615" s="449">
        <f>IF(A434=1,T434,IF(A435=1,T435,IF(A436=1,T436,0)))</f>
        <v>0</v>
      </c>
      <c r="D615" s="449">
        <f>IF(A434=1,W434,IF(A435=1,W435,IF(A436=1,W436,0)))</f>
        <v>0</v>
      </c>
      <c r="E615" s="251"/>
      <c r="F615" s="57"/>
      <c r="G615" s="57"/>
      <c r="H615" s="57"/>
      <c r="I615" s="57"/>
      <c r="J615" s="57"/>
      <c r="K615" s="57"/>
      <c r="L615" s="57"/>
      <c r="M615" s="57"/>
      <c r="N615" s="57"/>
      <c r="P615" s="57"/>
      <c r="Q615" s="89"/>
      <c r="R615" s="84"/>
      <c r="S615" s="84"/>
      <c r="T615" s="84"/>
      <c r="V615" s="84"/>
      <c r="W615" s="84"/>
      <c r="X615" s="84"/>
      <c r="Y615" s="11"/>
      <c r="Z615" s="2"/>
      <c r="AA615" s="2"/>
      <c r="AB615" s="2"/>
      <c r="AC615" s="2"/>
      <c r="AG615" s="2"/>
      <c r="AH615" s="2"/>
      <c r="AI615" s="2"/>
      <c r="AJ615" s="2"/>
      <c r="AK615" s="2"/>
      <c r="AR615" s="2"/>
      <c r="AT615" s="2"/>
      <c r="AU615" s="2"/>
    </row>
    <row r="616" spans="1:47" x14ac:dyDescent="0.2">
      <c r="A616" s="286"/>
      <c r="B616" s="449"/>
      <c r="D616" s="449"/>
      <c r="E616" s="251"/>
      <c r="F616" s="57"/>
      <c r="G616" s="57"/>
      <c r="H616" s="57"/>
      <c r="I616" s="57"/>
      <c r="J616" s="57"/>
      <c r="K616" s="57"/>
      <c r="L616" s="57"/>
      <c r="M616" s="57"/>
      <c r="N616" s="57"/>
      <c r="P616" s="57"/>
      <c r="Q616" s="89"/>
      <c r="R616" s="84"/>
      <c r="S616" s="84"/>
      <c r="T616" s="84"/>
      <c r="V616" s="84"/>
      <c r="W616" s="84"/>
      <c r="X616" s="84"/>
      <c r="Y616" s="11"/>
      <c r="Z616" s="2"/>
      <c r="AA616" s="2"/>
      <c r="AB616" s="2"/>
      <c r="AC616" s="2"/>
      <c r="AG616" s="2"/>
      <c r="AH616" s="2"/>
      <c r="AI616" s="2"/>
      <c r="AJ616" s="2"/>
      <c r="AK616" s="2"/>
      <c r="AR616" s="2"/>
      <c r="AT616" s="2"/>
      <c r="AU616" s="2"/>
    </row>
    <row r="617" spans="1:47" x14ac:dyDescent="0.2">
      <c r="A617" s="286" t="s">
        <v>63</v>
      </c>
      <c r="B617" s="449"/>
      <c r="D617" s="449"/>
      <c r="E617" s="251"/>
      <c r="F617" s="57"/>
      <c r="G617" s="57"/>
      <c r="H617" s="57"/>
      <c r="I617" s="57"/>
      <c r="J617" s="57"/>
      <c r="K617" s="57"/>
      <c r="L617" s="57"/>
      <c r="M617" s="57"/>
      <c r="N617" s="57"/>
      <c r="P617" s="57"/>
      <c r="Q617" s="89"/>
      <c r="R617" s="84"/>
      <c r="S617" s="84"/>
      <c r="T617" s="84"/>
      <c r="V617" s="84"/>
      <c r="W617" s="84"/>
      <c r="X617" s="84"/>
      <c r="Y617" s="11"/>
      <c r="Z617" s="2"/>
      <c r="AA617" s="2"/>
      <c r="AB617" s="2"/>
      <c r="AC617" s="2"/>
      <c r="AG617" s="2"/>
      <c r="AH617" s="2"/>
      <c r="AI617" s="2"/>
      <c r="AJ617" s="2"/>
      <c r="AK617" s="2"/>
      <c r="AR617" s="2"/>
      <c r="AT617" s="2"/>
      <c r="AU617" s="2"/>
    </row>
    <row r="618" spans="1:47" x14ac:dyDescent="0.2">
      <c r="A618" s="448">
        <f>IF(A437=1,B437,IF(A438=1,B438,IF(A439=1,B439,IF(A440=1,B440,IF(A441=1,B441,IF(A442=1,B442,IF(A443=1,B443,0)))))))</f>
        <v>46026</v>
      </c>
      <c r="B618" s="449">
        <f>IF(A437=1,T437,IF(A438=1,T438,IF(A439=1,T439,IF(A440=1,T440,IF(A441=1,T441,IF(A442=1,T442,IF(A443=1,T443,0)))))))</f>
        <v>0</v>
      </c>
      <c r="D618" s="449">
        <f>IF(A437=1,W437,IF(A438=1,W438,IF(A439=1,W439,IF(A440=1,W440,IF(A441=1,W441,IF(A442=1,W442,IF(A443=1,W443,0)))))))</f>
        <v>32</v>
      </c>
      <c r="E618" s="251"/>
      <c r="F618" s="57"/>
      <c r="G618" s="57"/>
      <c r="H618" s="57"/>
      <c r="I618" s="57"/>
      <c r="J618" s="57"/>
      <c r="K618" s="57"/>
      <c r="L618" s="57"/>
      <c r="M618" s="57"/>
      <c r="N618" s="57"/>
      <c r="P618" s="57"/>
      <c r="Q618" s="89"/>
      <c r="R618" s="84"/>
      <c r="S618" s="84"/>
      <c r="T618" s="84"/>
      <c r="V618" s="84"/>
      <c r="W618" s="84"/>
      <c r="X618" s="84"/>
      <c r="Y618" s="11"/>
      <c r="Z618" s="2"/>
      <c r="AA618" s="2"/>
      <c r="AB618" s="2"/>
      <c r="AC618" s="2"/>
      <c r="AG618" s="2"/>
      <c r="AH618" s="2"/>
      <c r="AI618" s="2"/>
      <c r="AJ618" s="2"/>
      <c r="AK618" s="2"/>
      <c r="AR618" s="2"/>
      <c r="AT618" s="2"/>
      <c r="AU618" s="2"/>
    </row>
    <row r="619" spans="1:47" x14ac:dyDescent="0.2">
      <c r="A619" s="448">
        <f>IF(A444=1,B444,IF(A445=1,B445,IF(A446=1,B446,IF(A447=1,B447,IF(A448=1,B448,IF(A449=1,B449,IF(A450=1,B450,0)))))))</f>
        <v>46033</v>
      </c>
      <c r="B619" s="449">
        <f>IF(A444=1,T444,IF(A445=1,T445,IF(A446=1,T446,IF(A447=1,T447,IF(A448=1,T448,IF(A449=1,T449,IF(A450=1,T450,0)))))))</f>
        <v>0</v>
      </c>
      <c r="D619" s="449">
        <f>IF(A444=1,W444,IF(A445=1,W445,IF(A446=1,W446,IF(A447=1,W447,IF(A448=1,W448,IF(A449=1,W449,IF(A450=1,W450,0)))))))</f>
        <v>40</v>
      </c>
      <c r="E619" s="251"/>
      <c r="F619" s="57"/>
      <c r="G619" s="57"/>
      <c r="H619" s="57"/>
      <c r="I619" s="57"/>
      <c r="J619" s="57"/>
      <c r="K619" s="57"/>
      <c r="L619" s="57"/>
      <c r="M619" s="57"/>
      <c r="N619" s="57"/>
      <c r="P619" s="57"/>
      <c r="Q619" s="89"/>
      <c r="R619" s="84"/>
      <c r="S619" s="84"/>
      <c r="T619" s="84"/>
      <c r="V619" s="84"/>
      <c r="W619" s="84"/>
      <c r="X619" s="84"/>
      <c r="Y619" s="11"/>
      <c r="Z619" s="2"/>
      <c r="AA619" s="2"/>
      <c r="AB619" s="2"/>
      <c r="AC619" s="2"/>
      <c r="AG619" s="2"/>
      <c r="AH619" s="2"/>
      <c r="AI619" s="2"/>
      <c r="AJ619" s="2"/>
      <c r="AK619" s="2"/>
      <c r="AR619" s="2"/>
      <c r="AT619" s="2"/>
      <c r="AU619" s="2"/>
    </row>
    <row r="620" spans="1:47" x14ac:dyDescent="0.2">
      <c r="A620" s="448">
        <f>IF(A451=1,B451,IF(A452=1,B452,IF(A453=1,B453,IF(A454=1,B454,IF(A455=1,B455,IF(A456=1,B456,IF(A457=1,B457,0)))))))</f>
        <v>46040</v>
      </c>
      <c r="B620" s="449">
        <f>IF(A451=1,T451,IF(A452=1,T452,IF(A453=1,T453,IF(A454=1,T454,IF(A455=1,T455,IF(A456=1,T456,IF(A457=1,T457,0)))))))</f>
        <v>0</v>
      </c>
      <c r="D620" s="449">
        <f>IF(A451=1,W451,IF(A452=1,W452,IF(A453=1,W453,IF(A454=1,W454,IF(A455=1,W455,IF(A456=1,W456,IF(A457=1,W457,0)))))))</f>
        <v>40</v>
      </c>
      <c r="E620" s="251"/>
      <c r="F620" s="57"/>
      <c r="G620" s="57"/>
      <c r="H620" s="57"/>
      <c r="I620" s="57"/>
      <c r="J620" s="57"/>
      <c r="K620" s="57"/>
      <c r="L620" s="57"/>
      <c r="M620" s="57"/>
      <c r="N620" s="57"/>
      <c r="P620" s="57"/>
      <c r="Q620" s="89"/>
      <c r="R620" s="84"/>
      <c r="S620" s="84"/>
      <c r="T620" s="84"/>
      <c r="V620" s="84"/>
      <c r="W620" s="84"/>
      <c r="X620" s="84"/>
      <c r="Y620" s="11"/>
      <c r="Z620" s="2"/>
      <c r="AA620" s="2"/>
      <c r="AB620" s="2"/>
      <c r="AC620" s="2"/>
      <c r="AG620" s="2"/>
      <c r="AH620" s="2"/>
      <c r="AI620" s="2"/>
      <c r="AJ620" s="2"/>
      <c r="AK620" s="2"/>
      <c r="AR620" s="2"/>
      <c r="AT620" s="2"/>
      <c r="AU620" s="2"/>
    </row>
    <row r="621" spans="1:47" x14ac:dyDescent="0.2">
      <c r="A621" s="448">
        <f>IF(A458=1,B458,IF(A459=1,B459,IF(A460=1,B460,IF(A461=1,B461,IF(A462=1,B462,IF(A463=1,B463,IF(A464=1,B464,0)))))))</f>
        <v>46047</v>
      </c>
      <c r="B621" s="449">
        <f>IF(A458=1,T458,IF(A459=1,T459,IF(A460=1,T460,IF(A461=1,T461,IF(A462=1,T462,IF(A463=1,T463,IF(A464=1,T464,0)))))))</f>
        <v>0</v>
      </c>
      <c r="D621" s="449">
        <f>IF(A458=1,W458,IF(A459=1,W459,IF(A460=1,W460,IF(A461=1,W461,IF(A462=1,W462,IF(A463=1,W463,IF(A464=1,W464,0)))))))</f>
        <v>40</v>
      </c>
      <c r="E621" s="251"/>
      <c r="F621" s="57"/>
      <c r="G621" s="57"/>
      <c r="H621" s="57"/>
      <c r="I621" s="57"/>
      <c r="J621" s="57"/>
      <c r="K621" s="57"/>
      <c r="L621" s="57"/>
      <c r="M621" s="57"/>
      <c r="N621" s="57"/>
      <c r="P621" s="57"/>
      <c r="Q621" s="89"/>
      <c r="R621" s="84"/>
      <c r="S621" s="84"/>
      <c r="T621" s="84"/>
      <c r="V621" s="84"/>
      <c r="W621" s="84"/>
      <c r="X621" s="84"/>
      <c r="Y621" s="11"/>
      <c r="Z621" s="2"/>
      <c r="AA621" s="2"/>
      <c r="AB621" s="2"/>
      <c r="AC621" s="2"/>
      <c r="AG621" s="2"/>
      <c r="AH621" s="2"/>
      <c r="AI621" s="2"/>
      <c r="AJ621" s="2"/>
      <c r="AK621" s="2"/>
      <c r="AR621" s="2"/>
      <c r="AT621" s="2"/>
      <c r="AU621" s="2"/>
    </row>
    <row r="622" spans="1:47" x14ac:dyDescent="0.2">
      <c r="A622" s="448" t="str">
        <f>IF(A465=1,B465,IF(A466=1,B466,""))</f>
        <v/>
      </c>
      <c r="B622" s="449">
        <f>IF(A465=1,T465,IF(A466=1,T466,0))</f>
        <v>0</v>
      </c>
      <c r="D622" s="449">
        <f>IF(A465=1,W465,IF(A466=1,W466,0))</f>
        <v>0</v>
      </c>
      <c r="E622" s="251"/>
      <c r="F622" s="57"/>
      <c r="G622" s="57"/>
      <c r="H622" s="57"/>
      <c r="I622" s="57"/>
      <c r="J622" s="57"/>
      <c r="K622" s="57"/>
      <c r="L622" s="57"/>
      <c r="M622" s="57"/>
      <c r="N622" s="57"/>
      <c r="P622" s="57"/>
      <c r="Q622" s="89"/>
      <c r="R622" s="84"/>
      <c r="S622" s="84"/>
      <c r="T622" s="84"/>
      <c r="V622" s="84"/>
      <c r="W622" s="84"/>
      <c r="X622" s="84"/>
      <c r="Y622" s="11"/>
      <c r="Z622" s="2"/>
      <c r="AA622" s="2"/>
      <c r="AB622" s="2"/>
      <c r="AC622" s="2"/>
      <c r="AG622" s="2"/>
      <c r="AH622" s="2"/>
      <c r="AI622" s="2"/>
      <c r="AJ622" s="2"/>
      <c r="AK622" s="2"/>
      <c r="AR622" s="2"/>
      <c r="AT622" s="2"/>
      <c r="AU622" s="2"/>
    </row>
    <row r="623" spans="1:47" x14ac:dyDescent="0.2">
      <c r="A623" s="448"/>
      <c r="B623" s="449"/>
      <c r="D623" s="449"/>
      <c r="E623" s="251"/>
      <c r="F623" s="57"/>
      <c r="G623" s="57"/>
      <c r="H623" s="57"/>
      <c r="I623" s="57"/>
      <c r="J623" s="57"/>
      <c r="K623" s="57"/>
      <c r="L623" s="57"/>
      <c r="M623" s="57"/>
      <c r="N623" s="57"/>
      <c r="P623" s="57"/>
      <c r="Q623" s="89"/>
      <c r="R623" s="84"/>
      <c r="S623" s="84"/>
      <c r="T623" s="84"/>
      <c r="V623" s="84"/>
      <c r="W623" s="84"/>
      <c r="X623" s="84"/>
      <c r="Y623" s="11"/>
      <c r="Z623" s="2"/>
      <c r="AA623" s="2"/>
      <c r="AB623" s="2"/>
      <c r="AC623" s="2"/>
      <c r="AG623" s="2"/>
      <c r="AH623" s="2"/>
      <c r="AI623" s="2"/>
      <c r="AJ623" s="2"/>
      <c r="AK623" s="2"/>
      <c r="AR623" s="2"/>
      <c r="AT623" s="2"/>
      <c r="AU623" s="2"/>
    </row>
    <row r="624" spans="1:47" x14ac:dyDescent="0.2">
      <c r="A624" s="286" t="s">
        <v>64</v>
      </c>
      <c r="B624" s="449" t="s">
        <v>64</v>
      </c>
      <c r="D624" s="449"/>
      <c r="E624" s="251"/>
      <c r="F624" s="57"/>
      <c r="G624" s="57"/>
      <c r="H624" s="57"/>
      <c r="I624" s="57"/>
      <c r="J624" s="57"/>
      <c r="K624" s="57"/>
      <c r="L624" s="57"/>
      <c r="M624" s="57"/>
      <c r="N624" s="57"/>
      <c r="P624" s="57"/>
      <c r="Q624" s="89"/>
      <c r="R624" s="84"/>
      <c r="S624" s="84"/>
      <c r="T624" s="84"/>
      <c r="V624" s="84"/>
      <c r="W624" s="84"/>
      <c r="X624" s="84"/>
      <c r="Y624" s="11"/>
      <c r="Z624" s="2"/>
      <c r="AA624" s="2"/>
      <c r="AB624" s="2"/>
      <c r="AC624" s="2"/>
      <c r="AG624" s="2"/>
      <c r="AH624" s="2"/>
      <c r="AI624" s="2"/>
      <c r="AJ624" s="2"/>
      <c r="AK624" s="2"/>
      <c r="AR624" s="2"/>
      <c r="AT624" s="2"/>
      <c r="AU624" s="2"/>
    </row>
    <row r="625" spans="1:47" x14ac:dyDescent="0.2">
      <c r="A625" s="448">
        <f>IF(A467=1,B467,IF(A468=1,B468,IF(A469=1,B469,IF(A470=1,B470,IF(A471=1,B471,IF(A472=1,B472,IF(A473=1,B473,0)))))))</f>
        <v>46026</v>
      </c>
      <c r="B625" s="449">
        <f>IF(A467=1,T467,IF(A468=1,T468,IF(A469=1,T469,IF(A470=1,T470,IF(A471=1,T471,IF(A472=1,T472,IF(A473=1,T473,0)))))))</f>
        <v>0</v>
      </c>
      <c r="D625" s="449">
        <f>IF(A467=1,W467,IF(A468=1,W468,IF(A469=1,W469,IF(A470=1,W470,IF(A471=1,W471,IF(A472=1,W472,IF(A473=1,W473,0)))))))</f>
        <v>40</v>
      </c>
      <c r="E625" s="251"/>
      <c r="F625" s="57"/>
      <c r="G625" s="57"/>
      <c r="H625" s="57"/>
      <c r="I625" s="57"/>
      <c r="J625" s="57"/>
      <c r="K625" s="57"/>
      <c r="L625" s="57"/>
      <c r="M625" s="57"/>
      <c r="N625" s="57"/>
      <c r="P625" s="57"/>
      <c r="Q625" s="89"/>
      <c r="R625" s="84"/>
      <c r="S625" s="84"/>
      <c r="T625" s="84"/>
      <c r="V625" s="84"/>
      <c r="W625" s="84"/>
      <c r="X625" s="84"/>
      <c r="Y625" s="11"/>
      <c r="Z625" s="2"/>
      <c r="AA625" s="2"/>
      <c r="AB625" s="2"/>
      <c r="AC625" s="2"/>
      <c r="AG625" s="2"/>
      <c r="AH625" s="2"/>
      <c r="AI625" s="2"/>
      <c r="AJ625" s="2"/>
      <c r="AK625" s="2"/>
      <c r="AR625" s="2"/>
      <c r="AT625" s="2"/>
      <c r="AU625" s="2"/>
    </row>
    <row r="626" spans="1:47" x14ac:dyDescent="0.2">
      <c r="A626" s="448">
        <f>IF(A474=1,B474,IF(A475=1,B475,IF(A476=1,B476,IF(A477=1,B477,IF(A478=1,B478,IF(A479=1,B479,IF(A480=1,B480,0)))))))</f>
        <v>46033</v>
      </c>
      <c r="B626" s="449">
        <f>IF(A474=1,T474,IF(A475=1,T475,IF(A476=1,T476,IF(A477=1,T477,IF(A478=1,T478,IF(A479=1,T479,IF(A480=1,T480,0)))))))</f>
        <v>0</v>
      </c>
      <c r="D626" s="449">
        <f>IF(A474=1,W474,IF(A475=1,W475,IF(A476=1,W476,IF(A477=1,W477,IF(A478=1,W478,IF(A479=1,W479,IF(A480=1,W480,0)))))))</f>
        <v>40</v>
      </c>
      <c r="E626" s="251"/>
      <c r="F626" s="57"/>
      <c r="G626" s="57"/>
      <c r="H626" s="57"/>
      <c r="I626" s="57"/>
      <c r="J626" s="57"/>
      <c r="K626" s="57"/>
      <c r="L626" s="57"/>
      <c r="M626" s="57"/>
      <c r="N626" s="57"/>
      <c r="P626" s="57"/>
      <c r="Q626" s="89"/>
      <c r="R626" s="84"/>
      <c r="S626" s="84"/>
      <c r="T626" s="84"/>
      <c r="V626" s="84"/>
      <c r="W626" s="84"/>
      <c r="X626" s="84"/>
      <c r="Y626" s="11"/>
      <c r="Z626" s="2"/>
      <c r="AA626" s="2"/>
      <c r="AB626" s="2"/>
      <c r="AC626" s="2"/>
      <c r="AG626" s="2"/>
      <c r="AH626" s="2"/>
      <c r="AI626" s="2"/>
      <c r="AJ626" s="2"/>
      <c r="AK626" s="2"/>
      <c r="AR626" s="2"/>
      <c r="AT626" s="2"/>
      <c r="AU626" s="2"/>
    </row>
    <row r="627" spans="1:47" x14ac:dyDescent="0.2">
      <c r="A627" s="448">
        <f>IF(A481=1,B481,IF(A482=1,B482,IF(A483=1,B483,IF(A484=1,B484,IF(A485=1,B485,IF(A486=1,B486,IF(A487=1,B487,0)))))))</f>
        <v>46040</v>
      </c>
      <c r="B627" s="449">
        <f>IF(A481=1,T481,IF(A482=1,T482,IF(A483=1,T483,IF(A484=1,T484,IF(A485=1,T485,IF(A486=1,T486,IF(A487=1,T487,0)))))))</f>
        <v>0</v>
      </c>
      <c r="D627" s="449">
        <f>IF(A481=1,W481,IF(A482=1,W482,IF(A483=1,W483,IF(A484=1,W484,IF(A485=1,W485,IF(A486=1,W486,IF(A487=1,W487,0)))))))</f>
        <v>40</v>
      </c>
      <c r="E627" s="251"/>
      <c r="F627" s="57"/>
      <c r="G627" s="57"/>
      <c r="H627" s="57"/>
      <c r="I627" s="57"/>
      <c r="J627" s="57"/>
      <c r="K627" s="57"/>
      <c r="L627" s="57"/>
      <c r="M627" s="57"/>
      <c r="N627" s="57"/>
      <c r="P627" s="57"/>
      <c r="Q627" s="89"/>
      <c r="R627" s="84"/>
      <c r="S627" s="84"/>
      <c r="T627" s="84"/>
      <c r="V627" s="84"/>
      <c r="W627" s="84"/>
      <c r="X627" s="84"/>
      <c r="Y627" s="11"/>
      <c r="Z627" s="2"/>
      <c r="AA627" s="2"/>
      <c r="AB627" s="2"/>
      <c r="AC627" s="2"/>
      <c r="AG627" s="2"/>
      <c r="AH627" s="2"/>
      <c r="AI627" s="2"/>
      <c r="AJ627" s="2"/>
      <c r="AK627" s="2"/>
      <c r="AR627" s="2"/>
      <c r="AT627" s="2"/>
      <c r="AU627" s="2"/>
    </row>
    <row r="628" spans="1:47" x14ac:dyDescent="0.2">
      <c r="A628" s="448">
        <f>IF(A488=1,B488,IF(A489=1,B489,IF(A490=1,B490,IF(A491=1,B491,IF(A492=1,B492,IF(A493=1,B493,IF(A494=1,B494,0)))))))</f>
        <v>46047</v>
      </c>
      <c r="B628" s="449">
        <f>IF(A488=1,T488,IF(A489=1,T489,IF(A490=1,T490,IF(A491=1,T491,IF(A492=1,T492,IF(A493=1,T493,IF(A494=1,T494,0)))))))</f>
        <v>0</v>
      </c>
      <c r="D628" s="449">
        <f>IF(A488=1,W488,IF(A489=1,W489,IF(A490=1,W490,IF(A491=1,W491,IF(A492=1,W492,IF(A493=1,W493,IF(A494=1,W494,0)))))))</f>
        <v>40</v>
      </c>
      <c r="E628" s="251"/>
      <c r="F628" s="57"/>
      <c r="G628" s="57"/>
      <c r="H628" s="57"/>
      <c r="I628" s="57"/>
      <c r="J628" s="57"/>
      <c r="K628" s="57"/>
      <c r="L628" s="57"/>
      <c r="M628" s="57"/>
      <c r="N628" s="57"/>
      <c r="P628" s="57"/>
      <c r="Q628" s="89"/>
      <c r="R628" s="84"/>
      <c r="S628" s="84"/>
      <c r="T628" s="84"/>
      <c r="V628" s="84"/>
      <c r="W628" s="84"/>
      <c r="X628" s="84"/>
      <c r="Y628" s="11"/>
      <c r="Z628" s="2"/>
      <c r="AA628" s="2"/>
      <c r="AB628" s="2"/>
      <c r="AC628" s="2"/>
      <c r="AG628" s="2"/>
      <c r="AH628" s="2"/>
      <c r="AI628" s="2"/>
      <c r="AJ628" s="2"/>
      <c r="AK628" s="2"/>
      <c r="AR628" s="2"/>
      <c r="AT628" s="2"/>
      <c r="AU628" s="2"/>
    </row>
    <row r="629" spans="1:47" x14ac:dyDescent="0.2">
      <c r="A629" s="448" t="str">
        <f>IF(A495=1,B495,IF(A496=1,B496,IF(A497=1,B497,"")))</f>
        <v/>
      </c>
      <c r="B629" s="448">
        <f>IF(A495=1,T495,IF(A496=1,T496,IF(A497=1,T497,0)))</f>
        <v>0</v>
      </c>
      <c r="D629" s="448">
        <f>IF(A495=1,W495,IF(A496=1,W496,IF(A497=1,W497,0)))</f>
        <v>0</v>
      </c>
      <c r="E629" s="251"/>
      <c r="F629" s="57"/>
      <c r="G629" s="57"/>
      <c r="H629" s="57"/>
      <c r="I629" s="57"/>
      <c r="J629" s="57"/>
      <c r="K629" s="57"/>
      <c r="L629" s="57"/>
      <c r="M629" s="57"/>
      <c r="N629" s="57"/>
      <c r="P629" s="57"/>
      <c r="Q629" s="89"/>
      <c r="R629" s="84"/>
      <c r="S629" s="84"/>
      <c r="T629" s="84"/>
      <c r="V629" s="84"/>
      <c r="W629" s="84"/>
      <c r="X629" s="84"/>
      <c r="Y629" s="11"/>
      <c r="Z629" s="2"/>
      <c r="AA629" s="2"/>
      <c r="AB629" s="2"/>
      <c r="AC629" s="2"/>
      <c r="AG629" s="2"/>
      <c r="AH629" s="2"/>
      <c r="AI629" s="2"/>
      <c r="AJ629" s="2"/>
      <c r="AK629" s="2"/>
      <c r="AR629" s="2"/>
      <c r="AT629" s="2"/>
      <c r="AU629" s="2"/>
    </row>
    <row r="630" spans="1:47" x14ac:dyDescent="0.2">
      <c r="A630" s="286"/>
      <c r="B630" s="449"/>
      <c r="D630" s="449"/>
      <c r="E630" s="251"/>
      <c r="F630" s="57"/>
      <c r="G630" s="57"/>
      <c r="H630" s="57"/>
      <c r="I630" s="57"/>
      <c r="J630" s="57"/>
      <c r="K630" s="57"/>
      <c r="L630" s="57"/>
      <c r="M630" s="57"/>
      <c r="N630" s="57"/>
      <c r="P630" s="57"/>
      <c r="Q630" s="89"/>
      <c r="R630" s="84"/>
      <c r="S630" s="84"/>
      <c r="T630" s="84"/>
      <c r="V630" s="84"/>
      <c r="W630" s="84"/>
      <c r="X630" s="84"/>
      <c r="Y630" s="11"/>
      <c r="Z630" s="2"/>
      <c r="AA630" s="2"/>
      <c r="AB630" s="2"/>
      <c r="AC630" s="2"/>
      <c r="AG630" s="2"/>
      <c r="AH630" s="2"/>
      <c r="AI630" s="2"/>
      <c r="AJ630" s="2"/>
      <c r="AK630" s="2"/>
      <c r="AR630" s="2"/>
      <c r="AT630" s="2"/>
      <c r="AU630" s="2"/>
    </row>
    <row r="631" spans="1:47" x14ac:dyDescent="0.2">
      <c r="A631" s="286" t="s">
        <v>65</v>
      </c>
      <c r="B631" s="449" t="s">
        <v>65</v>
      </c>
      <c r="D631" s="449"/>
      <c r="E631" s="251"/>
      <c r="F631" s="57"/>
      <c r="G631" s="57"/>
      <c r="H631" s="57"/>
      <c r="I631" s="57"/>
      <c r="J631" s="57"/>
      <c r="K631" s="57"/>
      <c r="L631" s="57"/>
      <c r="M631" s="57"/>
      <c r="N631" s="57"/>
      <c r="P631" s="57"/>
      <c r="Q631" s="89"/>
      <c r="R631" s="84"/>
      <c r="S631" s="84"/>
      <c r="T631" s="84"/>
      <c r="V631" s="84"/>
      <c r="W631" s="84"/>
      <c r="X631" s="84"/>
      <c r="Y631" s="11"/>
      <c r="Z631" s="2"/>
      <c r="AA631" s="2"/>
      <c r="AB631" s="2"/>
      <c r="AC631" s="2"/>
      <c r="AG631" s="2"/>
      <c r="AH631" s="2"/>
      <c r="AI631" s="2"/>
      <c r="AJ631" s="2"/>
      <c r="AK631" s="2"/>
      <c r="AR631" s="2"/>
      <c r="AT631" s="2"/>
      <c r="AU631" s="2"/>
    </row>
    <row r="632" spans="1:47" x14ac:dyDescent="0.2">
      <c r="A632" s="448">
        <f>IF(A498=1,B498,IF(A499=1,B499,IF(A500=1,B500,IF(A501=1,B501,IF(A502=1,B502,IF(A503=1,B503,IF(A504=1,B504,0)))))))</f>
        <v>46026</v>
      </c>
      <c r="B632" s="449">
        <f>IF(A498=1,T498,IF(A499=1,T499,IF(A500=1,T500,IF(A501=1,T501,IF(A502=1,T502,IF(A503=1,T503,IF(A504=1,T504,0)))))))</f>
        <v>0</v>
      </c>
      <c r="D632" s="449">
        <f>IF(A498=1,W498,IF(A499=1,W499,IF(A500=1,W500,IF(A501=1,W501,IF(A502=1,W502,IF(A503=1,W503,IF(A504=1,W504,0)))))))</f>
        <v>32</v>
      </c>
      <c r="E632" s="251"/>
      <c r="F632" s="57"/>
      <c r="G632" s="57"/>
      <c r="H632" s="57"/>
      <c r="I632" s="57"/>
      <c r="J632" s="57"/>
      <c r="K632" s="57"/>
      <c r="L632" s="57"/>
      <c r="M632" s="57"/>
      <c r="N632" s="57"/>
      <c r="P632" s="57"/>
      <c r="Q632" s="89"/>
      <c r="R632" s="84"/>
      <c r="S632" s="84"/>
      <c r="T632" s="84"/>
      <c r="V632" s="84"/>
      <c r="W632" s="84"/>
      <c r="X632" s="84"/>
      <c r="Y632" s="11"/>
      <c r="Z632" s="2"/>
      <c r="AA632" s="2"/>
      <c r="AB632" s="2"/>
      <c r="AC632" s="2"/>
      <c r="AG632" s="2"/>
      <c r="AH632" s="2"/>
      <c r="AI632" s="2"/>
      <c r="AJ632" s="2"/>
      <c r="AK632" s="2"/>
      <c r="AR632" s="2"/>
      <c r="AT632" s="2"/>
      <c r="AU632" s="2"/>
    </row>
    <row r="633" spans="1:47" x14ac:dyDescent="0.2">
      <c r="A633" s="448">
        <f>IF(A505=1,B505,IF(A506=1,B506,IF(A507=1,B507,IF(A508=1,B508,IF(A509=1,B509,IF(A510=1,B510,IF(A511=1,B511,0)))))))</f>
        <v>46033</v>
      </c>
      <c r="B633" s="449">
        <f>IF(A505=1,T505,IF(A506=1,T506,IF(A507=1,T507,IF(A508=1,T508,IF(A509=1,T509,IF(A510=1,T510,IF(A511=1,T511,0)))))))</f>
        <v>0</v>
      </c>
      <c r="D633" s="449">
        <f>IF(A505=1,W505,IF(A506=1,W506,IF(A507=1,W507,IF(A508=1,W508,IF(A509=1,W509,IF(A510=1,W510,IF(A511=1,W511,0)))))))</f>
        <v>40</v>
      </c>
      <c r="E633" s="251"/>
      <c r="F633" s="57"/>
      <c r="G633" s="57"/>
      <c r="H633" s="57"/>
      <c r="I633" s="57"/>
      <c r="J633" s="57"/>
      <c r="K633" s="57"/>
      <c r="L633" s="57"/>
      <c r="M633" s="57"/>
      <c r="N633" s="57"/>
      <c r="P633" s="57"/>
      <c r="Q633" s="89"/>
      <c r="R633" s="84"/>
      <c r="S633" s="84"/>
      <c r="T633" s="84"/>
      <c r="V633" s="84"/>
      <c r="W633" s="84"/>
      <c r="X633" s="84"/>
      <c r="Y633" s="11"/>
      <c r="Z633" s="2"/>
      <c r="AA633" s="2"/>
      <c r="AB633" s="2"/>
      <c r="AC633" s="2"/>
      <c r="AG633" s="2"/>
      <c r="AH633" s="2"/>
      <c r="AI633" s="2"/>
      <c r="AJ633" s="2"/>
      <c r="AK633" s="2"/>
      <c r="AR633" s="2"/>
      <c r="AT633" s="2"/>
      <c r="AU633" s="2"/>
    </row>
    <row r="634" spans="1:47" x14ac:dyDescent="0.2">
      <c r="A634" s="448">
        <f>IF(A512=1,B512,IF(A513=1,B513,IF(A514=1,B514,IF(A515=1,B515,IF(A516=1,B516,IF(A517=1,B517,IF(A518=1,B518,0)))))))</f>
        <v>46040</v>
      </c>
      <c r="B634" s="449">
        <f>IF(A512=1,T512,IF(A513=1,T513,IF(A514=1,T514,IF(A515=1,T515,IF(A516=1,T516,IF(A517=1,T517,IF(A518=1,T518,0)))))))</f>
        <v>0</v>
      </c>
      <c r="D634" s="449">
        <f>IF(A512=1,W512,IF(A513=1,W513,IF(A514=1,W514,IF(A515=1,W515,IF(A516=1,W516,IF(A517=1,W517,IF(A518=1,W518,0)))))))</f>
        <v>40</v>
      </c>
      <c r="E634" s="251"/>
      <c r="F634" s="57"/>
      <c r="G634" s="57"/>
      <c r="H634" s="57"/>
      <c r="I634" s="57"/>
      <c r="J634" s="57"/>
      <c r="K634" s="57"/>
      <c r="L634" s="57"/>
      <c r="M634" s="57"/>
      <c r="N634" s="57"/>
      <c r="P634" s="57"/>
      <c r="Q634" s="89"/>
      <c r="R634" s="84"/>
      <c r="S634" s="84"/>
      <c r="T634" s="84"/>
      <c r="V634" s="84"/>
      <c r="W634" s="84"/>
      <c r="X634" s="84"/>
      <c r="Y634" s="11"/>
      <c r="Z634" s="2"/>
      <c r="AA634" s="2"/>
      <c r="AB634" s="2"/>
      <c r="AC634" s="2"/>
      <c r="AG634" s="2"/>
      <c r="AH634" s="2"/>
      <c r="AI634" s="2"/>
      <c r="AJ634" s="2"/>
      <c r="AK634" s="2"/>
      <c r="AR634" s="2"/>
      <c r="AT634" s="2"/>
      <c r="AU634" s="2"/>
    </row>
    <row r="635" spans="1:47" x14ac:dyDescent="0.2">
      <c r="A635" s="448">
        <f>IF(A519=1,B519,IF(A520=1,B520,IF(A521=1,B521,IF(A522=1,B522,IF(A523=1,B523,IF(A524=1,B524,IF(A525=1,B525,0)))))))</f>
        <v>46047</v>
      </c>
      <c r="B635" s="449">
        <f>IF(A519=1,T519,IF(A520=1,T520,IF(A521=1,T521,IF(A522=1,T522,IF(A523=1,T523,IF(A524=1,T524,IF(A525=1,T525,0)))))))</f>
        <v>0</v>
      </c>
      <c r="D635" s="449">
        <f>IF(A519=1,W519,IF(A520=1,W520,IF(A521=1,W521,IF(A522=1,W522,IF(A523=1,W523,IF(A524=1,W524,IF(A525=1,W525,0)))))))</f>
        <v>40</v>
      </c>
      <c r="E635" s="251"/>
      <c r="F635" s="57"/>
      <c r="G635" s="57"/>
      <c r="H635" s="57"/>
      <c r="I635" s="57"/>
      <c r="J635" s="57"/>
      <c r="K635" s="57"/>
      <c r="L635" s="57"/>
      <c r="M635" s="57"/>
      <c r="N635" s="57"/>
      <c r="P635" s="57"/>
      <c r="Q635" s="89"/>
      <c r="R635" s="84"/>
      <c r="S635" s="84"/>
      <c r="T635" s="84"/>
      <c r="V635" s="84"/>
      <c r="W635" s="84"/>
      <c r="X635" s="84"/>
      <c r="Y635" s="11"/>
      <c r="Z635" s="2"/>
      <c r="AA635" s="2"/>
      <c r="AB635" s="2"/>
      <c r="AC635" s="2"/>
      <c r="AG635" s="2"/>
      <c r="AH635" s="2"/>
      <c r="AI635" s="2"/>
      <c r="AJ635" s="2"/>
      <c r="AK635" s="2"/>
      <c r="AR635" s="2"/>
      <c r="AT635" s="2"/>
      <c r="AU635" s="2"/>
    </row>
    <row r="636" spans="1:47" x14ac:dyDescent="0.2">
      <c r="A636" s="448" t="str">
        <f>IF(A526=1,B526,IF(A527=1,B527,""))</f>
        <v/>
      </c>
      <c r="B636" s="449">
        <f>IF(A526=1,T526,IF(A527=1,T527,0))</f>
        <v>0</v>
      </c>
      <c r="D636" s="449">
        <f>IF(A526=1,W526,IF(A527=1,W527,0))</f>
        <v>0</v>
      </c>
      <c r="E636" s="251"/>
      <c r="F636" s="57"/>
      <c r="G636" s="57"/>
      <c r="H636" s="57"/>
      <c r="I636" s="57"/>
      <c r="J636" s="57"/>
      <c r="K636" s="57"/>
      <c r="L636" s="57"/>
      <c r="M636" s="57"/>
      <c r="N636" s="57"/>
      <c r="P636" s="57"/>
      <c r="Q636" s="89"/>
      <c r="R636" s="84"/>
      <c r="S636" s="84"/>
      <c r="T636" s="84"/>
      <c r="V636" s="84"/>
      <c r="W636" s="84"/>
      <c r="X636" s="84"/>
      <c r="Y636" s="11"/>
      <c r="Z636" s="2"/>
      <c r="AA636" s="2"/>
      <c r="AB636" s="2"/>
      <c r="AC636" s="2"/>
      <c r="AG636" s="2"/>
      <c r="AH636" s="2"/>
      <c r="AI636" s="2"/>
      <c r="AJ636" s="2"/>
      <c r="AK636" s="2"/>
      <c r="AR636" s="2"/>
      <c r="AT636" s="2"/>
      <c r="AU636" s="2"/>
    </row>
    <row r="637" spans="1:47" x14ac:dyDescent="0.2">
      <c r="A637" s="448"/>
      <c r="B637" s="449"/>
      <c r="D637" s="449"/>
      <c r="E637" s="251"/>
      <c r="F637" s="57"/>
      <c r="G637" s="57"/>
      <c r="H637" s="57"/>
      <c r="I637" s="57"/>
      <c r="J637" s="57"/>
      <c r="K637" s="57"/>
      <c r="L637" s="57"/>
      <c r="M637" s="57"/>
      <c r="N637" s="57"/>
      <c r="P637" s="57"/>
      <c r="Q637" s="89"/>
      <c r="R637" s="84"/>
      <c r="S637" s="84"/>
      <c r="T637" s="84"/>
      <c r="V637" s="84"/>
      <c r="W637" s="84"/>
      <c r="X637" s="84"/>
      <c r="Y637" s="11"/>
      <c r="Z637" s="2"/>
      <c r="AA637" s="2"/>
      <c r="AB637" s="2"/>
      <c r="AC637" s="2"/>
      <c r="AG637" s="2"/>
      <c r="AH637" s="2"/>
      <c r="AI637" s="2"/>
      <c r="AJ637" s="2"/>
      <c r="AK637" s="2"/>
      <c r="AR637" s="2"/>
      <c r="AT637" s="2"/>
      <c r="AU637" s="2"/>
    </row>
    <row r="638" spans="1:47" x14ac:dyDescent="0.2">
      <c r="A638" s="286" t="s">
        <v>66</v>
      </c>
      <c r="B638" s="449"/>
      <c r="D638" s="449"/>
      <c r="E638" s="251"/>
      <c r="F638" s="57"/>
      <c r="G638" s="57"/>
      <c r="H638" s="57"/>
      <c r="I638" s="57"/>
      <c r="J638" s="57"/>
      <c r="K638" s="57"/>
      <c r="L638" s="57"/>
      <c r="M638" s="57"/>
      <c r="N638" s="57"/>
      <c r="P638" s="57"/>
      <c r="Q638" s="89"/>
      <c r="R638" s="84"/>
      <c r="S638" s="84"/>
      <c r="T638" s="84"/>
      <c r="V638" s="84"/>
      <c r="W638" s="84"/>
      <c r="X638" s="84"/>
      <c r="Y638" s="11"/>
      <c r="Z638" s="2"/>
      <c r="AA638" s="2"/>
      <c r="AB638" s="2"/>
      <c r="AC638" s="2"/>
      <c r="AG638" s="2"/>
      <c r="AH638" s="2"/>
      <c r="AI638" s="2"/>
      <c r="AJ638" s="2"/>
      <c r="AK638" s="2"/>
      <c r="AR638" s="2"/>
      <c r="AT638" s="2"/>
      <c r="AU638" s="2"/>
    </row>
    <row r="639" spans="1:47" x14ac:dyDescent="0.2">
      <c r="A639" s="448">
        <f>IF(A528=1,B528,IF(A529=1,B529,IF(A530=1,B530,IF(A531=1,B531,IF(A532=1,B532,IF(A533=1,B533,IF(A534=1,B534,0)))))))</f>
        <v>46026</v>
      </c>
      <c r="B639" s="449">
        <f>IF(A528=1,T528,IF(A529=1,T529,IF(A530=1,T530,IF(A531=1,T531,IF(A532=1,T532,IF(A533=1,T533,IF(A534=1,T534,0)))))))</f>
        <v>0</v>
      </c>
      <c r="D639" s="449">
        <f>IF(A528=1,W528,IF(A529=1,W529,IF(A530=1,W530,IF(A531=1,W531,IF(A532=1,W532,IF(A533=1,W533,IF(A534=1,W534,0)))))))</f>
        <v>40</v>
      </c>
      <c r="E639" s="251"/>
      <c r="F639" s="57"/>
      <c r="G639" s="57"/>
      <c r="H639" s="57"/>
      <c r="I639" s="57"/>
      <c r="J639" s="57"/>
      <c r="K639" s="57"/>
      <c r="L639" s="57"/>
      <c r="M639" s="57"/>
      <c r="N639" s="57"/>
      <c r="P639" s="57"/>
      <c r="Q639" s="89"/>
      <c r="R639" s="84"/>
      <c r="S639" s="84"/>
      <c r="T639" s="84"/>
      <c r="V639" s="84"/>
      <c r="W639" s="84"/>
      <c r="X639" s="84"/>
      <c r="Y639" s="11"/>
      <c r="Z639" s="2"/>
      <c r="AA639" s="2"/>
      <c r="AB639" s="2"/>
      <c r="AC639" s="2"/>
      <c r="AG639" s="2"/>
      <c r="AH639" s="2"/>
      <c r="AI639" s="2"/>
      <c r="AJ639" s="2"/>
      <c r="AK639" s="2"/>
      <c r="AR639" s="2"/>
      <c r="AT639" s="2"/>
      <c r="AU639" s="2"/>
    </row>
    <row r="640" spans="1:47" x14ac:dyDescent="0.2">
      <c r="A640" s="448">
        <f>IF(A535=1,B535,IF(A536=1,B536,IF(A537=1,B537,IF(A538=1,B538,IF(A539=1,B539,IF(A540=1,B540,IF(A541=1,B541,0)))))))</f>
        <v>46033</v>
      </c>
      <c r="B640" s="449">
        <f>IF(A535=1,T535,IF(A536=1,T536,IF(A537=1,T537,IF(A538=1,T538,IF(A539=1,T539,IF(A540=1,T540,IF(A541=1,T541,0)))))))</f>
        <v>0</v>
      </c>
      <c r="D640" s="449">
        <f>IF(A535=1,W535,IF(A536=1,W536,IF(A537=1,W537,IF(A538=1,W538,IF(A539=1,W539,IF(A540=1,W540,IF(A541=1,W541,0)))))))</f>
        <v>40</v>
      </c>
      <c r="E640" s="251"/>
      <c r="F640" s="57"/>
      <c r="G640" s="57"/>
      <c r="H640" s="57"/>
      <c r="I640" s="57"/>
      <c r="J640" s="57"/>
      <c r="K640" s="57"/>
      <c r="L640" s="57"/>
      <c r="M640" s="57"/>
      <c r="N640" s="57"/>
      <c r="P640" s="57"/>
      <c r="Q640" s="89"/>
      <c r="R640" s="84"/>
      <c r="S640" s="84"/>
      <c r="T640" s="84"/>
      <c r="V640" s="84"/>
      <c r="W640" s="84"/>
      <c r="X640" s="84"/>
      <c r="Y640" s="11"/>
      <c r="Z640" s="2"/>
      <c r="AA640" s="2"/>
      <c r="AB640" s="2"/>
      <c r="AC640" s="2"/>
      <c r="AG640" s="2"/>
      <c r="AH640" s="2"/>
      <c r="AI640" s="2"/>
      <c r="AJ640" s="2"/>
      <c r="AK640" s="2"/>
      <c r="AR640" s="2"/>
      <c r="AT640" s="2"/>
      <c r="AU640" s="2"/>
    </row>
    <row r="641" spans="1:47" x14ac:dyDescent="0.2">
      <c r="A641" s="448">
        <f>IF(A542=1,B542,IF(A543=1,B543,IF(A495=1,B544,IF(A545=1,B545,IF(A546=1,B546,IF(A547=1,B547,IF(A548=1,B548,0)))))))</f>
        <v>46040</v>
      </c>
      <c r="B641" s="449">
        <f>IF(A542=1,T542,IF(A543=1,T543,IF(A495=1,T544,IF(A545=1,T545,IF(A546=1,T546,IF(A547=1,T547,IF(A548=1,T548,0)))))))</f>
        <v>0</v>
      </c>
      <c r="D641" s="449">
        <f>IF(A542=1,W542,IF(A543=1,W543,IF(A495=1,W544,IF(A545=1,W545,IF(A546=1,W546,IF(A547=1,W547,IF(A548=1,W548,0)))))))</f>
        <v>40</v>
      </c>
      <c r="E641" s="251"/>
      <c r="F641" s="57"/>
      <c r="G641" s="57"/>
      <c r="H641" s="57"/>
      <c r="I641" s="57"/>
      <c r="J641" s="57"/>
      <c r="K641" s="57"/>
      <c r="L641" s="57"/>
      <c r="M641" s="57"/>
      <c r="N641" s="57"/>
      <c r="P641" s="57"/>
      <c r="Q641" s="89"/>
      <c r="R641" s="84"/>
      <c r="S641" s="84"/>
      <c r="T641" s="84"/>
      <c r="V641" s="84"/>
      <c r="W641" s="84"/>
      <c r="X641" s="84"/>
      <c r="Y641" s="11"/>
      <c r="Z641" s="2"/>
      <c r="AA641" s="2"/>
      <c r="AB641" s="2"/>
      <c r="AC641" s="2"/>
      <c r="AG641" s="2"/>
      <c r="AH641" s="2"/>
      <c r="AI641" s="2"/>
      <c r="AJ641" s="2"/>
      <c r="AK641" s="2"/>
      <c r="AR641" s="2"/>
      <c r="AT641" s="2"/>
      <c r="AU641" s="2"/>
    </row>
    <row r="642" spans="1:47" x14ac:dyDescent="0.2">
      <c r="A642" s="448">
        <f>IF(A549=1,B549,IF(A550=1,B550,IF(A551=1,B551,IF(A552=1,B552,IF(A553=1,B553,IF(A554=1,B554,IF(A555=1,B555,0)))))))</f>
        <v>46047</v>
      </c>
      <c r="B642" s="449">
        <f>IF(A549=1,T549,IF(A550=1,T550,IF(A551=1,T551,IF(A552=1,T552,IF(A553=1,T553,IF(A554=1,T554,IF(A555=1,T555,0)))))))</f>
        <v>0</v>
      </c>
      <c r="D642" s="449">
        <f>IF(A549=1,W549,IF(A550=1,W550,IF(A551=1,W551,IF(A552=1,W552,IF(A553=1,W553,IF(A554=1,W554,IF(A555=1,W555,0)))))))</f>
        <v>40</v>
      </c>
      <c r="E642" s="251"/>
      <c r="F642" s="57"/>
      <c r="G642" s="57"/>
      <c r="H642" s="57"/>
      <c r="I642" s="57"/>
      <c r="J642" s="57"/>
      <c r="K642" s="57"/>
      <c r="L642" s="57"/>
      <c r="M642" s="57"/>
      <c r="N642" s="57"/>
      <c r="P642" s="57"/>
      <c r="Q642" s="89"/>
      <c r="R642" s="84"/>
      <c r="S642" s="84"/>
      <c r="T642" s="84"/>
      <c r="V642" s="84"/>
      <c r="W642" s="84"/>
      <c r="X642" s="84"/>
      <c r="Y642" s="11"/>
      <c r="Z642" s="2"/>
      <c r="AA642" s="2"/>
      <c r="AB642" s="2"/>
      <c r="AC642" s="2"/>
      <c r="AG642" s="2"/>
      <c r="AH642" s="2"/>
      <c r="AI642" s="2"/>
      <c r="AJ642" s="2"/>
      <c r="AK642" s="2"/>
      <c r="AR642" s="2"/>
      <c r="AT642" s="2"/>
      <c r="AU642" s="2"/>
    </row>
    <row r="643" spans="1:47" x14ac:dyDescent="0.2">
      <c r="A643" s="448" t="str">
        <f>IF(A556=1,B556,IF(A557=1,B557,IF(A558=1,B558,"")))</f>
        <v/>
      </c>
      <c r="B643" s="449">
        <f>IF(A556=1,T556,IF(A557=1,T557,IF(A558=1,T558,0)))</f>
        <v>0</v>
      </c>
      <c r="D643" s="449">
        <f>IF(A556=1,W556,IF(A557=1,W557,IF(A558=1,W558,0)))</f>
        <v>0</v>
      </c>
      <c r="E643" s="251"/>
      <c r="F643" s="57"/>
      <c r="G643" s="57"/>
      <c r="H643" s="57"/>
      <c r="I643" s="57"/>
      <c r="J643" s="57"/>
      <c r="K643" s="57"/>
      <c r="L643" s="57"/>
      <c r="M643" s="57"/>
      <c r="N643" s="57"/>
      <c r="P643" s="57"/>
      <c r="Q643" s="89"/>
      <c r="R643" s="84"/>
      <c r="S643" s="84"/>
      <c r="T643" s="84"/>
      <c r="V643" s="84"/>
      <c r="W643" s="84"/>
      <c r="X643" s="84"/>
      <c r="Y643" s="11"/>
      <c r="Z643" s="2"/>
      <c r="AA643" s="2"/>
      <c r="AB643" s="2"/>
      <c r="AC643" s="2"/>
      <c r="AG643" s="2"/>
      <c r="AH643" s="2"/>
      <c r="AI643" s="2"/>
      <c r="AJ643" s="2"/>
      <c r="AK643" s="2"/>
      <c r="AR643" s="2"/>
      <c r="AT643" s="2"/>
      <c r="AU643" s="2"/>
    </row>
    <row r="644" spans="1:47" x14ac:dyDescent="0.2">
      <c r="A644" s="450" t="str">
        <f>IF(A558=1,"","31.12")</f>
        <v>31.12</v>
      </c>
      <c r="B644" s="251">
        <f>IF(A558=1,"",T558)</f>
        <v>0</v>
      </c>
      <c r="D644" s="251">
        <f>IF(A558=1,"",W558)</f>
        <v>32</v>
      </c>
      <c r="E644" s="251"/>
      <c r="F644" s="57"/>
      <c r="G644" s="57"/>
      <c r="H644" s="57"/>
      <c r="I644" s="57"/>
      <c r="J644" s="57"/>
      <c r="K644" s="57"/>
      <c r="L644" s="57"/>
      <c r="M644" s="57"/>
      <c r="N644" s="57"/>
      <c r="P644" s="57"/>
      <c r="Q644" s="89"/>
      <c r="R644" s="84"/>
      <c r="S644" s="84"/>
      <c r="T644" s="84"/>
      <c r="V644" s="84"/>
      <c r="W644" s="84"/>
      <c r="X644" s="84"/>
      <c r="Y644" s="11"/>
      <c r="Z644" s="2"/>
      <c r="AA644" s="2"/>
      <c r="AB644" s="2"/>
      <c r="AC644" s="2"/>
      <c r="AG644" s="2"/>
      <c r="AH644" s="2"/>
      <c r="AI644" s="2"/>
      <c r="AJ644" s="2"/>
      <c r="AK644" s="2"/>
      <c r="AR644" s="2"/>
      <c r="AT644" s="2"/>
      <c r="AU644" s="2"/>
    </row>
    <row r="645" spans="1:47" x14ac:dyDescent="0.2">
      <c r="F645" s="57"/>
      <c r="G645" s="57"/>
      <c r="H645" s="57"/>
      <c r="I645" s="57"/>
      <c r="J645" s="57"/>
      <c r="K645" s="57"/>
      <c r="L645" s="57"/>
      <c r="M645" s="57"/>
      <c r="N645" s="57"/>
      <c r="P645" s="57"/>
      <c r="Q645" s="89"/>
      <c r="R645" s="84"/>
      <c r="S645" s="84"/>
      <c r="T645" s="84"/>
      <c r="V645" s="84"/>
      <c r="W645" s="84"/>
      <c r="X645" s="84"/>
      <c r="Y645" s="11"/>
      <c r="Z645" s="2"/>
      <c r="AA645" s="2"/>
      <c r="AB645" s="2"/>
      <c r="AC645" s="2"/>
      <c r="AG645" s="2"/>
      <c r="AH645" s="2"/>
      <c r="AI645" s="2"/>
      <c r="AJ645" s="2"/>
      <c r="AK645" s="2"/>
      <c r="AR645" s="2"/>
      <c r="AT645" s="2"/>
      <c r="AU645" s="2"/>
    </row>
    <row r="646" spans="1:47" x14ac:dyDescent="0.2">
      <c r="F646" s="57"/>
      <c r="G646" s="57"/>
      <c r="H646" s="57"/>
      <c r="I646" s="57"/>
      <c r="J646" s="57"/>
      <c r="K646" s="57"/>
      <c r="L646" s="57"/>
      <c r="M646" s="57"/>
      <c r="N646" s="57"/>
      <c r="P646" s="57"/>
      <c r="Q646" s="89"/>
      <c r="R646" s="84"/>
      <c r="S646" s="84"/>
      <c r="T646" s="84"/>
      <c r="V646" s="84"/>
      <c r="W646" s="84"/>
      <c r="X646" s="84"/>
      <c r="Y646" s="11"/>
    </row>
    <row r="647" spans="1:47" x14ac:dyDescent="0.2">
      <c r="F647" s="57"/>
      <c r="G647" s="57"/>
      <c r="H647" s="57"/>
      <c r="I647" s="57"/>
      <c r="J647" s="57"/>
      <c r="K647" s="57"/>
      <c r="L647" s="57"/>
      <c r="M647" s="57"/>
      <c r="N647" s="57"/>
      <c r="P647" s="57"/>
      <c r="Q647" s="89"/>
      <c r="R647" s="84"/>
      <c r="S647" s="84"/>
      <c r="T647" s="84"/>
      <c r="V647" s="84"/>
      <c r="W647" s="84"/>
      <c r="X647" s="84"/>
      <c r="Y647" s="11"/>
    </row>
    <row r="648" spans="1:47" x14ac:dyDescent="0.2">
      <c r="F648" s="57"/>
      <c r="G648" s="57"/>
      <c r="H648" s="57"/>
      <c r="I648" s="57"/>
      <c r="J648" s="57"/>
      <c r="K648" s="57"/>
      <c r="L648" s="57"/>
      <c r="M648" s="57"/>
      <c r="N648" s="57"/>
      <c r="P648" s="57"/>
      <c r="Q648" s="89"/>
      <c r="R648" s="84"/>
      <c r="S648" s="84"/>
      <c r="T648" s="84"/>
      <c r="V648" s="84"/>
      <c r="W648" s="84"/>
      <c r="X648" s="84"/>
      <c r="Y648" s="11"/>
    </row>
    <row r="649" spans="1:47" x14ac:dyDescent="0.2">
      <c r="F649" s="57"/>
      <c r="G649" s="57"/>
      <c r="H649" s="57"/>
      <c r="I649" s="57"/>
      <c r="J649" s="57"/>
      <c r="K649" s="57"/>
      <c r="L649" s="57"/>
      <c r="M649" s="57"/>
      <c r="N649" s="57"/>
      <c r="P649" s="57"/>
      <c r="Q649" s="89"/>
      <c r="R649" s="84"/>
      <c r="S649" s="84"/>
      <c r="T649" s="84"/>
      <c r="V649" s="84"/>
      <c r="W649" s="84"/>
      <c r="X649" s="84"/>
      <c r="Y649" s="11"/>
    </row>
    <row r="650" spans="1:47" x14ac:dyDescent="0.2">
      <c r="F650" s="57"/>
      <c r="G650" s="57"/>
      <c r="H650" s="57"/>
      <c r="I650" s="57"/>
      <c r="J650" s="57"/>
      <c r="K650" s="57"/>
      <c r="L650" s="57"/>
      <c r="M650" s="57"/>
      <c r="N650" s="57"/>
      <c r="P650" s="57"/>
      <c r="Q650" s="89"/>
      <c r="R650" s="84"/>
      <c r="S650" s="84"/>
      <c r="T650" s="84"/>
      <c r="V650" s="84"/>
      <c r="W650" s="84"/>
      <c r="X650" s="84"/>
      <c r="Y650" s="11"/>
    </row>
    <row r="651" spans="1:47" x14ac:dyDescent="0.2">
      <c r="R651" s="11"/>
      <c r="S651" s="11"/>
      <c r="T651" s="11"/>
      <c r="V651" s="93"/>
      <c r="W651" s="93"/>
      <c r="X651" s="11"/>
      <c r="Y651" s="11"/>
    </row>
    <row r="652" spans="1:47" x14ac:dyDescent="0.2">
      <c r="R652" s="11"/>
      <c r="S652" s="11"/>
      <c r="T652" s="11"/>
      <c r="V652" s="93"/>
      <c r="W652" s="93"/>
      <c r="X652" s="11"/>
      <c r="Y652" s="11"/>
    </row>
    <row r="653" spans="1:47" x14ac:dyDescent="0.2">
      <c r="R653" s="11"/>
      <c r="S653" s="11"/>
      <c r="T653" s="11"/>
      <c r="V653" s="93"/>
      <c r="W653" s="93"/>
      <c r="X653" s="11"/>
      <c r="Y653" s="11"/>
    </row>
    <row r="654" spans="1:47" x14ac:dyDescent="0.2">
      <c r="R654" s="11"/>
      <c r="S654" s="11"/>
      <c r="T654" s="11"/>
      <c r="V654" s="93"/>
      <c r="W654" s="93"/>
      <c r="X654" s="11"/>
      <c r="Y654" s="11"/>
    </row>
    <row r="655" spans="1:47" x14ac:dyDescent="0.2">
      <c r="R655" s="11"/>
      <c r="S655" s="11"/>
      <c r="T655" s="11"/>
      <c r="V655" s="93"/>
      <c r="W655" s="93"/>
      <c r="X655" s="11"/>
      <c r="Y655" s="11"/>
    </row>
    <row r="656" spans="1:47" x14ac:dyDescent="0.2">
      <c r="R656" s="11"/>
      <c r="S656" s="11"/>
      <c r="T656" s="11"/>
      <c r="V656" s="93"/>
      <c r="W656" s="93"/>
      <c r="X656" s="11"/>
      <c r="Y656" s="11"/>
    </row>
    <row r="657" spans="18:25" x14ac:dyDescent="0.2">
      <c r="R657" s="11"/>
      <c r="S657" s="11"/>
      <c r="T657" s="11"/>
      <c r="V657" s="93"/>
      <c r="W657" s="93"/>
      <c r="X657" s="11"/>
      <c r="Y657" s="11"/>
    </row>
    <row r="658" spans="18:25" x14ac:dyDescent="0.2">
      <c r="R658" s="11"/>
      <c r="S658" s="11"/>
      <c r="T658" s="11"/>
      <c r="V658" s="93"/>
      <c r="W658" s="93"/>
      <c r="X658" s="11"/>
      <c r="Y658" s="11"/>
    </row>
    <row r="659" spans="18:25" x14ac:dyDescent="0.2">
      <c r="R659" s="11"/>
      <c r="S659" s="11"/>
      <c r="T659" s="11"/>
      <c r="V659" s="93"/>
      <c r="W659" s="93"/>
      <c r="X659" s="11"/>
      <c r="Y659" s="11"/>
    </row>
    <row r="660" spans="18:25" x14ac:dyDescent="0.2">
      <c r="R660" s="11"/>
      <c r="S660" s="11"/>
      <c r="T660" s="11"/>
      <c r="V660" s="93"/>
      <c r="W660" s="93"/>
      <c r="X660" s="11"/>
      <c r="Y660" s="11"/>
    </row>
    <row r="661" spans="18:25" x14ac:dyDescent="0.2">
      <c r="R661" s="11"/>
      <c r="S661" s="11"/>
      <c r="T661" s="11"/>
      <c r="V661" s="93"/>
      <c r="W661" s="93"/>
      <c r="X661" s="11"/>
      <c r="Y661" s="11"/>
    </row>
    <row r="662" spans="18:25" x14ac:dyDescent="0.2">
      <c r="R662" s="11"/>
      <c r="S662" s="11"/>
      <c r="T662" s="11"/>
      <c r="V662" s="93"/>
      <c r="W662" s="93"/>
      <c r="X662" s="11"/>
      <c r="Y662" s="11"/>
    </row>
    <row r="663" spans="18:25" x14ac:dyDescent="0.2">
      <c r="R663" s="11"/>
      <c r="S663" s="11"/>
      <c r="T663" s="11"/>
      <c r="V663" s="93"/>
      <c r="W663" s="93"/>
      <c r="X663" s="11"/>
      <c r="Y663" s="11"/>
    </row>
    <row r="664" spans="18:25" x14ac:dyDescent="0.2">
      <c r="R664" s="11"/>
      <c r="S664" s="11"/>
      <c r="T664" s="11"/>
      <c r="V664" s="93"/>
      <c r="W664" s="93"/>
      <c r="X664" s="11"/>
      <c r="Y664" s="11"/>
    </row>
    <row r="665" spans="18:25" x14ac:dyDescent="0.2">
      <c r="R665" s="11"/>
      <c r="S665" s="11"/>
      <c r="T665" s="11"/>
      <c r="V665" s="93"/>
      <c r="W665" s="93"/>
      <c r="X665" s="11"/>
      <c r="Y665" s="11"/>
    </row>
    <row r="666" spans="18:25" x14ac:dyDescent="0.2">
      <c r="R666" s="11"/>
      <c r="S666" s="11"/>
      <c r="T666" s="11"/>
      <c r="V666" s="93"/>
      <c r="W666" s="93"/>
      <c r="X666" s="11"/>
      <c r="Y666" s="11"/>
    </row>
    <row r="667" spans="18:25" x14ac:dyDescent="0.2">
      <c r="R667" s="11"/>
      <c r="S667" s="11"/>
      <c r="T667" s="11"/>
      <c r="V667" s="93"/>
      <c r="W667" s="93"/>
      <c r="X667" s="11"/>
      <c r="Y667" s="11"/>
    </row>
    <row r="668" spans="18:25" x14ac:dyDescent="0.2">
      <c r="R668" s="11"/>
      <c r="S668" s="11"/>
      <c r="T668" s="11"/>
      <c r="V668" s="93"/>
      <c r="W668" s="93"/>
      <c r="X668" s="11"/>
      <c r="Y668" s="11"/>
    </row>
    <row r="669" spans="18:25" x14ac:dyDescent="0.2">
      <c r="R669" s="11"/>
      <c r="S669" s="11"/>
      <c r="T669" s="11"/>
      <c r="V669" s="93"/>
      <c r="W669" s="93"/>
      <c r="X669" s="11"/>
      <c r="Y669" s="11"/>
    </row>
    <row r="670" spans="18:25" x14ac:dyDescent="0.2">
      <c r="R670" s="11"/>
      <c r="S670" s="11"/>
      <c r="T670" s="11"/>
      <c r="V670" s="93"/>
      <c r="W670" s="93"/>
      <c r="X670" s="11"/>
      <c r="Y670" s="11"/>
    </row>
    <row r="671" spans="18:25" x14ac:dyDescent="0.2">
      <c r="R671" s="11"/>
      <c r="S671" s="11"/>
      <c r="T671" s="11"/>
      <c r="V671" s="93"/>
      <c r="W671" s="93"/>
      <c r="X671" s="11"/>
      <c r="Y671" s="11"/>
    </row>
    <row r="672" spans="18:25" x14ac:dyDescent="0.2">
      <c r="R672" s="11"/>
      <c r="S672" s="11"/>
      <c r="T672" s="11"/>
      <c r="V672" s="93"/>
      <c r="W672" s="93"/>
      <c r="X672" s="11"/>
      <c r="Y672" s="11"/>
    </row>
    <row r="673" spans="18:25" x14ac:dyDescent="0.2">
      <c r="R673" s="11"/>
      <c r="S673" s="11"/>
      <c r="T673" s="11"/>
      <c r="V673" s="93"/>
      <c r="W673" s="93"/>
      <c r="X673" s="11"/>
      <c r="Y673" s="11"/>
    </row>
    <row r="674" spans="18:25" x14ac:dyDescent="0.2">
      <c r="R674" s="11"/>
      <c r="S674" s="11"/>
      <c r="T674" s="11"/>
      <c r="V674" s="93"/>
      <c r="W674" s="93"/>
      <c r="X674" s="11"/>
      <c r="Y674" s="11"/>
    </row>
    <row r="675" spans="18:25" x14ac:dyDescent="0.2">
      <c r="R675" s="11"/>
      <c r="S675" s="11"/>
      <c r="T675" s="11"/>
      <c r="V675" s="93"/>
      <c r="W675" s="93"/>
      <c r="X675" s="11"/>
      <c r="Y675" s="11"/>
    </row>
    <row r="676" spans="18:25" x14ac:dyDescent="0.2">
      <c r="R676" s="11"/>
      <c r="S676" s="11"/>
      <c r="T676" s="11"/>
      <c r="V676" s="93"/>
      <c r="W676" s="93"/>
      <c r="X676" s="11"/>
      <c r="Y676" s="11"/>
    </row>
    <row r="677" spans="18:25" x14ac:dyDescent="0.2">
      <c r="R677" s="11"/>
      <c r="S677" s="11"/>
      <c r="T677" s="11"/>
      <c r="V677" s="93"/>
      <c r="W677" s="93"/>
      <c r="X677" s="11"/>
      <c r="Y677" s="11"/>
    </row>
    <row r="678" spans="18:25" x14ac:dyDescent="0.2">
      <c r="R678" s="11"/>
      <c r="S678" s="11"/>
      <c r="T678" s="11"/>
      <c r="V678" s="93"/>
      <c r="W678" s="93"/>
      <c r="X678" s="11"/>
      <c r="Y678" s="11"/>
    </row>
    <row r="679" spans="18:25" x14ac:dyDescent="0.2">
      <c r="R679" s="11"/>
      <c r="S679" s="11"/>
      <c r="T679" s="11"/>
      <c r="V679" s="93"/>
      <c r="W679" s="93"/>
      <c r="X679" s="11"/>
      <c r="Y679" s="11"/>
    </row>
    <row r="680" spans="18:25" x14ac:dyDescent="0.2">
      <c r="R680" s="11"/>
      <c r="S680" s="11"/>
      <c r="T680" s="11"/>
      <c r="V680" s="93"/>
      <c r="W680" s="93"/>
      <c r="X680" s="11"/>
      <c r="Y680" s="11"/>
    </row>
    <row r="681" spans="18:25" x14ac:dyDescent="0.2">
      <c r="R681" s="11"/>
      <c r="S681" s="11"/>
      <c r="T681" s="11"/>
      <c r="V681" s="93"/>
      <c r="W681" s="93"/>
      <c r="X681" s="11"/>
      <c r="Y681" s="11"/>
    </row>
    <row r="682" spans="18:25" x14ac:dyDescent="0.2">
      <c r="R682" s="11"/>
      <c r="S682" s="11"/>
      <c r="T682" s="11"/>
      <c r="V682" s="93"/>
      <c r="W682" s="93"/>
      <c r="X682" s="11"/>
      <c r="Y682" s="11"/>
    </row>
    <row r="683" spans="18:25" x14ac:dyDescent="0.2">
      <c r="R683" s="11"/>
      <c r="S683" s="11"/>
      <c r="T683" s="11"/>
      <c r="V683" s="93"/>
      <c r="W683" s="93"/>
      <c r="X683" s="11"/>
      <c r="Y683" s="11"/>
    </row>
    <row r="684" spans="18:25" x14ac:dyDescent="0.2">
      <c r="R684" s="11"/>
      <c r="S684" s="11"/>
      <c r="T684" s="11"/>
      <c r="V684" s="93"/>
      <c r="W684" s="93"/>
      <c r="X684" s="11"/>
      <c r="Y684" s="11"/>
    </row>
    <row r="685" spans="18:25" x14ac:dyDescent="0.2">
      <c r="R685" s="11"/>
      <c r="S685" s="11"/>
      <c r="T685" s="11"/>
      <c r="V685" s="93"/>
      <c r="W685" s="93"/>
      <c r="X685" s="11"/>
      <c r="Y685" s="11"/>
    </row>
    <row r="686" spans="18:25" x14ac:dyDescent="0.2">
      <c r="R686" s="11"/>
      <c r="S686" s="11"/>
      <c r="T686" s="11"/>
      <c r="V686" s="93"/>
      <c r="W686" s="93"/>
      <c r="X686" s="11"/>
      <c r="Y686" s="11"/>
    </row>
    <row r="687" spans="18:25" x14ac:dyDescent="0.2">
      <c r="R687" s="11"/>
      <c r="S687" s="11"/>
      <c r="T687" s="11"/>
      <c r="V687" s="93"/>
      <c r="W687" s="93"/>
      <c r="X687" s="11"/>
      <c r="Y687" s="11"/>
    </row>
    <row r="688" spans="18:25" x14ac:dyDescent="0.2">
      <c r="R688" s="11"/>
      <c r="S688" s="11"/>
      <c r="T688" s="11"/>
      <c r="V688" s="93"/>
      <c r="W688" s="93"/>
      <c r="X688" s="11"/>
      <c r="Y688" s="11"/>
    </row>
    <row r="689" spans="18:25" x14ac:dyDescent="0.2">
      <c r="R689" s="11"/>
      <c r="S689" s="11"/>
      <c r="T689" s="11"/>
      <c r="V689" s="93"/>
      <c r="W689" s="93"/>
      <c r="X689" s="11"/>
      <c r="Y689" s="11"/>
    </row>
    <row r="690" spans="18:25" x14ac:dyDescent="0.2">
      <c r="R690" s="11"/>
      <c r="S690" s="11"/>
      <c r="T690" s="11"/>
      <c r="V690" s="93"/>
      <c r="W690" s="93"/>
      <c r="X690" s="11"/>
      <c r="Y690" s="11"/>
    </row>
    <row r="691" spans="18:25" x14ac:dyDescent="0.2">
      <c r="R691" s="11"/>
      <c r="S691" s="11"/>
      <c r="T691" s="11"/>
      <c r="V691" s="93"/>
      <c r="W691" s="93"/>
      <c r="X691" s="11"/>
      <c r="Y691" s="11"/>
    </row>
    <row r="692" spans="18:25" x14ac:dyDescent="0.2">
      <c r="R692" s="11"/>
      <c r="S692" s="11"/>
      <c r="T692" s="11"/>
      <c r="V692" s="93"/>
      <c r="W692" s="93"/>
      <c r="X692" s="11"/>
      <c r="Y692" s="11"/>
    </row>
    <row r="693" spans="18:25" x14ac:dyDescent="0.2">
      <c r="R693" s="11"/>
      <c r="S693" s="11"/>
      <c r="T693" s="11"/>
      <c r="V693" s="93"/>
      <c r="W693" s="93"/>
      <c r="X693" s="11"/>
      <c r="Y693" s="11"/>
    </row>
    <row r="694" spans="18:25" x14ac:dyDescent="0.2">
      <c r="R694" s="11"/>
      <c r="S694" s="11"/>
      <c r="T694" s="11"/>
      <c r="V694" s="93"/>
      <c r="W694" s="93"/>
      <c r="X694" s="11"/>
      <c r="Y694" s="11"/>
    </row>
    <row r="695" spans="18:25" x14ac:dyDescent="0.2">
      <c r="R695" s="11"/>
      <c r="S695" s="11"/>
      <c r="T695" s="11"/>
      <c r="V695" s="93"/>
      <c r="W695" s="93"/>
      <c r="X695" s="11"/>
      <c r="Y695" s="11"/>
    </row>
    <row r="696" spans="18:25" x14ac:dyDescent="0.2">
      <c r="R696" s="11"/>
      <c r="S696" s="11"/>
      <c r="T696" s="11"/>
      <c r="V696" s="93"/>
      <c r="W696" s="93"/>
      <c r="X696" s="11"/>
      <c r="Y696" s="11"/>
    </row>
    <row r="697" spans="18:25" x14ac:dyDescent="0.2">
      <c r="R697" s="11"/>
      <c r="S697" s="11"/>
      <c r="T697" s="11"/>
      <c r="V697" s="93"/>
      <c r="W697" s="93"/>
      <c r="X697" s="11"/>
      <c r="Y697" s="11"/>
    </row>
    <row r="698" spans="18:25" x14ac:dyDescent="0.2">
      <c r="R698" s="11"/>
      <c r="S698" s="11"/>
      <c r="T698" s="11"/>
      <c r="V698" s="93"/>
      <c r="W698" s="93"/>
      <c r="X698" s="11"/>
      <c r="Y698" s="11"/>
    </row>
    <row r="699" spans="18:25" x14ac:dyDescent="0.2">
      <c r="R699" s="11"/>
      <c r="S699" s="11"/>
      <c r="T699" s="11"/>
      <c r="V699" s="93"/>
      <c r="W699" s="93"/>
      <c r="X699" s="11"/>
      <c r="Y699" s="11"/>
    </row>
    <row r="700" spans="18:25" x14ac:dyDescent="0.2">
      <c r="R700" s="11"/>
      <c r="S700" s="11"/>
      <c r="T700" s="11"/>
      <c r="V700" s="93"/>
      <c r="W700" s="93"/>
      <c r="X700" s="11"/>
      <c r="Y700" s="11"/>
    </row>
    <row r="701" spans="18:25" x14ac:dyDescent="0.2">
      <c r="R701" s="11"/>
      <c r="S701" s="11"/>
      <c r="T701" s="11"/>
      <c r="V701" s="93"/>
      <c r="W701" s="93"/>
      <c r="X701" s="11"/>
      <c r="Y701" s="11"/>
    </row>
    <row r="702" spans="18:25" x14ac:dyDescent="0.2">
      <c r="R702" s="11"/>
      <c r="S702" s="11"/>
      <c r="T702" s="11"/>
      <c r="V702" s="93"/>
      <c r="W702" s="93"/>
      <c r="X702" s="11"/>
      <c r="Y702" s="11"/>
    </row>
    <row r="703" spans="18:25" x14ac:dyDescent="0.2">
      <c r="R703" s="11"/>
      <c r="S703" s="11"/>
      <c r="T703" s="11"/>
      <c r="V703" s="93"/>
      <c r="W703" s="93"/>
      <c r="X703" s="11"/>
      <c r="Y703" s="11"/>
    </row>
    <row r="704" spans="18:25" x14ac:dyDescent="0.2">
      <c r="R704" s="11"/>
      <c r="S704" s="11"/>
      <c r="T704" s="11"/>
      <c r="V704" s="93"/>
      <c r="W704" s="93"/>
      <c r="X704" s="11"/>
      <c r="Y704" s="11"/>
    </row>
    <row r="705" spans="18:25" x14ac:dyDescent="0.2">
      <c r="R705" s="11"/>
      <c r="S705" s="11"/>
      <c r="T705" s="11"/>
      <c r="V705" s="93"/>
      <c r="W705" s="93"/>
      <c r="X705" s="11"/>
      <c r="Y705" s="11"/>
    </row>
    <row r="706" spans="18:25" x14ac:dyDescent="0.2">
      <c r="R706" s="11"/>
      <c r="S706" s="11"/>
      <c r="T706" s="11"/>
      <c r="V706" s="93"/>
      <c r="W706" s="93"/>
      <c r="X706" s="11"/>
      <c r="Y706" s="11"/>
    </row>
    <row r="707" spans="18:25" x14ac:dyDescent="0.2">
      <c r="R707" s="11"/>
      <c r="S707" s="11"/>
      <c r="T707" s="11"/>
      <c r="V707" s="93"/>
      <c r="W707" s="93"/>
      <c r="X707" s="11"/>
      <c r="Y707" s="11"/>
    </row>
    <row r="708" spans="18:25" x14ac:dyDescent="0.2">
      <c r="R708" s="11"/>
      <c r="S708" s="11"/>
      <c r="T708" s="11"/>
      <c r="V708" s="93"/>
      <c r="W708" s="93"/>
      <c r="X708" s="11"/>
      <c r="Y708" s="11"/>
    </row>
    <row r="709" spans="18:25" x14ac:dyDescent="0.2">
      <c r="R709" s="11"/>
      <c r="S709" s="11"/>
      <c r="T709" s="11"/>
      <c r="V709" s="93"/>
      <c r="W709" s="93"/>
      <c r="X709" s="11"/>
      <c r="Y709" s="11"/>
    </row>
    <row r="710" spans="18:25" x14ac:dyDescent="0.2">
      <c r="R710" s="11"/>
      <c r="S710" s="11"/>
      <c r="T710" s="11"/>
      <c r="V710" s="93"/>
      <c r="W710" s="93"/>
      <c r="X710" s="11"/>
      <c r="Y710" s="11"/>
    </row>
    <row r="711" spans="18:25" x14ac:dyDescent="0.2">
      <c r="R711" s="11"/>
      <c r="S711" s="11"/>
      <c r="T711" s="11"/>
      <c r="V711" s="93"/>
      <c r="W711" s="93"/>
      <c r="X711" s="11"/>
      <c r="Y711" s="11"/>
    </row>
    <row r="712" spans="18:25" x14ac:dyDescent="0.2">
      <c r="R712" s="11"/>
      <c r="S712" s="11"/>
      <c r="T712" s="11"/>
      <c r="V712" s="93"/>
      <c r="W712" s="93"/>
      <c r="X712" s="11"/>
      <c r="Y712" s="11"/>
    </row>
    <row r="713" spans="18:25" x14ac:dyDescent="0.2">
      <c r="R713" s="11"/>
      <c r="S713" s="11"/>
      <c r="T713" s="11"/>
      <c r="V713" s="93"/>
      <c r="W713" s="93"/>
      <c r="X713" s="11"/>
      <c r="Y713" s="11"/>
    </row>
    <row r="714" spans="18:25" x14ac:dyDescent="0.2">
      <c r="R714" s="11"/>
      <c r="S714" s="11"/>
      <c r="T714" s="11"/>
      <c r="V714" s="93"/>
      <c r="W714" s="93"/>
      <c r="X714" s="11"/>
      <c r="Y714" s="11"/>
    </row>
    <row r="715" spans="18:25" x14ac:dyDescent="0.2">
      <c r="R715" s="11"/>
      <c r="S715" s="11"/>
      <c r="T715" s="11"/>
      <c r="V715" s="93"/>
      <c r="W715" s="93"/>
      <c r="X715" s="11"/>
      <c r="Y715" s="11"/>
    </row>
    <row r="716" spans="18:25" x14ac:dyDescent="0.2">
      <c r="R716" s="11"/>
      <c r="S716" s="11"/>
      <c r="T716" s="11"/>
      <c r="V716" s="93"/>
      <c r="W716" s="93"/>
      <c r="X716" s="11"/>
      <c r="Y716" s="11"/>
    </row>
    <row r="717" spans="18:25" x14ac:dyDescent="0.2">
      <c r="R717" s="11"/>
      <c r="S717" s="11"/>
      <c r="T717" s="11"/>
      <c r="V717" s="93"/>
      <c r="W717" s="93"/>
      <c r="X717" s="11"/>
      <c r="Y717" s="11"/>
    </row>
    <row r="718" spans="18:25" x14ac:dyDescent="0.2">
      <c r="R718" s="11"/>
      <c r="S718" s="11"/>
      <c r="T718" s="11"/>
      <c r="V718" s="93"/>
      <c r="W718" s="93"/>
      <c r="X718" s="11"/>
      <c r="Y718" s="11"/>
    </row>
    <row r="719" spans="18:25" x14ac:dyDescent="0.2">
      <c r="R719" s="11"/>
      <c r="S719" s="11"/>
      <c r="T719" s="11"/>
      <c r="V719" s="93"/>
      <c r="W719" s="93"/>
      <c r="X719" s="11"/>
      <c r="Y719" s="11"/>
    </row>
    <row r="720" spans="18:25" x14ac:dyDescent="0.2">
      <c r="R720" s="11"/>
      <c r="S720" s="11"/>
      <c r="T720" s="11"/>
      <c r="V720" s="93"/>
      <c r="W720" s="93"/>
      <c r="X720" s="11"/>
      <c r="Y720" s="11"/>
    </row>
    <row r="721" spans="18:25" x14ac:dyDescent="0.2">
      <c r="R721" s="11"/>
      <c r="S721" s="11"/>
      <c r="T721" s="11"/>
      <c r="V721" s="93"/>
      <c r="W721" s="93"/>
      <c r="X721" s="11"/>
      <c r="Y721" s="11"/>
    </row>
    <row r="722" spans="18:25" x14ac:dyDescent="0.2">
      <c r="R722" s="11"/>
      <c r="S722" s="11"/>
      <c r="T722" s="11"/>
      <c r="V722" s="93"/>
      <c r="W722" s="93"/>
      <c r="X722" s="11"/>
      <c r="Y722" s="11"/>
    </row>
    <row r="723" spans="18:25" x14ac:dyDescent="0.2">
      <c r="R723" s="11"/>
      <c r="S723" s="11"/>
      <c r="T723" s="11"/>
      <c r="V723" s="93"/>
      <c r="W723" s="93"/>
      <c r="X723" s="11"/>
      <c r="Y723" s="11"/>
    </row>
    <row r="724" spans="18:25" x14ac:dyDescent="0.2">
      <c r="R724" s="11"/>
      <c r="S724" s="11"/>
      <c r="T724" s="11"/>
      <c r="V724" s="93"/>
      <c r="W724" s="93"/>
      <c r="X724" s="11"/>
      <c r="Y724" s="11"/>
    </row>
    <row r="725" spans="18:25" x14ac:dyDescent="0.2">
      <c r="R725" s="11"/>
      <c r="S725" s="11"/>
      <c r="T725" s="11"/>
      <c r="V725" s="93"/>
      <c r="W725" s="93"/>
      <c r="X725" s="11"/>
      <c r="Y725" s="11"/>
    </row>
    <row r="726" spans="18:25" x14ac:dyDescent="0.2">
      <c r="R726" s="11"/>
      <c r="S726" s="11"/>
      <c r="T726" s="11"/>
      <c r="V726" s="93"/>
      <c r="W726" s="93"/>
      <c r="X726" s="11"/>
      <c r="Y726" s="11"/>
    </row>
    <row r="727" spans="18:25" x14ac:dyDescent="0.2">
      <c r="R727" s="11"/>
      <c r="S727" s="11"/>
      <c r="T727" s="11"/>
      <c r="V727" s="93"/>
      <c r="W727" s="93"/>
      <c r="X727" s="11"/>
      <c r="Y727" s="11"/>
    </row>
    <row r="728" spans="18:25" x14ac:dyDescent="0.2">
      <c r="R728" s="11"/>
      <c r="S728" s="11"/>
      <c r="T728" s="11"/>
      <c r="V728" s="93"/>
      <c r="W728" s="93"/>
      <c r="X728" s="11"/>
      <c r="Y728" s="11"/>
    </row>
    <row r="729" spans="18:25" x14ac:dyDescent="0.2">
      <c r="R729" s="11"/>
      <c r="S729" s="11"/>
      <c r="T729" s="11"/>
      <c r="V729" s="93"/>
      <c r="W729" s="93"/>
      <c r="X729" s="11"/>
      <c r="Y729" s="11"/>
    </row>
    <row r="730" spans="18:25" x14ac:dyDescent="0.2">
      <c r="R730" s="11"/>
      <c r="S730" s="11"/>
      <c r="T730" s="11"/>
      <c r="V730" s="93"/>
      <c r="W730" s="93"/>
      <c r="X730" s="11"/>
      <c r="Y730" s="11"/>
    </row>
    <row r="731" spans="18:25" x14ac:dyDescent="0.2">
      <c r="R731" s="11"/>
      <c r="S731" s="11"/>
      <c r="T731" s="11"/>
      <c r="V731" s="93"/>
      <c r="W731" s="93"/>
      <c r="X731" s="11"/>
      <c r="Y731" s="11"/>
    </row>
    <row r="732" spans="18:25" x14ac:dyDescent="0.2">
      <c r="R732" s="11"/>
      <c r="S732" s="11"/>
      <c r="T732" s="11"/>
      <c r="V732" s="93"/>
      <c r="W732" s="93"/>
      <c r="X732" s="11"/>
      <c r="Y732" s="11"/>
    </row>
    <row r="733" spans="18:25" x14ac:dyDescent="0.2">
      <c r="R733" s="11"/>
      <c r="S733" s="11"/>
      <c r="T733" s="11"/>
      <c r="V733" s="93"/>
      <c r="W733" s="93"/>
      <c r="X733" s="11"/>
      <c r="Y733" s="11"/>
    </row>
    <row r="734" spans="18:25" x14ac:dyDescent="0.2">
      <c r="R734" s="11"/>
      <c r="S734" s="11"/>
      <c r="T734" s="11"/>
      <c r="V734" s="93"/>
      <c r="W734" s="93"/>
      <c r="X734" s="11"/>
      <c r="Y734" s="11"/>
    </row>
    <row r="735" spans="18:25" x14ac:dyDescent="0.2">
      <c r="R735" s="11"/>
      <c r="S735" s="11"/>
      <c r="T735" s="11"/>
      <c r="V735" s="93"/>
      <c r="W735" s="93"/>
      <c r="X735" s="11"/>
      <c r="Y735" s="11"/>
    </row>
    <row r="736" spans="18:25" x14ac:dyDescent="0.2">
      <c r="R736" s="11"/>
      <c r="S736" s="11"/>
      <c r="T736" s="11"/>
      <c r="V736" s="93"/>
      <c r="W736" s="93"/>
      <c r="X736" s="11"/>
      <c r="Y736" s="11"/>
    </row>
    <row r="737" spans="18:25" x14ac:dyDescent="0.2">
      <c r="R737" s="11"/>
      <c r="S737" s="11"/>
      <c r="T737" s="11"/>
      <c r="V737" s="93"/>
      <c r="W737" s="93"/>
      <c r="X737" s="11"/>
      <c r="Y737" s="11"/>
    </row>
    <row r="738" spans="18:25" x14ac:dyDescent="0.2">
      <c r="R738" s="11"/>
      <c r="S738" s="11"/>
      <c r="T738" s="11"/>
      <c r="V738" s="93"/>
      <c r="W738" s="93"/>
      <c r="X738" s="11"/>
      <c r="Y738" s="11"/>
    </row>
    <row r="739" spans="18:25" x14ac:dyDescent="0.2">
      <c r="R739" s="11"/>
      <c r="S739" s="11"/>
      <c r="T739" s="11"/>
      <c r="V739" s="93"/>
      <c r="W739" s="93"/>
      <c r="X739" s="11"/>
      <c r="Y739" s="11"/>
    </row>
    <row r="740" spans="18:25" x14ac:dyDescent="0.2">
      <c r="R740" s="11"/>
      <c r="S740" s="11"/>
      <c r="T740" s="11"/>
      <c r="V740" s="93"/>
      <c r="W740" s="93"/>
      <c r="X740" s="11"/>
      <c r="Y740" s="11"/>
    </row>
    <row r="741" spans="18:25" x14ac:dyDescent="0.2">
      <c r="R741" s="11"/>
      <c r="S741" s="11"/>
      <c r="T741" s="11"/>
      <c r="V741" s="93"/>
      <c r="W741" s="93"/>
      <c r="X741" s="11"/>
      <c r="Y741" s="11"/>
    </row>
    <row r="742" spans="18:25" x14ac:dyDescent="0.2">
      <c r="R742" s="11"/>
      <c r="S742" s="11"/>
      <c r="T742" s="11"/>
      <c r="V742" s="93"/>
      <c r="W742" s="93"/>
      <c r="X742" s="11"/>
      <c r="Y742" s="11"/>
    </row>
    <row r="743" spans="18:25" x14ac:dyDescent="0.2">
      <c r="R743" s="11"/>
      <c r="S743" s="11"/>
      <c r="T743" s="11"/>
      <c r="V743" s="93"/>
      <c r="W743" s="93"/>
      <c r="X743" s="11"/>
      <c r="Y743" s="11"/>
    </row>
    <row r="744" spans="18:25" x14ac:dyDescent="0.2">
      <c r="R744" s="11"/>
      <c r="S744" s="11"/>
      <c r="T744" s="11"/>
      <c r="V744" s="93"/>
      <c r="W744" s="93"/>
      <c r="X744" s="11"/>
      <c r="Y744" s="11"/>
    </row>
    <row r="745" spans="18:25" x14ac:dyDescent="0.2">
      <c r="R745" s="11"/>
      <c r="S745" s="11"/>
      <c r="T745" s="11"/>
      <c r="V745" s="93"/>
      <c r="W745" s="93"/>
      <c r="X745" s="11"/>
      <c r="Y745" s="11"/>
    </row>
    <row r="746" spans="18:25" x14ac:dyDescent="0.2">
      <c r="R746" s="11"/>
      <c r="S746" s="11"/>
      <c r="T746" s="11"/>
      <c r="V746" s="93"/>
      <c r="W746" s="93"/>
      <c r="X746" s="11"/>
      <c r="Y746" s="11"/>
    </row>
    <row r="747" spans="18:25" x14ac:dyDescent="0.2">
      <c r="R747" s="11"/>
      <c r="S747" s="11"/>
      <c r="T747" s="11"/>
      <c r="V747" s="93"/>
      <c r="W747" s="93"/>
      <c r="X747" s="11"/>
      <c r="Y747" s="11"/>
    </row>
    <row r="748" spans="18:25" x14ac:dyDescent="0.2">
      <c r="R748" s="11"/>
      <c r="S748" s="11"/>
      <c r="T748" s="11"/>
      <c r="V748" s="93"/>
      <c r="W748" s="93"/>
      <c r="X748" s="11"/>
      <c r="Y748" s="11"/>
    </row>
    <row r="749" spans="18:25" x14ac:dyDescent="0.2">
      <c r="R749" s="11"/>
      <c r="S749" s="11"/>
      <c r="T749" s="11"/>
      <c r="V749" s="93"/>
      <c r="W749" s="93"/>
      <c r="X749" s="11"/>
      <c r="Y749" s="11"/>
    </row>
    <row r="750" spans="18:25" x14ac:dyDescent="0.2">
      <c r="R750" s="11"/>
      <c r="S750" s="11"/>
      <c r="T750" s="11"/>
      <c r="V750" s="93"/>
      <c r="W750" s="93"/>
      <c r="X750" s="11"/>
      <c r="Y750" s="11"/>
    </row>
    <row r="751" spans="18:25" x14ac:dyDescent="0.2">
      <c r="R751" s="11"/>
      <c r="S751" s="11"/>
      <c r="T751" s="11"/>
      <c r="V751" s="93"/>
      <c r="W751" s="93"/>
      <c r="X751" s="11"/>
      <c r="Y751" s="11"/>
    </row>
    <row r="752" spans="18:25" x14ac:dyDescent="0.2">
      <c r="R752" s="11"/>
      <c r="S752" s="11"/>
      <c r="T752" s="11"/>
      <c r="V752" s="93"/>
      <c r="W752" s="93"/>
      <c r="X752" s="11"/>
      <c r="Y752" s="11"/>
    </row>
    <row r="753" spans="18:25" x14ac:dyDescent="0.2">
      <c r="R753" s="11"/>
      <c r="S753" s="11"/>
      <c r="T753" s="11"/>
      <c r="V753" s="93"/>
      <c r="W753" s="93"/>
      <c r="X753" s="11"/>
      <c r="Y753" s="11"/>
    </row>
    <row r="754" spans="18:25" x14ac:dyDescent="0.2">
      <c r="R754" s="11"/>
      <c r="S754" s="11"/>
      <c r="T754" s="11"/>
      <c r="V754" s="93"/>
      <c r="W754" s="93"/>
      <c r="X754" s="11"/>
      <c r="Y754" s="11"/>
    </row>
    <row r="755" spans="18:25" x14ac:dyDescent="0.2">
      <c r="R755" s="11"/>
      <c r="S755" s="11"/>
      <c r="T755" s="11"/>
      <c r="V755" s="93"/>
      <c r="W755" s="93"/>
      <c r="X755" s="11"/>
      <c r="Y755" s="11"/>
    </row>
    <row r="756" spans="18:25" x14ac:dyDescent="0.2">
      <c r="R756" s="11"/>
      <c r="S756" s="11"/>
      <c r="T756" s="11"/>
      <c r="V756" s="93"/>
      <c r="W756" s="93"/>
      <c r="X756" s="11"/>
      <c r="Y756" s="11"/>
    </row>
    <row r="757" spans="18:25" x14ac:dyDescent="0.2">
      <c r="R757" s="11"/>
      <c r="S757" s="11"/>
      <c r="T757" s="11"/>
      <c r="V757" s="93"/>
      <c r="W757" s="93"/>
      <c r="X757" s="11"/>
      <c r="Y757" s="11"/>
    </row>
    <row r="758" spans="18:25" x14ac:dyDescent="0.2">
      <c r="R758" s="11"/>
      <c r="S758" s="11"/>
      <c r="T758" s="11"/>
      <c r="V758" s="93"/>
      <c r="W758" s="93"/>
      <c r="X758" s="11"/>
      <c r="Y758" s="11"/>
    </row>
    <row r="759" spans="18:25" x14ac:dyDescent="0.2">
      <c r="R759" s="11"/>
      <c r="S759" s="11"/>
      <c r="T759" s="11"/>
      <c r="V759" s="93"/>
      <c r="W759" s="93"/>
      <c r="X759" s="11"/>
      <c r="Y759" s="11"/>
    </row>
    <row r="760" spans="18:25" x14ac:dyDescent="0.2">
      <c r="R760" s="11"/>
      <c r="S760" s="11"/>
      <c r="T760" s="11"/>
      <c r="V760" s="93"/>
      <c r="W760" s="93"/>
      <c r="X760" s="11"/>
      <c r="Y760" s="11"/>
    </row>
    <row r="761" spans="18:25" x14ac:dyDescent="0.2">
      <c r="R761" s="11"/>
      <c r="S761" s="11"/>
      <c r="T761" s="11"/>
      <c r="V761" s="93"/>
      <c r="W761" s="93"/>
      <c r="X761" s="11"/>
      <c r="Y761" s="11"/>
    </row>
    <row r="762" spans="18:25" x14ac:dyDescent="0.2">
      <c r="R762" s="11"/>
      <c r="S762" s="11"/>
      <c r="T762" s="11"/>
      <c r="V762" s="93"/>
      <c r="W762" s="93"/>
      <c r="X762" s="11"/>
      <c r="Y762" s="11"/>
    </row>
    <row r="763" spans="18:25" x14ac:dyDescent="0.2">
      <c r="R763" s="11"/>
      <c r="S763" s="11"/>
      <c r="T763" s="11"/>
      <c r="V763" s="93"/>
      <c r="W763" s="93"/>
      <c r="X763" s="11"/>
      <c r="Y763" s="11"/>
    </row>
    <row r="764" spans="18:25" x14ac:dyDescent="0.2">
      <c r="R764" s="11"/>
      <c r="S764" s="11"/>
      <c r="T764" s="11"/>
      <c r="V764" s="93"/>
      <c r="W764" s="93"/>
      <c r="X764" s="11"/>
      <c r="Y764" s="11"/>
    </row>
    <row r="765" spans="18:25" x14ac:dyDescent="0.2">
      <c r="R765" s="11"/>
      <c r="S765" s="11"/>
      <c r="T765" s="11"/>
      <c r="V765" s="93"/>
      <c r="W765" s="93"/>
      <c r="X765" s="11"/>
      <c r="Y765" s="11"/>
    </row>
    <row r="766" spans="18:25" x14ac:dyDescent="0.2">
      <c r="R766" s="11"/>
      <c r="S766" s="11"/>
      <c r="T766" s="11"/>
      <c r="V766" s="93"/>
      <c r="W766" s="93"/>
      <c r="X766" s="11"/>
      <c r="Y766" s="11"/>
    </row>
    <row r="767" spans="18:25" x14ac:dyDescent="0.2">
      <c r="R767" s="11"/>
      <c r="S767" s="11"/>
      <c r="T767" s="11"/>
      <c r="V767" s="93"/>
      <c r="W767" s="93"/>
      <c r="X767" s="11"/>
      <c r="Y767" s="11"/>
    </row>
    <row r="768" spans="18:25" x14ac:dyDescent="0.2">
      <c r="R768" s="11"/>
      <c r="S768" s="11"/>
      <c r="T768" s="11"/>
      <c r="V768" s="93"/>
      <c r="W768" s="93"/>
      <c r="X768" s="11"/>
      <c r="Y768" s="11"/>
    </row>
    <row r="769" spans="18:25" x14ac:dyDescent="0.2">
      <c r="R769" s="11"/>
      <c r="S769" s="11"/>
      <c r="T769" s="11"/>
      <c r="V769" s="93"/>
      <c r="W769" s="93"/>
      <c r="X769" s="11"/>
      <c r="Y769" s="11"/>
    </row>
    <row r="770" spans="18:25" x14ac:dyDescent="0.2">
      <c r="R770" s="11"/>
      <c r="S770" s="11"/>
      <c r="T770" s="11"/>
      <c r="V770" s="93"/>
      <c r="W770" s="93"/>
      <c r="X770" s="11"/>
      <c r="Y770" s="11"/>
    </row>
    <row r="771" spans="18:25" x14ac:dyDescent="0.2">
      <c r="R771" s="11"/>
      <c r="S771" s="11"/>
      <c r="T771" s="11"/>
      <c r="V771" s="93"/>
      <c r="W771" s="93"/>
      <c r="X771" s="11"/>
      <c r="Y771" s="11"/>
    </row>
    <row r="772" spans="18:25" x14ac:dyDescent="0.2">
      <c r="R772" s="11"/>
      <c r="S772" s="11"/>
      <c r="T772" s="11"/>
      <c r="V772" s="93"/>
      <c r="W772" s="93"/>
      <c r="X772" s="11"/>
      <c r="Y772" s="11"/>
    </row>
    <row r="773" spans="18:25" x14ac:dyDescent="0.2">
      <c r="R773" s="11"/>
      <c r="S773" s="11"/>
      <c r="T773" s="11"/>
      <c r="V773" s="93"/>
      <c r="W773" s="93"/>
      <c r="X773" s="11"/>
      <c r="Y773" s="11"/>
    </row>
    <row r="774" spans="18:25" x14ac:dyDescent="0.2">
      <c r="R774" s="11"/>
      <c r="S774" s="11"/>
      <c r="T774" s="11"/>
      <c r="V774" s="93"/>
      <c r="W774" s="93"/>
      <c r="X774" s="11"/>
      <c r="Y774" s="11"/>
    </row>
    <row r="775" spans="18:25" x14ac:dyDescent="0.2">
      <c r="R775" s="11"/>
      <c r="S775" s="11"/>
      <c r="T775" s="11"/>
      <c r="V775" s="93"/>
      <c r="W775" s="93"/>
      <c r="X775" s="11"/>
      <c r="Y775" s="11"/>
    </row>
    <row r="776" spans="18:25" x14ac:dyDescent="0.2">
      <c r="R776" s="11"/>
      <c r="S776" s="11"/>
      <c r="T776" s="11"/>
      <c r="V776" s="93"/>
      <c r="W776" s="93"/>
      <c r="X776" s="11"/>
      <c r="Y776" s="11"/>
    </row>
    <row r="777" spans="18:25" x14ac:dyDescent="0.2">
      <c r="R777" s="11"/>
      <c r="S777" s="11"/>
      <c r="T777" s="11"/>
      <c r="V777" s="93"/>
      <c r="W777" s="93"/>
      <c r="X777" s="11"/>
      <c r="Y777" s="11"/>
    </row>
    <row r="778" spans="18:25" x14ac:dyDescent="0.2">
      <c r="R778" s="11"/>
      <c r="S778" s="11"/>
      <c r="T778" s="11"/>
      <c r="V778" s="93"/>
      <c r="W778" s="93"/>
      <c r="X778" s="11"/>
      <c r="Y778" s="11"/>
    </row>
    <row r="779" spans="18:25" x14ac:dyDescent="0.2">
      <c r="R779" s="11"/>
      <c r="S779" s="11"/>
      <c r="T779" s="11"/>
      <c r="V779" s="93"/>
      <c r="W779" s="93"/>
      <c r="X779" s="11"/>
      <c r="Y779" s="11"/>
    </row>
    <row r="780" spans="18:25" x14ac:dyDescent="0.2">
      <c r="R780" s="11"/>
      <c r="S780" s="11"/>
      <c r="T780" s="11"/>
      <c r="V780" s="93"/>
      <c r="W780" s="93"/>
      <c r="X780" s="11"/>
      <c r="Y780" s="11"/>
    </row>
    <row r="781" spans="18:25" x14ac:dyDescent="0.2">
      <c r="R781" s="11"/>
      <c r="S781" s="11"/>
      <c r="T781" s="11"/>
      <c r="V781" s="93"/>
      <c r="W781" s="93"/>
      <c r="X781" s="11"/>
      <c r="Y781" s="11"/>
    </row>
    <row r="782" spans="18:25" x14ac:dyDescent="0.2">
      <c r="R782" s="11"/>
      <c r="S782" s="11"/>
      <c r="T782" s="11"/>
      <c r="V782" s="93"/>
      <c r="W782" s="93"/>
      <c r="X782" s="11"/>
      <c r="Y782" s="11"/>
    </row>
    <row r="783" spans="18:25" x14ac:dyDescent="0.2">
      <c r="R783" s="11"/>
      <c r="S783" s="11"/>
      <c r="T783" s="11"/>
      <c r="V783" s="93"/>
      <c r="W783" s="93"/>
      <c r="X783" s="11"/>
      <c r="Y783" s="11"/>
    </row>
    <row r="784" spans="18:25" x14ac:dyDescent="0.2">
      <c r="R784" s="11"/>
      <c r="S784" s="11"/>
      <c r="T784" s="11"/>
      <c r="V784" s="93"/>
      <c r="W784" s="93"/>
      <c r="X784" s="11"/>
      <c r="Y784" s="11"/>
    </row>
    <row r="785" spans="18:25" x14ac:dyDescent="0.2">
      <c r="R785" s="11"/>
      <c r="S785" s="11"/>
      <c r="T785" s="11"/>
      <c r="V785" s="93"/>
      <c r="W785" s="93"/>
      <c r="X785" s="11"/>
      <c r="Y785" s="11"/>
    </row>
    <row r="786" spans="18:25" x14ac:dyDescent="0.2">
      <c r="R786" s="11"/>
      <c r="S786" s="11"/>
      <c r="T786" s="11"/>
      <c r="V786" s="93"/>
      <c r="W786" s="93"/>
      <c r="X786" s="11"/>
      <c r="Y786" s="11"/>
    </row>
    <row r="787" spans="18:25" x14ac:dyDescent="0.2">
      <c r="R787" s="11"/>
      <c r="S787" s="11"/>
      <c r="T787" s="11"/>
      <c r="V787" s="93"/>
      <c r="W787" s="93"/>
      <c r="X787" s="11"/>
      <c r="Y787" s="11"/>
    </row>
    <row r="788" spans="18:25" x14ac:dyDescent="0.2">
      <c r="R788" s="11"/>
      <c r="S788" s="11"/>
      <c r="T788" s="11"/>
      <c r="V788" s="93"/>
      <c r="W788" s="93"/>
      <c r="X788" s="11"/>
      <c r="Y788" s="11"/>
    </row>
    <row r="789" spans="18:25" x14ac:dyDescent="0.2">
      <c r="R789" s="11"/>
      <c r="S789" s="11"/>
      <c r="T789" s="11"/>
      <c r="V789" s="93"/>
      <c r="W789" s="93"/>
      <c r="X789" s="11"/>
      <c r="Y789" s="11"/>
    </row>
    <row r="790" spans="18:25" x14ac:dyDescent="0.2">
      <c r="R790" s="11"/>
      <c r="S790" s="11"/>
      <c r="T790" s="11"/>
      <c r="V790" s="93"/>
      <c r="W790" s="93"/>
      <c r="X790" s="11"/>
      <c r="Y790" s="11"/>
    </row>
    <row r="791" spans="18:25" x14ac:dyDescent="0.2">
      <c r="R791" s="11"/>
      <c r="S791" s="11"/>
      <c r="T791" s="11"/>
      <c r="V791" s="93"/>
      <c r="W791" s="93"/>
      <c r="X791" s="11"/>
      <c r="Y791" s="11"/>
    </row>
    <row r="792" spans="18:25" x14ac:dyDescent="0.2">
      <c r="R792" s="11"/>
      <c r="S792" s="11"/>
      <c r="T792" s="11"/>
      <c r="V792" s="93"/>
      <c r="W792" s="93"/>
      <c r="X792" s="11"/>
      <c r="Y792" s="11"/>
    </row>
    <row r="793" spans="18:25" x14ac:dyDescent="0.2">
      <c r="R793" s="11"/>
      <c r="S793" s="11"/>
      <c r="T793" s="11"/>
      <c r="V793" s="93"/>
      <c r="W793" s="93"/>
      <c r="X793" s="11"/>
      <c r="Y793" s="11"/>
    </row>
    <row r="794" spans="18:25" x14ac:dyDescent="0.2">
      <c r="R794" s="11"/>
      <c r="S794" s="11"/>
      <c r="T794" s="11"/>
      <c r="V794" s="93"/>
      <c r="W794" s="93"/>
      <c r="X794" s="11"/>
      <c r="Y794" s="11"/>
    </row>
    <row r="795" spans="18:25" x14ac:dyDescent="0.2">
      <c r="R795" s="11"/>
      <c r="S795" s="11"/>
      <c r="T795" s="11"/>
      <c r="V795" s="93"/>
      <c r="W795" s="93"/>
      <c r="X795" s="11"/>
      <c r="Y795" s="11"/>
    </row>
    <row r="796" spans="18:25" x14ac:dyDescent="0.2">
      <c r="R796" s="11"/>
      <c r="S796" s="11"/>
      <c r="T796" s="11"/>
      <c r="V796" s="93"/>
      <c r="W796" s="93"/>
      <c r="X796" s="11"/>
      <c r="Y796" s="11"/>
    </row>
    <row r="797" spans="18:25" x14ac:dyDescent="0.2">
      <c r="R797" s="11"/>
      <c r="S797" s="11"/>
      <c r="T797" s="11"/>
      <c r="V797" s="93"/>
      <c r="W797" s="93"/>
      <c r="X797" s="11"/>
      <c r="Y797" s="11"/>
    </row>
    <row r="798" spans="18:25" x14ac:dyDescent="0.2">
      <c r="R798" s="11"/>
      <c r="S798" s="11"/>
      <c r="T798" s="11"/>
      <c r="V798" s="93"/>
      <c r="W798" s="93"/>
      <c r="X798" s="11"/>
      <c r="Y798" s="11"/>
    </row>
    <row r="799" spans="18:25" x14ac:dyDescent="0.2">
      <c r="R799" s="11"/>
      <c r="S799" s="11"/>
      <c r="T799" s="11"/>
      <c r="V799" s="93"/>
      <c r="W799" s="93"/>
      <c r="X799" s="11"/>
      <c r="Y799" s="11"/>
    </row>
    <row r="800" spans="18:25" x14ac:dyDescent="0.2">
      <c r="R800" s="11"/>
      <c r="S800" s="11"/>
      <c r="T800" s="11"/>
      <c r="V800" s="93"/>
      <c r="W800" s="93"/>
      <c r="X800" s="11"/>
      <c r="Y800" s="11"/>
    </row>
    <row r="801" spans="18:25" x14ac:dyDescent="0.2">
      <c r="R801" s="11"/>
      <c r="S801" s="11"/>
      <c r="T801" s="11"/>
      <c r="V801" s="93"/>
      <c r="W801" s="93"/>
      <c r="X801" s="11"/>
      <c r="Y801" s="11"/>
    </row>
    <row r="802" spans="18:25" x14ac:dyDescent="0.2">
      <c r="R802" s="11"/>
      <c r="S802" s="11"/>
      <c r="T802" s="11"/>
      <c r="V802" s="93"/>
      <c r="W802" s="93"/>
      <c r="X802" s="11"/>
      <c r="Y802" s="11"/>
    </row>
    <row r="803" spans="18:25" x14ac:dyDescent="0.2">
      <c r="R803" s="11"/>
      <c r="S803" s="11"/>
      <c r="T803" s="11"/>
      <c r="V803" s="93"/>
      <c r="W803" s="93"/>
      <c r="X803" s="11"/>
      <c r="Y803" s="11"/>
    </row>
    <row r="804" spans="18:25" x14ac:dyDescent="0.2">
      <c r="R804" s="11"/>
      <c r="S804" s="11"/>
      <c r="T804" s="11"/>
      <c r="V804" s="93"/>
      <c r="W804" s="93"/>
      <c r="X804" s="11"/>
      <c r="Y804" s="11"/>
    </row>
    <row r="805" spans="18:25" x14ac:dyDescent="0.2">
      <c r="R805" s="11"/>
      <c r="S805" s="11"/>
      <c r="T805" s="11"/>
      <c r="V805" s="93"/>
      <c r="W805" s="93"/>
      <c r="X805" s="11"/>
      <c r="Y805" s="11"/>
    </row>
    <row r="806" spans="18:25" x14ac:dyDescent="0.2">
      <c r="R806" s="11"/>
      <c r="S806" s="11"/>
      <c r="T806" s="11"/>
      <c r="V806" s="93"/>
      <c r="W806" s="93"/>
      <c r="X806" s="11"/>
      <c r="Y806" s="11"/>
    </row>
    <row r="807" spans="18:25" x14ac:dyDescent="0.2">
      <c r="R807" s="11"/>
      <c r="S807" s="11"/>
      <c r="T807" s="11"/>
      <c r="V807" s="93"/>
      <c r="W807" s="93"/>
      <c r="X807" s="11"/>
      <c r="Y807" s="11"/>
    </row>
    <row r="808" spans="18:25" x14ac:dyDescent="0.2">
      <c r="R808" s="11"/>
      <c r="S808" s="11"/>
      <c r="T808" s="11"/>
      <c r="V808" s="93"/>
      <c r="W808" s="93"/>
      <c r="X808" s="11"/>
      <c r="Y808" s="11"/>
    </row>
    <row r="809" spans="18:25" x14ac:dyDescent="0.2">
      <c r="R809" s="11"/>
      <c r="S809" s="11"/>
      <c r="T809" s="11"/>
      <c r="V809" s="93"/>
      <c r="W809" s="93"/>
      <c r="X809" s="11"/>
      <c r="Y809" s="11"/>
    </row>
    <row r="810" spans="18:25" x14ac:dyDescent="0.2">
      <c r="R810" s="11"/>
      <c r="S810" s="11"/>
      <c r="T810" s="11"/>
      <c r="V810" s="93"/>
      <c r="W810" s="93"/>
      <c r="X810" s="11"/>
      <c r="Y810" s="11"/>
    </row>
    <row r="811" spans="18:25" x14ac:dyDescent="0.2">
      <c r="R811" s="11"/>
      <c r="S811" s="11"/>
      <c r="T811" s="11"/>
      <c r="V811" s="93"/>
      <c r="W811" s="93"/>
      <c r="X811" s="11"/>
      <c r="Y811" s="11"/>
    </row>
    <row r="812" spans="18:25" x14ac:dyDescent="0.2">
      <c r="R812" s="11"/>
      <c r="S812" s="11"/>
      <c r="T812" s="11"/>
      <c r="V812" s="93"/>
      <c r="W812" s="93"/>
      <c r="X812" s="11"/>
      <c r="Y812" s="11"/>
    </row>
    <row r="813" spans="18:25" x14ac:dyDescent="0.2">
      <c r="R813" s="11"/>
      <c r="S813" s="11"/>
      <c r="T813" s="11"/>
      <c r="V813" s="93"/>
      <c r="W813" s="93"/>
      <c r="X813" s="11"/>
      <c r="Y813" s="11"/>
    </row>
    <row r="814" spans="18:25" x14ac:dyDescent="0.2">
      <c r="R814" s="11"/>
      <c r="S814" s="11"/>
      <c r="T814" s="11"/>
      <c r="V814" s="93"/>
      <c r="W814" s="93"/>
      <c r="X814" s="11"/>
      <c r="Y814" s="11"/>
    </row>
    <row r="815" spans="18:25" x14ac:dyDescent="0.2">
      <c r="R815" s="11"/>
      <c r="S815" s="11"/>
      <c r="T815" s="11"/>
      <c r="V815" s="93"/>
      <c r="W815" s="93"/>
      <c r="X815" s="11"/>
      <c r="Y815" s="11"/>
    </row>
    <row r="816" spans="18:25" x14ac:dyDescent="0.2">
      <c r="R816" s="11"/>
      <c r="S816" s="11"/>
      <c r="T816" s="11"/>
      <c r="V816" s="93"/>
      <c r="W816" s="93"/>
      <c r="X816" s="11"/>
      <c r="Y816" s="11"/>
    </row>
    <row r="817" spans="18:25" x14ac:dyDescent="0.2">
      <c r="R817" s="11"/>
      <c r="S817" s="11"/>
      <c r="T817" s="11"/>
      <c r="V817" s="93"/>
      <c r="W817" s="93"/>
      <c r="X817" s="11"/>
      <c r="Y817" s="11"/>
    </row>
    <row r="818" spans="18:25" x14ac:dyDescent="0.2">
      <c r="R818" s="11"/>
      <c r="S818" s="11"/>
      <c r="T818" s="11"/>
      <c r="V818" s="93"/>
      <c r="W818" s="93"/>
      <c r="X818" s="11"/>
      <c r="Y818" s="11"/>
    </row>
    <row r="819" spans="18:25" x14ac:dyDescent="0.2">
      <c r="R819" s="11"/>
      <c r="S819" s="11"/>
      <c r="T819" s="11"/>
      <c r="V819" s="93"/>
      <c r="W819" s="93"/>
      <c r="X819" s="11"/>
      <c r="Y819" s="11"/>
    </row>
    <row r="820" spans="18:25" x14ac:dyDescent="0.2">
      <c r="R820" s="11"/>
      <c r="S820" s="11"/>
      <c r="T820" s="11"/>
      <c r="V820" s="93"/>
      <c r="W820" s="93"/>
      <c r="X820" s="11"/>
      <c r="Y820" s="11"/>
    </row>
    <row r="821" spans="18:25" x14ac:dyDescent="0.2">
      <c r="R821" s="11"/>
      <c r="S821" s="11"/>
      <c r="T821" s="11"/>
      <c r="V821" s="93"/>
      <c r="W821" s="93"/>
      <c r="X821" s="11"/>
      <c r="Y821" s="11"/>
    </row>
    <row r="822" spans="18:25" x14ac:dyDescent="0.2">
      <c r="R822" s="11"/>
      <c r="S822" s="11"/>
      <c r="T822" s="11"/>
      <c r="V822" s="93"/>
      <c r="W822" s="93"/>
      <c r="X822" s="11"/>
      <c r="Y822" s="11"/>
    </row>
    <row r="823" spans="18:25" x14ac:dyDescent="0.2">
      <c r="R823" s="11"/>
      <c r="S823" s="11"/>
      <c r="T823" s="11"/>
      <c r="V823" s="93"/>
      <c r="W823" s="93"/>
      <c r="X823" s="11"/>
      <c r="Y823" s="11"/>
    </row>
    <row r="824" spans="18:25" x14ac:dyDescent="0.2">
      <c r="R824" s="11"/>
      <c r="S824" s="11"/>
      <c r="T824" s="11"/>
      <c r="V824" s="93"/>
      <c r="W824" s="93"/>
      <c r="X824" s="11"/>
      <c r="Y824" s="11"/>
    </row>
    <row r="825" spans="18:25" x14ac:dyDescent="0.2">
      <c r="R825" s="11"/>
      <c r="S825" s="11"/>
      <c r="T825" s="11"/>
      <c r="V825" s="93"/>
      <c r="W825" s="93"/>
      <c r="X825" s="11"/>
      <c r="Y825" s="11"/>
    </row>
    <row r="826" spans="18:25" x14ac:dyDescent="0.2">
      <c r="R826" s="11"/>
      <c r="S826" s="11"/>
      <c r="T826" s="11"/>
      <c r="V826" s="93"/>
      <c r="W826" s="93"/>
      <c r="X826" s="11"/>
      <c r="Y826" s="11"/>
    </row>
    <row r="827" spans="18:25" x14ac:dyDescent="0.2">
      <c r="R827" s="11"/>
      <c r="S827" s="11"/>
      <c r="T827" s="11"/>
      <c r="V827" s="93"/>
      <c r="W827" s="93"/>
      <c r="X827" s="11"/>
      <c r="Y827" s="11"/>
    </row>
    <row r="828" spans="18:25" x14ac:dyDescent="0.2">
      <c r="R828" s="11"/>
      <c r="S828" s="11"/>
      <c r="T828" s="11"/>
      <c r="V828" s="93"/>
      <c r="W828" s="93"/>
      <c r="X828" s="11"/>
      <c r="Y828" s="11"/>
    </row>
    <row r="829" spans="18:25" x14ac:dyDescent="0.2">
      <c r="R829" s="11"/>
      <c r="S829" s="11"/>
      <c r="T829" s="11"/>
      <c r="V829" s="93"/>
      <c r="W829" s="93"/>
      <c r="X829" s="11"/>
      <c r="Y829" s="11"/>
    </row>
    <row r="830" spans="18:25" x14ac:dyDescent="0.2">
      <c r="R830" s="11"/>
      <c r="S830" s="11"/>
      <c r="T830" s="11"/>
      <c r="V830" s="93"/>
      <c r="W830" s="93"/>
      <c r="X830" s="11"/>
      <c r="Y830" s="11"/>
    </row>
    <row r="831" spans="18:25" x14ac:dyDescent="0.2">
      <c r="R831" s="11"/>
      <c r="S831" s="11"/>
      <c r="T831" s="11"/>
      <c r="V831" s="93"/>
      <c r="W831" s="93"/>
      <c r="X831" s="11"/>
      <c r="Y831" s="11"/>
    </row>
    <row r="832" spans="18:25" x14ac:dyDescent="0.2">
      <c r="R832" s="11"/>
      <c r="S832" s="11"/>
      <c r="T832" s="11"/>
      <c r="V832" s="93"/>
      <c r="W832" s="93"/>
      <c r="X832" s="11"/>
      <c r="Y832" s="11"/>
    </row>
    <row r="833" spans="18:25" x14ac:dyDescent="0.2">
      <c r="R833" s="11"/>
      <c r="S833" s="11"/>
      <c r="T833" s="11"/>
      <c r="V833" s="93"/>
      <c r="W833" s="93"/>
      <c r="X833" s="11"/>
      <c r="Y833" s="11"/>
    </row>
    <row r="834" spans="18:25" x14ac:dyDescent="0.2">
      <c r="R834" s="11"/>
      <c r="S834" s="11"/>
      <c r="T834" s="11"/>
      <c r="V834" s="93"/>
      <c r="W834" s="93"/>
      <c r="X834" s="11"/>
      <c r="Y834" s="11"/>
    </row>
    <row r="835" spans="18:25" x14ac:dyDescent="0.2">
      <c r="R835" s="11"/>
      <c r="S835" s="11"/>
      <c r="T835" s="11"/>
      <c r="V835" s="93"/>
      <c r="W835" s="93"/>
      <c r="X835" s="11"/>
      <c r="Y835" s="11"/>
    </row>
    <row r="836" spans="18:25" x14ac:dyDescent="0.2">
      <c r="R836" s="11"/>
      <c r="S836" s="11"/>
      <c r="T836" s="11"/>
      <c r="V836" s="93"/>
      <c r="W836" s="93"/>
      <c r="X836" s="11"/>
      <c r="Y836" s="11"/>
    </row>
    <row r="837" spans="18:25" x14ac:dyDescent="0.2">
      <c r="R837" s="11"/>
      <c r="S837" s="11"/>
      <c r="T837" s="11"/>
      <c r="V837" s="93"/>
      <c r="W837" s="93"/>
      <c r="X837" s="11"/>
      <c r="Y837" s="11"/>
    </row>
    <row r="838" spans="18:25" x14ac:dyDescent="0.2">
      <c r="R838" s="11"/>
      <c r="S838" s="11"/>
      <c r="T838" s="11"/>
      <c r="V838" s="93"/>
      <c r="W838" s="93"/>
      <c r="X838" s="11"/>
      <c r="Y838" s="11"/>
    </row>
    <row r="839" spans="18:25" x14ac:dyDescent="0.2">
      <c r="R839" s="11"/>
      <c r="S839" s="11"/>
      <c r="T839" s="11"/>
      <c r="V839" s="93"/>
      <c r="W839" s="93"/>
      <c r="X839" s="11"/>
      <c r="Y839" s="11"/>
    </row>
    <row r="840" spans="18:25" x14ac:dyDescent="0.2">
      <c r="R840" s="11"/>
      <c r="S840" s="11"/>
      <c r="T840" s="11"/>
      <c r="V840" s="93"/>
      <c r="W840" s="93"/>
      <c r="X840" s="11"/>
      <c r="Y840" s="11"/>
    </row>
    <row r="841" spans="18:25" x14ac:dyDescent="0.2">
      <c r="R841" s="11"/>
      <c r="S841" s="11"/>
      <c r="T841" s="11"/>
      <c r="V841" s="93"/>
      <c r="W841" s="93"/>
      <c r="X841" s="11"/>
      <c r="Y841" s="11"/>
    </row>
    <row r="842" spans="18:25" x14ac:dyDescent="0.2">
      <c r="R842" s="11"/>
      <c r="S842" s="11"/>
      <c r="T842" s="11"/>
      <c r="V842" s="93"/>
      <c r="W842" s="93"/>
      <c r="X842" s="11"/>
      <c r="Y842" s="11"/>
    </row>
    <row r="843" spans="18:25" x14ac:dyDescent="0.2">
      <c r="R843" s="11"/>
      <c r="S843" s="11"/>
      <c r="T843" s="11"/>
      <c r="V843" s="93"/>
      <c r="W843" s="93"/>
      <c r="X843" s="11"/>
      <c r="Y843" s="11"/>
    </row>
    <row r="844" spans="18:25" x14ac:dyDescent="0.2">
      <c r="R844" s="11"/>
      <c r="S844" s="11"/>
      <c r="T844" s="11"/>
      <c r="V844" s="93"/>
      <c r="W844" s="93"/>
      <c r="X844" s="11"/>
      <c r="Y844" s="11"/>
    </row>
    <row r="845" spans="18:25" x14ac:dyDescent="0.2">
      <c r="R845" s="11"/>
      <c r="S845" s="11"/>
      <c r="T845" s="11"/>
      <c r="V845" s="93"/>
      <c r="W845" s="93"/>
      <c r="X845" s="11"/>
      <c r="Y845" s="11"/>
    </row>
    <row r="846" spans="18:25" x14ac:dyDescent="0.2">
      <c r="R846" s="11"/>
      <c r="S846" s="11"/>
      <c r="T846" s="11"/>
      <c r="V846" s="93"/>
      <c r="W846" s="93"/>
      <c r="X846" s="11"/>
      <c r="Y846" s="11"/>
    </row>
    <row r="847" spans="18:25" x14ac:dyDescent="0.2">
      <c r="R847" s="11"/>
      <c r="S847" s="11"/>
      <c r="T847" s="11"/>
      <c r="V847" s="93"/>
      <c r="W847" s="93"/>
      <c r="X847" s="11"/>
      <c r="Y847" s="11"/>
    </row>
    <row r="848" spans="18:25" x14ac:dyDescent="0.2">
      <c r="R848" s="11"/>
      <c r="S848" s="11"/>
      <c r="T848" s="11"/>
      <c r="V848" s="93"/>
      <c r="W848" s="93"/>
      <c r="X848" s="11"/>
      <c r="Y848" s="11"/>
    </row>
    <row r="849" spans="18:25" x14ac:dyDescent="0.2">
      <c r="R849" s="11"/>
      <c r="S849" s="11"/>
      <c r="T849" s="11"/>
      <c r="V849" s="93"/>
      <c r="W849" s="93"/>
      <c r="X849" s="11"/>
      <c r="Y849" s="11"/>
    </row>
    <row r="850" spans="18:25" x14ac:dyDescent="0.2">
      <c r="R850" s="11"/>
      <c r="S850" s="11"/>
      <c r="T850" s="11"/>
      <c r="V850" s="93"/>
      <c r="W850" s="93"/>
      <c r="X850" s="11"/>
      <c r="Y850" s="11"/>
    </row>
    <row r="851" spans="18:25" x14ac:dyDescent="0.2">
      <c r="R851" s="11"/>
      <c r="S851" s="11"/>
      <c r="T851" s="11"/>
      <c r="V851" s="93"/>
      <c r="W851" s="93"/>
      <c r="X851" s="11"/>
      <c r="Y851" s="11"/>
    </row>
    <row r="852" spans="18:25" x14ac:dyDescent="0.2">
      <c r="R852" s="11"/>
      <c r="S852" s="11"/>
      <c r="T852" s="11"/>
      <c r="V852" s="93"/>
      <c r="W852" s="93"/>
      <c r="X852" s="11"/>
      <c r="Y852" s="11"/>
    </row>
    <row r="853" spans="18:25" x14ac:dyDescent="0.2">
      <c r="R853" s="11"/>
      <c r="S853" s="11"/>
      <c r="T853" s="11"/>
      <c r="V853" s="93"/>
      <c r="W853" s="93"/>
      <c r="X853" s="11"/>
      <c r="Y853" s="11"/>
    </row>
    <row r="854" spans="18:25" x14ac:dyDescent="0.2">
      <c r="R854" s="11"/>
      <c r="S854" s="11"/>
      <c r="T854" s="11"/>
      <c r="V854" s="93"/>
      <c r="W854" s="93"/>
      <c r="X854" s="11"/>
      <c r="Y854" s="11"/>
    </row>
    <row r="855" spans="18:25" x14ac:dyDescent="0.2">
      <c r="R855" s="11"/>
      <c r="S855" s="11"/>
      <c r="T855" s="11"/>
      <c r="V855" s="93"/>
      <c r="W855" s="93"/>
      <c r="X855" s="11"/>
      <c r="Y855" s="11"/>
    </row>
    <row r="856" spans="18:25" x14ac:dyDescent="0.2">
      <c r="R856" s="11"/>
      <c r="S856" s="11"/>
      <c r="T856" s="11"/>
      <c r="V856" s="93"/>
      <c r="W856" s="93"/>
      <c r="X856" s="11"/>
      <c r="Y856" s="11"/>
    </row>
    <row r="857" spans="18:25" x14ac:dyDescent="0.2">
      <c r="R857" s="11"/>
      <c r="S857" s="11"/>
      <c r="T857" s="11"/>
      <c r="V857" s="93"/>
      <c r="W857" s="93"/>
      <c r="X857" s="11"/>
      <c r="Y857" s="11"/>
    </row>
    <row r="858" spans="18:25" x14ac:dyDescent="0.2">
      <c r="R858" s="11"/>
      <c r="S858" s="11"/>
      <c r="T858" s="11"/>
      <c r="V858" s="93"/>
      <c r="W858" s="93"/>
      <c r="X858" s="11"/>
      <c r="Y858" s="11"/>
    </row>
    <row r="859" spans="18:25" x14ac:dyDescent="0.2">
      <c r="R859" s="11"/>
      <c r="S859" s="11"/>
      <c r="T859" s="11"/>
      <c r="V859" s="93"/>
      <c r="W859" s="93"/>
      <c r="X859" s="11"/>
      <c r="Y859" s="11"/>
    </row>
    <row r="860" spans="18:25" x14ac:dyDescent="0.2">
      <c r="R860" s="11"/>
      <c r="S860" s="11"/>
      <c r="T860" s="11"/>
      <c r="V860" s="93"/>
      <c r="W860" s="93"/>
      <c r="X860" s="11"/>
      <c r="Y860" s="11"/>
    </row>
    <row r="861" spans="18:25" x14ac:dyDescent="0.2">
      <c r="R861" s="11"/>
      <c r="S861" s="11"/>
      <c r="T861" s="11"/>
      <c r="V861" s="93"/>
      <c r="W861" s="93"/>
      <c r="X861" s="11"/>
      <c r="Y861" s="11"/>
    </row>
    <row r="862" spans="18:25" x14ac:dyDescent="0.2">
      <c r="R862" s="11"/>
      <c r="S862" s="11"/>
      <c r="T862" s="11"/>
      <c r="V862" s="93"/>
      <c r="W862" s="93"/>
      <c r="X862" s="11"/>
      <c r="Y862" s="11"/>
    </row>
    <row r="863" spans="18:25" x14ac:dyDescent="0.2">
      <c r="R863" s="11"/>
      <c r="S863" s="11"/>
      <c r="T863" s="11"/>
      <c r="V863" s="93"/>
      <c r="W863" s="93"/>
      <c r="X863" s="11"/>
      <c r="Y863" s="11"/>
    </row>
    <row r="864" spans="18:25" x14ac:dyDescent="0.2">
      <c r="R864" s="11"/>
      <c r="S864" s="11"/>
      <c r="T864" s="11"/>
      <c r="V864" s="93"/>
      <c r="W864" s="93"/>
      <c r="X864" s="11"/>
      <c r="Y864" s="11"/>
    </row>
    <row r="865" spans="18:25" x14ac:dyDescent="0.2">
      <c r="R865" s="11"/>
      <c r="S865" s="11"/>
      <c r="T865" s="11"/>
      <c r="V865" s="93"/>
      <c r="W865" s="93"/>
      <c r="X865" s="11"/>
      <c r="Y865" s="11"/>
    </row>
    <row r="866" spans="18:25" x14ac:dyDescent="0.2">
      <c r="R866" s="11"/>
      <c r="S866" s="11"/>
      <c r="T866" s="11"/>
      <c r="V866" s="93"/>
      <c r="W866" s="93"/>
      <c r="X866" s="11"/>
      <c r="Y866" s="11"/>
    </row>
    <row r="867" spans="18:25" x14ac:dyDescent="0.2">
      <c r="R867" s="11"/>
      <c r="S867" s="11"/>
      <c r="T867" s="11"/>
      <c r="V867" s="93"/>
      <c r="W867" s="93"/>
      <c r="X867" s="11"/>
      <c r="Y867" s="11"/>
    </row>
    <row r="868" spans="18:25" x14ac:dyDescent="0.2">
      <c r="R868" s="11"/>
      <c r="S868" s="11"/>
      <c r="T868" s="11"/>
      <c r="V868" s="93"/>
      <c r="W868" s="93"/>
      <c r="X868" s="11"/>
      <c r="Y868" s="11"/>
    </row>
    <row r="869" spans="18:25" x14ac:dyDescent="0.2">
      <c r="R869" s="11"/>
      <c r="S869" s="11"/>
      <c r="T869" s="11"/>
      <c r="V869" s="93"/>
      <c r="W869" s="93"/>
      <c r="X869" s="11"/>
      <c r="Y869" s="11"/>
    </row>
    <row r="870" spans="18:25" x14ac:dyDescent="0.2">
      <c r="R870" s="11"/>
      <c r="S870" s="11"/>
      <c r="T870" s="11"/>
      <c r="V870" s="93"/>
      <c r="W870" s="93"/>
      <c r="X870" s="11"/>
      <c r="Y870" s="11"/>
    </row>
    <row r="871" spans="18:25" x14ac:dyDescent="0.2">
      <c r="R871" s="11"/>
      <c r="S871" s="11"/>
      <c r="T871" s="11"/>
      <c r="V871" s="93"/>
      <c r="W871" s="93"/>
      <c r="X871" s="11"/>
      <c r="Y871" s="11"/>
    </row>
    <row r="872" spans="18:25" x14ac:dyDescent="0.2">
      <c r="R872" s="11"/>
      <c r="S872" s="11"/>
      <c r="T872" s="11"/>
      <c r="V872" s="93"/>
      <c r="W872" s="93"/>
      <c r="X872" s="11"/>
      <c r="Y872" s="11"/>
    </row>
    <row r="873" spans="18:25" x14ac:dyDescent="0.2">
      <c r="R873" s="11"/>
      <c r="S873" s="11"/>
      <c r="T873" s="11"/>
      <c r="V873" s="93"/>
      <c r="W873" s="93"/>
      <c r="X873" s="11"/>
      <c r="Y873" s="11"/>
    </row>
    <row r="874" spans="18:25" x14ac:dyDescent="0.2">
      <c r="R874" s="11"/>
      <c r="S874" s="11"/>
      <c r="T874" s="11"/>
      <c r="V874" s="93"/>
      <c r="W874" s="93"/>
      <c r="X874" s="11"/>
      <c r="Y874" s="11"/>
    </row>
    <row r="875" spans="18:25" x14ac:dyDescent="0.2">
      <c r="R875" s="11"/>
      <c r="S875" s="11"/>
      <c r="T875" s="11"/>
      <c r="V875" s="93"/>
      <c r="W875" s="93"/>
      <c r="X875" s="11"/>
      <c r="Y875" s="11"/>
    </row>
    <row r="876" spans="18:25" x14ac:dyDescent="0.2">
      <c r="R876" s="11"/>
      <c r="S876" s="11"/>
      <c r="T876" s="11"/>
      <c r="V876" s="93"/>
      <c r="W876" s="93"/>
      <c r="X876" s="11"/>
      <c r="Y876" s="11"/>
    </row>
    <row r="877" spans="18:25" x14ac:dyDescent="0.2">
      <c r="R877" s="11"/>
      <c r="S877" s="11"/>
      <c r="T877" s="11"/>
      <c r="V877" s="93"/>
      <c r="W877" s="93"/>
      <c r="X877" s="11"/>
      <c r="Y877" s="11"/>
    </row>
    <row r="878" spans="18:25" x14ac:dyDescent="0.2">
      <c r="R878" s="11"/>
      <c r="S878" s="11"/>
      <c r="T878" s="11"/>
      <c r="V878" s="93"/>
      <c r="W878" s="93"/>
      <c r="X878" s="11"/>
      <c r="Y878" s="11"/>
    </row>
    <row r="879" spans="18:25" x14ac:dyDescent="0.2">
      <c r="R879" s="11"/>
      <c r="S879" s="11"/>
      <c r="T879" s="11"/>
      <c r="V879" s="93"/>
      <c r="W879" s="93"/>
      <c r="X879" s="11"/>
      <c r="Y879" s="11"/>
    </row>
    <row r="880" spans="18:25" x14ac:dyDescent="0.2">
      <c r="R880" s="11"/>
      <c r="S880" s="11"/>
      <c r="T880" s="11"/>
      <c r="V880" s="93"/>
      <c r="W880" s="93"/>
      <c r="X880" s="11"/>
      <c r="Y880" s="11"/>
    </row>
    <row r="881" spans="18:25" x14ac:dyDescent="0.2">
      <c r="R881" s="11"/>
      <c r="S881" s="11"/>
      <c r="T881" s="11"/>
      <c r="V881" s="93"/>
      <c r="W881" s="93"/>
      <c r="X881" s="11"/>
      <c r="Y881" s="11"/>
    </row>
    <row r="882" spans="18:25" x14ac:dyDescent="0.2">
      <c r="R882" s="11"/>
      <c r="S882" s="11"/>
      <c r="T882" s="11"/>
      <c r="V882" s="93"/>
      <c r="W882" s="93"/>
      <c r="X882" s="11"/>
      <c r="Y882" s="11"/>
    </row>
    <row r="883" spans="18:25" x14ac:dyDescent="0.2">
      <c r="R883" s="11"/>
      <c r="S883" s="11"/>
      <c r="T883" s="11"/>
      <c r="V883" s="93"/>
      <c r="W883" s="93"/>
      <c r="X883" s="11"/>
      <c r="Y883" s="11"/>
    </row>
    <row r="884" spans="18:25" x14ac:dyDescent="0.2">
      <c r="R884" s="11"/>
      <c r="S884" s="11"/>
      <c r="T884" s="11"/>
      <c r="V884" s="93"/>
      <c r="W884" s="93"/>
      <c r="X884" s="11"/>
      <c r="Y884" s="11"/>
    </row>
    <row r="885" spans="18:25" x14ac:dyDescent="0.2">
      <c r="R885" s="11"/>
      <c r="S885" s="11"/>
      <c r="T885" s="11"/>
      <c r="V885" s="93"/>
      <c r="W885" s="93"/>
      <c r="X885" s="11"/>
      <c r="Y885" s="11"/>
    </row>
    <row r="886" spans="18:25" x14ac:dyDescent="0.2">
      <c r="R886" s="11"/>
      <c r="S886" s="11"/>
      <c r="T886" s="11"/>
      <c r="V886" s="93"/>
      <c r="W886" s="93"/>
      <c r="X886" s="11"/>
      <c r="Y886" s="11"/>
    </row>
    <row r="887" spans="18:25" x14ac:dyDescent="0.2">
      <c r="R887" s="11"/>
      <c r="S887" s="11"/>
      <c r="T887" s="11"/>
      <c r="V887" s="93"/>
      <c r="W887" s="93"/>
      <c r="X887" s="11"/>
      <c r="Y887" s="11"/>
    </row>
    <row r="888" spans="18:25" x14ac:dyDescent="0.2">
      <c r="R888" s="11"/>
      <c r="S888" s="11"/>
      <c r="T888" s="11"/>
      <c r="V888" s="93"/>
      <c r="W888" s="93"/>
      <c r="X888" s="11"/>
      <c r="Y888" s="11"/>
    </row>
    <row r="889" spans="18:25" x14ac:dyDescent="0.2">
      <c r="R889" s="11"/>
      <c r="S889" s="11"/>
      <c r="T889" s="11"/>
      <c r="V889" s="93"/>
      <c r="W889" s="93"/>
      <c r="X889" s="11"/>
      <c r="Y889" s="11"/>
    </row>
    <row r="890" spans="18:25" x14ac:dyDescent="0.2">
      <c r="R890" s="11"/>
      <c r="S890" s="11"/>
      <c r="T890" s="11"/>
      <c r="V890" s="93"/>
      <c r="W890" s="93"/>
      <c r="X890" s="11"/>
      <c r="Y890" s="11"/>
    </row>
    <row r="891" spans="18:25" x14ac:dyDescent="0.2">
      <c r="R891" s="11"/>
      <c r="S891" s="11"/>
      <c r="T891" s="11"/>
      <c r="V891" s="93"/>
      <c r="W891" s="93"/>
      <c r="X891" s="11"/>
      <c r="Y891" s="11"/>
    </row>
    <row r="892" spans="18:25" x14ac:dyDescent="0.2">
      <c r="R892" s="11"/>
      <c r="S892" s="11"/>
      <c r="T892" s="11"/>
      <c r="V892" s="93"/>
      <c r="W892" s="93"/>
      <c r="X892" s="11"/>
      <c r="Y892" s="11"/>
    </row>
    <row r="893" spans="18:25" x14ac:dyDescent="0.2">
      <c r="R893" s="11"/>
      <c r="S893" s="11"/>
      <c r="T893" s="11"/>
      <c r="V893" s="93"/>
      <c r="W893" s="93"/>
      <c r="X893" s="11"/>
      <c r="Y893" s="11"/>
    </row>
    <row r="894" spans="18:25" x14ac:dyDescent="0.2">
      <c r="R894" s="11"/>
      <c r="S894" s="11"/>
      <c r="T894" s="11"/>
      <c r="V894" s="93"/>
      <c r="W894" s="93"/>
      <c r="X894" s="11"/>
      <c r="Y894" s="11"/>
    </row>
    <row r="895" spans="18:25" x14ac:dyDescent="0.2">
      <c r="R895" s="11"/>
      <c r="S895" s="11"/>
      <c r="T895" s="11"/>
      <c r="V895" s="93"/>
      <c r="W895" s="93"/>
      <c r="X895" s="11"/>
      <c r="Y895" s="11"/>
    </row>
    <row r="896" spans="18:25" x14ac:dyDescent="0.2">
      <c r="R896" s="11"/>
      <c r="S896" s="11"/>
      <c r="T896" s="11"/>
      <c r="V896" s="93"/>
      <c r="W896" s="93"/>
      <c r="X896" s="11"/>
      <c r="Y896" s="11"/>
    </row>
    <row r="897" spans="18:25" x14ac:dyDescent="0.2">
      <c r="R897" s="11"/>
      <c r="S897" s="11"/>
      <c r="T897" s="11"/>
      <c r="V897" s="93"/>
      <c r="W897" s="93"/>
      <c r="X897" s="11"/>
      <c r="Y897" s="11"/>
    </row>
    <row r="898" spans="18:25" x14ac:dyDescent="0.2">
      <c r="R898" s="11"/>
      <c r="S898" s="11"/>
      <c r="T898" s="11"/>
      <c r="V898" s="93"/>
      <c r="W898" s="93"/>
      <c r="X898" s="11"/>
      <c r="Y898" s="11"/>
    </row>
    <row r="899" spans="18:25" x14ac:dyDescent="0.2">
      <c r="R899" s="11"/>
      <c r="S899" s="11"/>
      <c r="T899" s="11"/>
      <c r="V899" s="93"/>
      <c r="W899" s="93"/>
      <c r="X899" s="11"/>
      <c r="Y899" s="11"/>
    </row>
    <row r="900" spans="18:25" x14ac:dyDescent="0.2">
      <c r="R900" s="11"/>
      <c r="S900" s="11"/>
      <c r="T900" s="11"/>
      <c r="V900" s="93"/>
      <c r="W900" s="93"/>
      <c r="X900" s="11"/>
      <c r="Y900" s="11"/>
    </row>
    <row r="901" spans="18:25" x14ac:dyDescent="0.2">
      <c r="R901" s="11"/>
      <c r="S901" s="11"/>
      <c r="T901" s="11"/>
      <c r="V901" s="93"/>
      <c r="W901" s="93"/>
      <c r="X901" s="11"/>
      <c r="Y901" s="11"/>
    </row>
    <row r="902" spans="18:25" x14ac:dyDescent="0.2">
      <c r="R902" s="11"/>
      <c r="S902" s="11"/>
      <c r="T902" s="11"/>
      <c r="V902" s="93"/>
      <c r="W902" s="93"/>
      <c r="X902" s="11"/>
      <c r="Y902" s="11"/>
    </row>
    <row r="903" spans="18:25" x14ac:dyDescent="0.2">
      <c r="R903" s="11"/>
      <c r="S903" s="11"/>
      <c r="T903" s="11"/>
      <c r="V903" s="93"/>
      <c r="W903" s="93"/>
      <c r="X903" s="11"/>
      <c r="Y903" s="11"/>
    </row>
    <row r="904" spans="18:25" x14ac:dyDescent="0.2">
      <c r="R904" s="11"/>
      <c r="S904" s="11"/>
      <c r="T904" s="11"/>
      <c r="V904" s="93"/>
      <c r="W904" s="93"/>
      <c r="X904" s="11"/>
      <c r="Y904" s="11"/>
    </row>
    <row r="905" spans="18:25" x14ac:dyDescent="0.2">
      <c r="R905" s="11"/>
      <c r="S905" s="11"/>
      <c r="T905" s="11"/>
      <c r="V905" s="93"/>
      <c r="W905" s="93"/>
      <c r="X905" s="11"/>
      <c r="Y905" s="11"/>
    </row>
    <row r="906" spans="18:25" x14ac:dyDescent="0.2">
      <c r="R906" s="11"/>
      <c r="S906" s="11"/>
      <c r="T906" s="11"/>
      <c r="V906" s="93"/>
      <c r="W906" s="93"/>
      <c r="X906" s="11"/>
      <c r="Y906" s="11"/>
    </row>
    <row r="907" spans="18:25" x14ac:dyDescent="0.2">
      <c r="R907" s="11"/>
      <c r="S907" s="11"/>
      <c r="T907" s="11"/>
      <c r="V907" s="93"/>
      <c r="W907" s="93"/>
      <c r="X907" s="11"/>
      <c r="Y907" s="11"/>
    </row>
    <row r="908" spans="18:25" x14ac:dyDescent="0.2">
      <c r="R908" s="11"/>
      <c r="S908" s="11"/>
      <c r="T908" s="11"/>
      <c r="V908" s="93"/>
      <c r="W908" s="93"/>
      <c r="X908" s="11"/>
      <c r="Y908" s="11"/>
    </row>
    <row r="909" spans="18:25" x14ac:dyDescent="0.2">
      <c r="R909" s="11"/>
      <c r="S909" s="11"/>
      <c r="T909" s="11"/>
      <c r="V909" s="93"/>
      <c r="W909" s="93"/>
      <c r="X909" s="11"/>
      <c r="Y909" s="11"/>
    </row>
    <row r="910" spans="18:25" x14ac:dyDescent="0.2">
      <c r="R910" s="11"/>
      <c r="S910" s="11"/>
      <c r="T910" s="11"/>
      <c r="V910" s="93"/>
      <c r="W910" s="93"/>
      <c r="X910" s="11"/>
      <c r="Y910" s="11"/>
    </row>
    <row r="911" spans="18:25" x14ac:dyDescent="0.2">
      <c r="R911" s="11"/>
      <c r="S911" s="11"/>
      <c r="T911" s="11"/>
      <c r="V911" s="93"/>
      <c r="W911" s="93"/>
      <c r="X911" s="11"/>
      <c r="Y911" s="11"/>
    </row>
    <row r="912" spans="18:25" x14ac:dyDescent="0.2">
      <c r="R912" s="11"/>
      <c r="S912" s="11"/>
      <c r="T912" s="11"/>
      <c r="V912" s="93"/>
      <c r="W912" s="93"/>
      <c r="X912" s="11"/>
      <c r="Y912" s="11"/>
    </row>
    <row r="913" spans="18:25" x14ac:dyDescent="0.2">
      <c r="R913" s="11"/>
      <c r="S913" s="11"/>
      <c r="T913" s="11"/>
      <c r="V913" s="93"/>
      <c r="W913" s="93"/>
      <c r="X913" s="11"/>
      <c r="Y913" s="11"/>
    </row>
    <row r="914" spans="18:25" x14ac:dyDescent="0.2">
      <c r="R914" s="11"/>
      <c r="S914" s="11"/>
      <c r="T914" s="11"/>
      <c r="V914" s="93"/>
      <c r="W914" s="93"/>
      <c r="X914" s="11"/>
      <c r="Y914" s="11"/>
    </row>
    <row r="915" spans="18:25" x14ac:dyDescent="0.2">
      <c r="R915" s="11"/>
      <c r="S915" s="11"/>
      <c r="T915" s="11"/>
      <c r="V915" s="93"/>
      <c r="W915" s="93"/>
      <c r="X915" s="11"/>
      <c r="Y915" s="11"/>
    </row>
    <row r="916" spans="18:25" x14ac:dyDescent="0.2">
      <c r="R916" s="11"/>
      <c r="S916" s="11"/>
      <c r="T916" s="11"/>
      <c r="V916" s="93"/>
      <c r="W916" s="93"/>
      <c r="X916" s="11"/>
      <c r="Y916" s="11"/>
    </row>
    <row r="917" spans="18:25" x14ac:dyDescent="0.2">
      <c r="R917" s="11"/>
      <c r="S917" s="11"/>
      <c r="T917" s="11"/>
      <c r="V917" s="93"/>
      <c r="W917" s="93"/>
      <c r="X917" s="11"/>
      <c r="Y917" s="11"/>
    </row>
    <row r="918" spans="18:25" x14ac:dyDescent="0.2">
      <c r="R918" s="11"/>
      <c r="S918" s="11"/>
      <c r="T918" s="11"/>
      <c r="V918" s="93"/>
      <c r="W918" s="93"/>
      <c r="X918" s="11"/>
      <c r="Y918" s="11"/>
    </row>
    <row r="919" spans="18:25" x14ac:dyDescent="0.2">
      <c r="R919" s="11"/>
      <c r="S919" s="11"/>
      <c r="T919" s="11"/>
      <c r="V919" s="93"/>
      <c r="W919" s="93"/>
      <c r="X919" s="11"/>
      <c r="Y919" s="11"/>
    </row>
    <row r="920" spans="18:25" x14ac:dyDescent="0.2">
      <c r="R920" s="11"/>
      <c r="S920" s="11"/>
      <c r="T920" s="11"/>
      <c r="V920" s="93"/>
      <c r="W920" s="93"/>
      <c r="X920" s="11"/>
      <c r="Y920" s="11"/>
    </row>
    <row r="921" spans="18:25" x14ac:dyDescent="0.2">
      <c r="R921" s="11"/>
      <c r="S921" s="11"/>
      <c r="T921" s="11"/>
      <c r="V921" s="93"/>
      <c r="W921" s="93"/>
      <c r="X921" s="11"/>
      <c r="Y921" s="11"/>
    </row>
    <row r="922" spans="18:25" x14ac:dyDescent="0.2">
      <c r="R922" s="11"/>
      <c r="S922" s="11"/>
      <c r="T922" s="11"/>
      <c r="V922" s="93"/>
      <c r="W922" s="93"/>
      <c r="X922" s="11"/>
      <c r="Y922" s="11"/>
    </row>
    <row r="923" spans="18:25" x14ac:dyDescent="0.2">
      <c r="R923" s="11"/>
      <c r="S923" s="11"/>
      <c r="T923" s="11"/>
      <c r="V923" s="93"/>
      <c r="W923" s="93"/>
      <c r="X923" s="11"/>
      <c r="Y923" s="11"/>
    </row>
    <row r="924" spans="18:25" x14ac:dyDescent="0.2">
      <c r="R924" s="11"/>
      <c r="S924" s="11"/>
      <c r="T924" s="11"/>
      <c r="V924" s="93"/>
      <c r="W924" s="93"/>
      <c r="X924" s="11"/>
      <c r="Y924" s="11"/>
    </row>
    <row r="925" spans="18:25" x14ac:dyDescent="0.2">
      <c r="R925" s="11"/>
      <c r="S925" s="11"/>
      <c r="T925" s="11"/>
      <c r="V925" s="93"/>
      <c r="W925" s="93"/>
      <c r="X925" s="11"/>
      <c r="Y925" s="11"/>
    </row>
    <row r="926" spans="18:25" x14ac:dyDescent="0.2">
      <c r="R926" s="11"/>
      <c r="S926" s="11"/>
      <c r="T926" s="11"/>
      <c r="V926" s="93"/>
      <c r="W926" s="93"/>
      <c r="X926" s="11"/>
      <c r="Y926" s="11"/>
    </row>
    <row r="927" spans="18:25" x14ac:dyDescent="0.2">
      <c r="R927" s="11"/>
      <c r="S927" s="11"/>
      <c r="T927" s="11"/>
      <c r="V927" s="93"/>
      <c r="W927" s="93"/>
      <c r="X927" s="11"/>
      <c r="Y927" s="11"/>
    </row>
    <row r="928" spans="18:25" x14ac:dyDescent="0.2">
      <c r="R928" s="11"/>
      <c r="S928" s="11"/>
      <c r="T928" s="11"/>
      <c r="V928" s="93"/>
      <c r="W928" s="93"/>
      <c r="X928" s="11"/>
      <c r="Y928" s="11"/>
    </row>
    <row r="929" spans="18:25" x14ac:dyDescent="0.2">
      <c r="R929" s="11"/>
      <c r="S929" s="11"/>
      <c r="T929" s="11"/>
      <c r="V929" s="93"/>
      <c r="W929" s="93"/>
      <c r="X929" s="11"/>
      <c r="Y929" s="11"/>
    </row>
    <row r="930" spans="18:25" x14ac:dyDescent="0.2">
      <c r="R930" s="11"/>
      <c r="S930" s="11"/>
      <c r="T930" s="11"/>
      <c r="V930" s="93"/>
      <c r="W930" s="93"/>
      <c r="X930" s="11"/>
      <c r="Y930" s="11"/>
    </row>
    <row r="931" spans="18:25" x14ac:dyDescent="0.2">
      <c r="R931" s="11"/>
      <c r="S931" s="11"/>
      <c r="T931" s="11"/>
      <c r="V931" s="93"/>
      <c r="W931" s="93"/>
      <c r="X931" s="11"/>
      <c r="Y931" s="11"/>
    </row>
    <row r="932" spans="18:25" x14ac:dyDescent="0.2">
      <c r="R932" s="11"/>
      <c r="S932" s="11"/>
      <c r="T932" s="11"/>
      <c r="V932" s="93"/>
      <c r="W932" s="93"/>
      <c r="X932" s="11"/>
      <c r="Y932" s="11"/>
    </row>
    <row r="933" spans="18:25" x14ac:dyDescent="0.2">
      <c r="R933" s="11"/>
      <c r="S933" s="11"/>
      <c r="T933" s="11"/>
      <c r="V933" s="93"/>
      <c r="W933" s="93"/>
      <c r="X933" s="11"/>
      <c r="Y933" s="11"/>
    </row>
    <row r="934" spans="18:25" x14ac:dyDescent="0.2">
      <c r="R934" s="11"/>
      <c r="S934" s="11"/>
      <c r="T934" s="11"/>
      <c r="V934" s="93"/>
      <c r="W934" s="93"/>
      <c r="X934" s="11"/>
      <c r="Y934" s="11"/>
    </row>
    <row r="935" spans="18:25" x14ac:dyDescent="0.2">
      <c r="R935" s="11"/>
      <c r="S935" s="11"/>
      <c r="T935" s="11"/>
      <c r="V935" s="93"/>
      <c r="W935" s="93"/>
      <c r="X935" s="11"/>
      <c r="Y935" s="11"/>
    </row>
    <row r="936" spans="18:25" x14ac:dyDescent="0.2">
      <c r="R936" s="11"/>
      <c r="S936" s="11"/>
      <c r="T936" s="11"/>
      <c r="V936" s="93"/>
      <c r="W936" s="93"/>
      <c r="X936" s="11"/>
      <c r="Y936" s="11"/>
    </row>
    <row r="937" spans="18:25" x14ac:dyDescent="0.2">
      <c r="R937" s="11"/>
      <c r="S937" s="11"/>
      <c r="T937" s="11"/>
      <c r="V937" s="93"/>
      <c r="W937" s="93"/>
      <c r="X937" s="11"/>
      <c r="Y937" s="11"/>
    </row>
    <row r="938" spans="18:25" x14ac:dyDescent="0.2">
      <c r="R938" s="11"/>
      <c r="S938" s="11"/>
      <c r="T938" s="11"/>
      <c r="V938" s="93"/>
      <c r="W938" s="93"/>
      <c r="X938" s="11"/>
      <c r="Y938" s="11"/>
    </row>
    <row r="939" spans="18:25" x14ac:dyDescent="0.2">
      <c r="R939" s="11"/>
      <c r="S939" s="11"/>
      <c r="T939" s="11"/>
      <c r="V939" s="93"/>
      <c r="W939" s="93"/>
      <c r="X939" s="11"/>
      <c r="Y939" s="11"/>
    </row>
    <row r="940" spans="18:25" x14ac:dyDescent="0.2">
      <c r="R940" s="11"/>
      <c r="S940" s="11"/>
      <c r="T940" s="11"/>
      <c r="V940" s="93"/>
      <c r="W940" s="93"/>
      <c r="X940" s="11"/>
      <c r="Y940" s="11"/>
    </row>
    <row r="941" spans="18:25" x14ac:dyDescent="0.2">
      <c r="R941" s="11"/>
      <c r="S941" s="11"/>
      <c r="T941" s="11"/>
      <c r="V941" s="93"/>
      <c r="W941" s="93"/>
      <c r="X941" s="11"/>
      <c r="Y941" s="11"/>
    </row>
    <row r="942" spans="18:25" x14ac:dyDescent="0.2">
      <c r="R942" s="11"/>
      <c r="S942" s="11"/>
      <c r="T942" s="11"/>
      <c r="V942" s="93"/>
      <c r="W942" s="93"/>
      <c r="X942" s="11"/>
      <c r="Y942" s="11"/>
    </row>
    <row r="943" spans="18:25" x14ac:dyDescent="0.2">
      <c r="R943" s="11"/>
      <c r="S943" s="11"/>
      <c r="T943" s="11"/>
      <c r="V943" s="93"/>
      <c r="W943" s="93"/>
      <c r="X943" s="11"/>
      <c r="Y943" s="11"/>
    </row>
    <row r="944" spans="18:25" x14ac:dyDescent="0.2">
      <c r="R944" s="11"/>
      <c r="S944" s="11"/>
      <c r="T944" s="11"/>
      <c r="V944" s="93"/>
      <c r="W944" s="93"/>
      <c r="X944" s="11"/>
      <c r="Y944" s="11"/>
    </row>
    <row r="945" spans="18:25" x14ac:dyDescent="0.2">
      <c r="R945" s="11"/>
      <c r="S945" s="11"/>
      <c r="T945" s="11"/>
      <c r="V945" s="93"/>
      <c r="W945" s="93"/>
      <c r="X945" s="11"/>
      <c r="Y945" s="11"/>
    </row>
    <row r="946" spans="18:25" x14ac:dyDescent="0.2">
      <c r="R946" s="11"/>
      <c r="S946" s="11"/>
      <c r="T946" s="11"/>
      <c r="V946" s="93"/>
      <c r="W946" s="93"/>
      <c r="X946" s="11"/>
      <c r="Y946" s="11"/>
    </row>
    <row r="947" spans="18:25" x14ac:dyDescent="0.2">
      <c r="R947" s="11"/>
      <c r="S947" s="11"/>
      <c r="T947" s="11"/>
      <c r="V947" s="93"/>
      <c r="W947" s="93"/>
      <c r="X947" s="11"/>
      <c r="Y947" s="11"/>
    </row>
    <row r="948" spans="18:25" x14ac:dyDescent="0.2">
      <c r="R948" s="11"/>
      <c r="S948" s="11"/>
      <c r="T948" s="11"/>
      <c r="V948" s="93"/>
      <c r="W948" s="93"/>
      <c r="X948" s="11"/>
      <c r="Y948" s="11"/>
    </row>
    <row r="949" spans="18:25" x14ac:dyDescent="0.2">
      <c r="R949" s="11"/>
      <c r="S949" s="11"/>
      <c r="T949" s="11"/>
      <c r="V949" s="93"/>
      <c r="W949" s="93"/>
      <c r="X949" s="11"/>
      <c r="Y949" s="11"/>
    </row>
    <row r="950" spans="18:25" x14ac:dyDescent="0.2">
      <c r="R950" s="11"/>
      <c r="S950" s="11"/>
      <c r="T950" s="11"/>
      <c r="V950" s="93"/>
      <c r="W950" s="93"/>
      <c r="X950" s="11"/>
      <c r="Y950" s="11"/>
    </row>
    <row r="951" spans="18:25" x14ac:dyDescent="0.2">
      <c r="R951" s="11"/>
      <c r="S951" s="11"/>
      <c r="T951" s="11"/>
      <c r="V951" s="93"/>
      <c r="W951" s="93"/>
      <c r="X951" s="11"/>
      <c r="Y951" s="11"/>
    </row>
    <row r="952" spans="18:25" x14ac:dyDescent="0.2">
      <c r="R952" s="11"/>
      <c r="S952" s="11"/>
      <c r="T952" s="11"/>
      <c r="V952" s="93"/>
      <c r="W952" s="93"/>
      <c r="X952" s="11"/>
      <c r="Y952" s="11"/>
    </row>
    <row r="953" spans="18:25" x14ac:dyDescent="0.2">
      <c r="R953" s="11"/>
      <c r="S953" s="11"/>
      <c r="T953" s="11"/>
      <c r="V953" s="93"/>
      <c r="W953" s="93"/>
      <c r="X953" s="11"/>
      <c r="Y953" s="11"/>
    </row>
    <row r="954" spans="18:25" x14ac:dyDescent="0.2">
      <c r="R954" s="11"/>
      <c r="S954" s="11"/>
      <c r="T954" s="11"/>
      <c r="V954" s="93"/>
      <c r="W954" s="93"/>
      <c r="X954" s="11"/>
      <c r="Y954" s="11"/>
    </row>
    <row r="955" spans="18:25" x14ac:dyDescent="0.2">
      <c r="R955" s="11"/>
      <c r="S955" s="11"/>
      <c r="T955" s="11"/>
      <c r="V955" s="93"/>
      <c r="W955" s="93"/>
      <c r="X955" s="11"/>
      <c r="Y955" s="11"/>
    </row>
    <row r="956" spans="18:25" x14ac:dyDescent="0.2">
      <c r="R956" s="11"/>
      <c r="S956" s="11"/>
      <c r="T956" s="11"/>
      <c r="V956" s="93"/>
      <c r="W956" s="93"/>
      <c r="X956" s="11"/>
      <c r="Y956" s="11"/>
    </row>
    <row r="957" spans="18:25" x14ac:dyDescent="0.2">
      <c r="R957" s="11"/>
      <c r="S957" s="11"/>
      <c r="T957" s="11"/>
      <c r="V957" s="93"/>
      <c r="W957" s="93"/>
      <c r="X957" s="11"/>
      <c r="Y957" s="11"/>
    </row>
    <row r="958" spans="18:25" x14ac:dyDescent="0.2">
      <c r="R958" s="11"/>
      <c r="S958" s="11"/>
      <c r="T958" s="11"/>
      <c r="V958" s="93"/>
      <c r="W958" s="93"/>
      <c r="X958" s="11"/>
      <c r="Y958" s="11"/>
    </row>
    <row r="959" spans="18:25" x14ac:dyDescent="0.2">
      <c r="R959" s="11"/>
      <c r="S959" s="11"/>
      <c r="T959" s="11"/>
      <c r="V959" s="93"/>
      <c r="W959" s="93"/>
      <c r="X959" s="11"/>
      <c r="Y959" s="11"/>
    </row>
    <row r="960" spans="18:25" x14ac:dyDescent="0.2">
      <c r="R960" s="11"/>
      <c r="S960" s="11"/>
      <c r="T960" s="11"/>
      <c r="V960" s="93"/>
      <c r="W960" s="93"/>
      <c r="X960" s="11"/>
      <c r="Y960" s="11"/>
    </row>
    <row r="961" spans="18:25" x14ac:dyDescent="0.2">
      <c r="R961" s="11"/>
      <c r="S961" s="11"/>
      <c r="T961" s="11"/>
      <c r="V961" s="93"/>
      <c r="W961" s="93"/>
      <c r="X961" s="11"/>
      <c r="Y961" s="11"/>
    </row>
    <row r="962" spans="18:25" x14ac:dyDescent="0.2">
      <c r="R962" s="11"/>
      <c r="S962" s="11"/>
      <c r="T962" s="11"/>
      <c r="V962" s="93"/>
      <c r="W962" s="93"/>
      <c r="X962" s="11"/>
      <c r="Y962" s="11"/>
    </row>
    <row r="963" spans="18:25" x14ac:dyDescent="0.2">
      <c r="R963" s="11"/>
      <c r="S963" s="11"/>
      <c r="T963" s="11"/>
      <c r="V963" s="93"/>
      <c r="W963" s="93"/>
      <c r="X963" s="11"/>
      <c r="Y963" s="11"/>
    </row>
    <row r="964" spans="18:25" x14ac:dyDescent="0.2">
      <c r="R964" s="11"/>
      <c r="S964" s="11"/>
      <c r="T964" s="11"/>
      <c r="V964" s="93"/>
      <c r="W964" s="93"/>
      <c r="X964" s="11"/>
      <c r="Y964" s="11"/>
    </row>
    <row r="965" spans="18:25" x14ac:dyDescent="0.2">
      <c r="R965" s="11"/>
      <c r="S965" s="11"/>
      <c r="T965" s="11"/>
      <c r="V965" s="93"/>
      <c r="W965" s="93"/>
      <c r="X965" s="11"/>
      <c r="Y965" s="11"/>
    </row>
    <row r="966" spans="18:25" x14ac:dyDescent="0.2">
      <c r="R966" s="11"/>
      <c r="S966" s="11"/>
      <c r="T966" s="11"/>
      <c r="V966" s="93"/>
      <c r="W966" s="93"/>
      <c r="X966" s="11"/>
      <c r="Y966" s="11"/>
    </row>
    <row r="967" spans="18:25" x14ac:dyDescent="0.2">
      <c r="R967" s="11"/>
      <c r="S967" s="11"/>
      <c r="T967" s="11"/>
      <c r="V967" s="93"/>
      <c r="W967" s="93"/>
      <c r="X967" s="11"/>
      <c r="Y967" s="11"/>
    </row>
    <row r="968" spans="18:25" x14ac:dyDescent="0.2">
      <c r="R968" s="11"/>
      <c r="S968" s="11"/>
      <c r="T968" s="11"/>
      <c r="V968" s="93"/>
      <c r="W968" s="93"/>
      <c r="X968" s="11"/>
      <c r="Y968" s="11"/>
    </row>
    <row r="969" spans="18:25" x14ac:dyDescent="0.2">
      <c r="R969" s="11"/>
      <c r="S969" s="11"/>
      <c r="T969" s="11"/>
      <c r="V969" s="93"/>
      <c r="W969" s="93"/>
      <c r="X969" s="11"/>
      <c r="Y969" s="11"/>
    </row>
    <row r="970" spans="18:25" x14ac:dyDescent="0.2">
      <c r="R970" s="11"/>
      <c r="S970" s="11"/>
      <c r="T970" s="11"/>
      <c r="V970" s="93"/>
      <c r="W970" s="93"/>
      <c r="X970" s="11"/>
      <c r="Y970" s="11"/>
    </row>
    <row r="971" spans="18:25" x14ac:dyDescent="0.2">
      <c r="R971" s="11"/>
      <c r="S971" s="11"/>
      <c r="T971" s="11"/>
      <c r="V971" s="93"/>
      <c r="W971" s="93"/>
      <c r="X971" s="11"/>
      <c r="Y971" s="11"/>
    </row>
    <row r="972" spans="18:25" x14ac:dyDescent="0.2">
      <c r="R972" s="11"/>
      <c r="S972" s="11"/>
      <c r="T972" s="11"/>
      <c r="V972" s="93"/>
      <c r="W972" s="93"/>
      <c r="X972" s="11"/>
      <c r="Y972" s="11"/>
    </row>
    <row r="973" spans="18:25" x14ac:dyDescent="0.2">
      <c r="R973" s="11"/>
      <c r="S973" s="11"/>
      <c r="T973" s="11"/>
      <c r="V973" s="93"/>
      <c r="W973" s="93"/>
      <c r="X973" s="11"/>
      <c r="Y973" s="11"/>
    </row>
    <row r="974" spans="18:25" x14ac:dyDescent="0.2">
      <c r="R974" s="11"/>
      <c r="S974" s="11"/>
      <c r="T974" s="11"/>
      <c r="V974" s="93"/>
      <c r="W974" s="93"/>
      <c r="X974" s="11"/>
      <c r="Y974" s="11"/>
    </row>
    <row r="975" spans="18:25" x14ac:dyDescent="0.2">
      <c r="R975" s="11"/>
      <c r="S975" s="11"/>
      <c r="T975" s="11"/>
      <c r="V975" s="93"/>
      <c r="W975" s="93"/>
      <c r="X975" s="11"/>
      <c r="Y975" s="11"/>
    </row>
    <row r="976" spans="18:25" x14ac:dyDescent="0.2">
      <c r="R976" s="11"/>
      <c r="S976" s="11"/>
      <c r="T976" s="11"/>
      <c r="V976" s="93"/>
      <c r="W976" s="93"/>
      <c r="X976" s="11"/>
      <c r="Y976" s="11"/>
    </row>
    <row r="977" spans="18:25" x14ac:dyDescent="0.2">
      <c r="R977" s="11"/>
      <c r="S977" s="11"/>
      <c r="T977" s="11"/>
      <c r="V977" s="93"/>
      <c r="W977" s="93"/>
      <c r="X977" s="11"/>
      <c r="Y977" s="11"/>
    </row>
    <row r="978" spans="18:25" x14ac:dyDescent="0.2">
      <c r="R978" s="11"/>
      <c r="S978" s="11"/>
      <c r="T978" s="11"/>
      <c r="V978" s="93"/>
      <c r="W978" s="93"/>
      <c r="X978" s="11"/>
      <c r="Y978" s="11"/>
    </row>
    <row r="979" spans="18:25" x14ac:dyDescent="0.2">
      <c r="R979" s="11"/>
      <c r="S979" s="11"/>
      <c r="T979" s="11"/>
      <c r="V979" s="93"/>
      <c r="W979" s="93"/>
      <c r="X979" s="11"/>
      <c r="Y979" s="11"/>
    </row>
    <row r="980" spans="18:25" x14ac:dyDescent="0.2">
      <c r="R980" s="11"/>
      <c r="S980" s="11"/>
      <c r="T980" s="11"/>
      <c r="V980" s="93"/>
      <c r="W980" s="93"/>
      <c r="X980" s="11"/>
      <c r="Y980" s="11"/>
    </row>
    <row r="981" spans="18:25" x14ac:dyDescent="0.2">
      <c r="R981" s="11"/>
      <c r="S981" s="11"/>
      <c r="T981" s="11"/>
      <c r="V981" s="93"/>
      <c r="W981" s="93"/>
      <c r="X981" s="11"/>
      <c r="Y981" s="11"/>
    </row>
    <row r="982" spans="18:25" x14ac:dyDescent="0.2">
      <c r="R982" s="11"/>
      <c r="S982" s="11"/>
      <c r="T982" s="11"/>
      <c r="V982" s="93"/>
      <c r="W982" s="93"/>
      <c r="X982" s="11"/>
      <c r="Y982" s="11"/>
    </row>
    <row r="983" spans="18:25" x14ac:dyDescent="0.2">
      <c r="R983" s="11"/>
      <c r="S983" s="11"/>
      <c r="T983" s="11"/>
      <c r="V983" s="93"/>
      <c r="W983" s="93"/>
      <c r="X983" s="11"/>
      <c r="Y983" s="11"/>
    </row>
    <row r="984" spans="18:25" x14ac:dyDescent="0.2">
      <c r="R984" s="11"/>
      <c r="S984" s="11"/>
      <c r="T984" s="11"/>
      <c r="V984" s="93"/>
      <c r="W984" s="93"/>
      <c r="X984" s="11"/>
      <c r="Y984" s="11"/>
    </row>
    <row r="985" spans="18:25" x14ac:dyDescent="0.2">
      <c r="R985" s="11"/>
      <c r="S985" s="11"/>
      <c r="T985" s="11"/>
      <c r="V985" s="93"/>
      <c r="W985" s="93"/>
      <c r="X985" s="11"/>
      <c r="Y985" s="11"/>
    </row>
    <row r="986" spans="18:25" x14ac:dyDescent="0.2">
      <c r="R986" s="11"/>
      <c r="S986" s="11"/>
      <c r="T986" s="11"/>
      <c r="V986" s="93"/>
      <c r="W986" s="93"/>
      <c r="X986" s="11"/>
      <c r="Y986" s="11"/>
    </row>
    <row r="987" spans="18:25" x14ac:dyDescent="0.2">
      <c r="R987" s="11"/>
      <c r="S987" s="11"/>
      <c r="T987" s="11"/>
      <c r="V987" s="93"/>
      <c r="W987" s="93"/>
      <c r="X987" s="11"/>
      <c r="Y987" s="11"/>
    </row>
    <row r="988" spans="18:25" x14ac:dyDescent="0.2">
      <c r="R988" s="11"/>
      <c r="S988" s="11"/>
      <c r="T988" s="11"/>
      <c r="V988" s="93"/>
      <c r="W988" s="93"/>
      <c r="X988" s="11"/>
      <c r="Y988" s="11"/>
    </row>
    <row r="989" spans="18:25" x14ac:dyDescent="0.2">
      <c r="R989" s="11"/>
      <c r="S989" s="11"/>
      <c r="T989" s="11"/>
      <c r="V989" s="93"/>
      <c r="W989" s="93"/>
      <c r="X989" s="11"/>
      <c r="Y989" s="11"/>
    </row>
    <row r="990" spans="18:25" x14ac:dyDescent="0.2">
      <c r="R990" s="11"/>
      <c r="S990" s="11"/>
      <c r="T990" s="11"/>
      <c r="V990" s="93"/>
      <c r="W990" s="93"/>
      <c r="X990" s="11"/>
      <c r="Y990" s="11"/>
    </row>
    <row r="991" spans="18:25" x14ac:dyDescent="0.2">
      <c r="R991" s="11"/>
      <c r="S991" s="11"/>
      <c r="T991" s="11"/>
      <c r="V991" s="93"/>
      <c r="W991" s="93"/>
      <c r="X991" s="11"/>
      <c r="Y991" s="11"/>
    </row>
    <row r="992" spans="18:25" x14ac:dyDescent="0.2">
      <c r="R992" s="11"/>
      <c r="S992" s="11"/>
      <c r="T992" s="11"/>
      <c r="V992" s="93"/>
      <c r="W992" s="93"/>
      <c r="X992" s="11"/>
      <c r="Y992" s="11"/>
    </row>
    <row r="993" spans="18:25" x14ac:dyDescent="0.2">
      <c r="R993" s="11"/>
      <c r="S993" s="11"/>
      <c r="T993" s="11"/>
      <c r="V993" s="93"/>
      <c r="W993" s="93"/>
      <c r="X993" s="11"/>
      <c r="Y993" s="11"/>
    </row>
    <row r="994" spans="18:25" x14ac:dyDescent="0.2">
      <c r="R994" s="11"/>
      <c r="S994" s="11"/>
      <c r="T994" s="11"/>
      <c r="V994" s="93"/>
      <c r="W994" s="93"/>
      <c r="X994" s="11"/>
      <c r="Y994" s="11"/>
    </row>
    <row r="995" spans="18:25" x14ac:dyDescent="0.2">
      <c r="R995" s="11"/>
      <c r="S995" s="11"/>
      <c r="T995" s="11"/>
      <c r="V995" s="93"/>
      <c r="W995" s="93"/>
      <c r="X995" s="11"/>
      <c r="Y995" s="11"/>
    </row>
    <row r="996" spans="18:25" x14ac:dyDescent="0.2">
      <c r="R996" s="11"/>
      <c r="S996" s="11"/>
      <c r="T996" s="11"/>
      <c r="V996" s="93"/>
      <c r="W996" s="93"/>
      <c r="X996" s="11"/>
      <c r="Y996" s="11"/>
    </row>
    <row r="997" spans="18:25" x14ac:dyDescent="0.2">
      <c r="R997" s="11"/>
      <c r="S997" s="11"/>
      <c r="T997" s="11"/>
      <c r="V997" s="93"/>
      <c r="W997" s="93"/>
      <c r="X997" s="11"/>
      <c r="Y997" s="11"/>
    </row>
    <row r="998" spans="18:25" x14ac:dyDescent="0.2">
      <c r="R998" s="11"/>
      <c r="S998" s="11"/>
      <c r="T998" s="11"/>
      <c r="V998" s="93"/>
      <c r="W998" s="93"/>
      <c r="X998" s="11"/>
      <c r="Y998" s="11"/>
    </row>
    <row r="999" spans="18:25" x14ac:dyDescent="0.2">
      <c r="R999" s="11"/>
      <c r="S999" s="11"/>
      <c r="T999" s="11"/>
      <c r="V999" s="93"/>
      <c r="W999" s="93"/>
      <c r="X999" s="11"/>
      <c r="Y999" s="11"/>
    </row>
    <row r="1000" spans="18:25" x14ac:dyDescent="0.2">
      <c r="R1000" s="11"/>
      <c r="S1000" s="11"/>
      <c r="T1000" s="11"/>
      <c r="V1000" s="93"/>
      <c r="W1000" s="93"/>
      <c r="X1000" s="11"/>
      <c r="Y1000" s="11"/>
    </row>
    <row r="1001" spans="18:25" x14ac:dyDescent="0.2">
      <c r="R1001" s="11"/>
      <c r="S1001" s="11"/>
      <c r="T1001" s="11"/>
      <c r="V1001" s="93"/>
      <c r="W1001" s="93"/>
      <c r="X1001" s="11"/>
      <c r="Y1001" s="11"/>
    </row>
    <row r="1002" spans="18:25" x14ac:dyDescent="0.2">
      <c r="R1002" s="11"/>
      <c r="S1002" s="11"/>
      <c r="T1002" s="11"/>
      <c r="V1002" s="93"/>
      <c r="W1002" s="93"/>
      <c r="X1002" s="11"/>
      <c r="Y1002" s="11"/>
    </row>
    <row r="1003" spans="18:25" x14ac:dyDescent="0.2">
      <c r="R1003" s="11"/>
      <c r="S1003" s="11"/>
      <c r="T1003" s="11"/>
      <c r="V1003" s="93"/>
      <c r="W1003" s="93"/>
      <c r="X1003" s="11"/>
      <c r="Y1003" s="11"/>
    </row>
    <row r="1004" spans="18:25" x14ac:dyDescent="0.2">
      <c r="R1004" s="11"/>
      <c r="S1004" s="11"/>
      <c r="T1004" s="11"/>
      <c r="V1004" s="93"/>
      <c r="W1004" s="93"/>
      <c r="X1004" s="11"/>
      <c r="Y1004" s="11"/>
    </row>
    <row r="1005" spans="18:25" x14ac:dyDescent="0.2">
      <c r="R1005" s="11"/>
      <c r="S1005" s="11"/>
      <c r="T1005" s="11"/>
      <c r="V1005" s="93"/>
      <c r="W1005" s="93"/>
      <c r="X1005" s="11"/>
      <c r="Y1005" s="11"/>
    </row>
    <row r="1006" spans="18:25" x14ac:dyDescent="0.2">
      <c r="R1006" s="11"/>
      <c r="S1006" s="11"/>
      <c r="T1006" s="11"/>
      <c r="V1006" s="93"/>
      <c r="W1006" s="93"/>
      <c r="X1006" s="11"/>
      <c r="Y1006" s="11"/>
    </row>
    <row r="1007" spans="18:25" x14ac:dyDescent="0.2">
      <c r="R1007" s="11"/>
      <c r="S1007" s="11"/>
      <c r="T1007" s="11"/>
      <c r="V1007" s="93"/>
      <c r="W1007" s="93"/>
      <c r="X1007" s="11"/>
      <c r="Y1007" s="11"/>
    </row>
    <row r="1008" spans="18:25" x14ac:dyDescent="0.2">
      <c r="R1008" s="11"/>
      <c r="S1008" s="11"/>
      <c r="T1008" s="11"/>
      <c r="V1008" s="93"/>
      <c r="W1008" s="93"/>
      <c r="X1008" s="11"/>
      <c r="Y1008" s="11"/>
    </row>
    <row r="1009" spans="18:25" x14ac:dyDescent="0.2">
      <c r="R1009" s="11"/>
      <c r="S1009" s="11"/>
      <c r="T1009" s="11"/>
      <c r="V1009" s="93"/>
      <c r="W1009" s="93"/>
      <c r="X1009" s="11"/>
      <c r="Y1009" s="11"/>
    </row>
    <row r="1010" spans="18:25" x14ac:dyDescent="0.2">
      <c r="R1010" s="11"/>
      <c r="S1010" s="11"/>
      <c r="T1010" s="11"/>
      <c r="V1010" s="93"/>
      <c r="W1010" s="93"/>
      <c r="X1010" s="11"/>
      <c r="Y1010" s="11"/>
    </row>
    <row r="1011" spans="18:25" x14ac:dyDescent="0.2">
      <c r="R1011" s="11"/>
      <c r="S1011" s="11"/>
      <c r="T1011" s="11"/>
      <c r="V1011" s="93"/>
      <c r="W1011" s="93"/>
      <c r="X1011" s="11"/>
      <c r="Y1011" s="11"/>
    </row>
    <row r="1012" spans="18:25" x14ac:dyDescent="0.2">
      <c r="R1012" s="11"/>
      <c r="S1012" s="11"/>
      <c r="T1012" s="11"/>
      <c r="V1012" s="93"/>
      <c r="W1012" s="93"/>
      <c r="X1012" s="11"/>
      <c r="Y1012" s="11"/>
    </row>
    <row r="1013" spans="18:25" x14ac:dyDescent="0.2">
      <c r="R1013" s="11"/>
      <c r="S1013" s="11"/>
      <c r="T1013" s="11"/>
      <c r="V1013" s="93"/>
      <c r="W1013" s="93"/>
      <c r="X1013" s="11"/>
      <c r="Y1013" s="11"/>
    </row>
    <row r="1014" spans="18:25" x14ac:dyDescent="0.2">
      <c r="R1014" s="11"/>
      <c r="S1014" s="11"/>
      <c r="T1014" s="11"/>
      <c r="V1014" s="93"/>
      <c r="W1014" s="93"/>
      <c r="X1014" s="11"/>
      <c r="Y1014" s="11"/>
    </row>
    <row r="1015" spans="18:25" x14ac:dyDescent="0.2">
      <c r="R1015" s="11"/>
      <c r="S1015" s="11"/>
      <c r="T1015" s="11"/>
      <c r="V1015" s="93"/>
      <c r="W1015" s="93"/>
      <c r="X1015" s="11"/>
      <c r="Y1015" s="11"/>
    </row>
    <row r="1016" spans="18:25" x14ac:dyDescent="0.2">
      <c r="R1016" s="11"/>
      <c r="S1016" s="11"/>
      <c r="T1016" s="11"/>
      <c r="V1016" s="93"/>
      <c r="W1016" s="93"/>
      <c r="X1016" s="11"/>
      <c r="Y1016" s="11"/>
    </row>
    <row r="1017" spans="18:25" x14ac:dyDescent="0.2">
      <c r="R1017" s="11"/>
      <c r="S1017" s="11"/>
      <c r="T1017" s="11"/>
      <c r="V1017" s="93"/>
      <c r="W1017" s="93"/>
      <c r="X1017" s="11"/>
      <c r="Y1017" s="11"/>
    </row>
    <row r="1018" spans="18:25" x14ac:dyDescent="0.2">
      <c r="R1018" s="11"/>
      <c r="S1018" s="11"/>
      <c r="T1018" s="11"/>
      <c r="V1018" s="93"/>
      <c r="W1018" s="93"/>
      <c r="X1018" s="11"/>
      <c r="Y1018" s="11"/>
    </row>
    <row r="1019" spans="18:25" x14ac:dyDescent="0.2">
      <c r="R1019" s="11"/>
      <c r="S1019" s="11"/>
      <c r="T1019" s="11"/>
      <c r="V1019" s="93"/>
      <c r="W1019" s="93"/>
      <c r="X1019" s="11"/>
      <c r="Y1019" s="11"/>
    </row>
    <row r="1020" spans="18:25" x14ac:dyDescent="0.2">
      <c r="R1020" s="11"/>
      <c r="S1020" s="11"/>
      <c r="T1020" s="11"/>
      <c r="V1020" s="93"/>
      <c r="W1020" s="93"/>
      <c r="X1020" s="11"/>
      <c r="Y1020" s="11"/>
    </row>
    <row r="1021" spans="18:25" x14ac:dyDescent="0.2">
      <c r="R1021" s="11"/>
      <c r="S1021" s="11"/>
      <c r="T1021" s="11"/>
      <c r="V1021" s="93"/>
      <c r="W1021" s="93"/>
      <c r="X1021" s="11"/>
      <c r="Y1021" s="11"/>
    </row>
    <row r="1022" spans="18:25" x14ac:dyDescent="0.2">
      <c r="R1022" s="11"/>
      <c r="S1022" s="11"/>
      <c r="T1022" s="11"/>
      <c r="V1022" s="93"/>
      <c r="W1022" s="93"/>
      <c r="X1022" s="11"/>
      <c r="Y1022" s="11"/>
    </row>
    <row r="1023" spans="18:25" x14ac:dyDescent="0.2">
      <c r="R1023" s="11"/>
      <c r="S1023" s="11"/>
      <c r="T1023" s="11"/>
      <c r="V1023" s="93"/>
      <c r="W1023" s="93"/>
      <c r="X1023" s="11"/>
      <c r="Y1023" s="11"/>
    </row>
    <row r="1024" spans="18:25" x14ac:dyDescent="0.2">
      <c r="R1024" s="11"/>
      <c r="S1024" s="11"/>
      <c r="T1024" s="11"/>
      <c r="V1024" s="93"/>
      <c r="W1024" s="93"/>
      <c r="X1024" s="11"/>
      <c r="Y1024" s="11"/>
    </row>
    <row r="1025" spans="18:25" x14ac:dyDescent="0.2">
      <c r="R1025" s="11"/>
      <c r="S1025" s="11"/>
      <c r="T1025" s="11"/>
      <c r="V1025" s="93"/>
      <c r="W1025" s="93"/>
      <c r="X1025" s="11"/>
      <c r="Y1025" s="11"/>
    </row>
    <row r="1026" spans="18:25" x14ac:dyDescent="0.2">
      <c r="R1026" s="11"/>
      <c r="S1026" s="11"/>
      <c r="T1026" s="11"/>
      <c r="V1026" s="93"/>
      <c r="W1026" s="93"/>
      <c r="X1026" s="11"/>
      <c r="Y1026" s="11"/>
    </row>
    <row r="1027" spans="18:25" x14ac:dyDescent="0.2">
      <c r="R1027" s="11"/>
      <c r="S1027" s="11"/>
      <c r="T1027" s="11"/>
      <c r="V1027" s="93"/>
      <c r="W1027" s="93"/>
      <c r="X1027" s="11"/>
      <c r="Y1027" s="11"/>
    </row>
    <row r="1028" spans="18:25" x14ac:dyDescent="0.2">
      <c r="R1028" s="11"/>
      <c r="S1028" s="11"/>
      <c r="T1028" s="11"/>
      <c r="V1028" s="93"/>
      <c r="W1028" s="93"/>
      <c r="X1028" s="11"/>
      <c r="Y1028" s="11"/>
    </row>
    <row r="1029" spans="18:25" x14ac:dyDescent="0.2">
      <c r="R1029" s="11"/>
      <c r="S1029" s="11"/>
      <c r="T1029" s="11"/>
      <c r="V1029" s="93"/>
      <c r="W1029" s="93"/>
      <c r="X1029" s="11"/>
      <c r="Y1029" s="11"/>
    </row>
    <row r="1030" spans="18:25" x14ac:dyDescent="0.2">
      <c r="R1030" s="11"/>
      <c r="S1030" s="11"/>
      <c r="T1030" s="11"/>
      <c r="V1030" s="93"/>
      <c r="W1030" s="93"/>
      <c r="X1030" s="11"/>
      <c r="Y1030" s="11"/>
    </row>
    <row r="1031" spans="18:25" x14ac:dyDescent="0.2">
      <c r="R1031" s="11"/>
      <c r="S1031" s="11"/>
      <c r="T1031" s="11"/>
      <c r="V1031" s="93"/>
      <c r="W1031" s="93"/>
      <c r="X1031" s="11"/>
      <c r="Y1031" s="11"/>
    </row>
    <row r="1032" spans="18:25" x14ac:dyDescent="0.2">
      <c r="R1032" s="11"/>
      <c r="S1032" s="11"/>
      <c r="T1032" s="11"/>
      <c r="V1032" s="93"/>
      <c r="W1032" s="93"/>
      <c r="X1032" s="11"/>
      <c r="Y1032" s="11"/>
    </row>
    <row r="1033" spans="18:25" x14ac:dyDescent="0.2">
      <c r="R1033" s="11"/>
      <c r="S1033" s="11"/>
      <c r="T1033" s="11"/>
      <c r="V1033" s="93"/>
      <c r="W1033" s="93"/>
      <c r="X1033" s="11"/>
      <c r="Y1033" s="11"/>
    </row>
    <row r="1034" spans="18:25" x14ac:dyDescent="0.2">
      <c r="R1034" s="11"/>
      <c r="S1034" s="11"/>
      <c r="T1034" s="11"/>
      <c r="V1034" s="93"/>
      <c r="W1034" s="93"/>
      <c r="X1034" s="11"/>
      <c r="Y1034" s="11"/>
    </row>
    <row r="1035" spans="18:25" x14ac:dyDescent="0.2">
      <c r="R1035" s="11"/>
      <c r="S1035" s="11"/>
      <c r="T1035" s="11"/>
      <c r="V1035" s="93"/>
      <c r="W1035" s="93"/>
      <c r="X1035" s="11"/>
      <c r="Y1035" s="11"/>
    </row>
    <row r="1036" spans="18:25" x14ac:dyDescent="0.2">
      <c r="R1036" s="11"/>
      <c r="S1036" s="11"/>
      <c r="T1036" s="11"/>
      <c r="V1036" s="93"/>
      <c r="W1036" s="93"/>
      <c r="X1036" s="11"/>
      <c r="Y1036" s="11"/>
    </row>
    <row r="1037" spans="18:25" x14ac:dyDescent="0.2">
      <c r="R1037" s="11"/>
      <c r="S1037" s="11"/>
      <c r="T1037" s="11"/>
      <c r="V1037" s="93"/>
      <c r="W1037" s="93"/>
      <c r="X1037" s="11"/>
      <c r="Y1037" s="11"/>
    </row>
    <row r="1038" spans="18:25" x14ac:dyDescent="0.2">
      <c r="R1038" s="11"/>
      <c r="S1038" s="11"/>
      <c r="T1038" s="11"/>
      <c r="V1038" s="93"/>
      <c r="W1038" s="93"/>
      <c r="X1038" s="11"/>
      <c r="Y1038" s="11"/>
    </row>
    <row r="1039" spans="18:25" x14ac:dyDescent="0.2">
      <c r="R1039" s="11"/>
      <c r="S1039" s="11"/>
      <c r="T1039" s="11"/>
      <c r="V1039" s="93"/>
      <c r="W1039" s="93"/>
      <c r="X1039" s="11"/>
      <c r="Y1039" s="11"/>
    </row>
    <row r="1040" spans="18:25" x14ac:dyDescent="0.2">
      <c r="R1040" s="11"/>
      <c r="S1040" s="11"/>
      <c r="T1040" s="11"/>
      <c r="V1040" s="93"/>
      <c r="W1040" s="93"/>
      <c r="X1040" s="11"/>
      <c r="Y1040" s="11"/>
    </row>
    <row r="1041" spans="18:25" x14ac:dyDescent="0.2">
      <c r="R1041" s="11"/>
      <c r="S1041" s="11"/>
      <c r="T1041" s="11"/>
      <c r="V1041" s="93"/>
      <c r="W1041" s="93"/>
      <c r="X1041" s="11"/>
      <c r="Y1041" s="11"/>
    </row>
    <row r="1042" spans="18:25" x14ac:dyDescent="0.2">
      <c r="R1042" s="11"/>
      <c r="S1042" s="11"/>
      <c r="T1042" s="11"/>
      <c r="V1042" s="93"/>
      <c r="W1042" s="93"/>
      <c r="X1042" s="11"/>
      <c r="Y1042" s="11"/>
    </row>
    <row r="1043" spans="18:25" x14ac:dyDescent="0.2">
      <c r="R1043" s="11"/>
      <c r="S1043" s="11"/>
      <c r="T1043" s="11"/>
      <c r="V1043" s="93"/>
      <c r="W1043" s="93"/>
      <c r="X1043" s="11"/>
      <c r="Y1043" s="11"/>
    </row>
    <row r="1044" spans="18:25" x14ac:dyDescent="0.2">
      <c r="R1044" s="11"/>
      <c r="S1044" s="11"/>
      <c r="T1044" s="11"/>
      <c r="V1044" s="93"/>
      <c r="W1044" s="93"/>
      <c r="X1044" s="11"/>
      <c r="Y1044" s="11"/>
    </row>
    <row r="1045" spans="18:25" x14ac:dyDescent="0.2">
      <c r="R1045" s="11"/>
      <c r="S1045" s="11"/>
      <c r="T1045" s="11"/>
      <c r="V1045" s="93"/>
      <c r="W1045" s="93"/>
      <c r="X1045" s="11"/>
      <c r="Y1045" s="11"/>
    </row>
    <row r="1046" spans="18:25" x14ac:dyDescent="0.2">
      <c r="R1046" s="11"/>
      <c r="S1046" s="11"/>
      <c r="T1046" s="11"/>
      <c r="V1046" s="93"/>
      <c r="W1046" s="93"/>
      <c r="X1046" s="11"/>
      <c r="Y1046" s="11"/>
    </row>
    <row r="1047" spans="18:25" x14ac:dyDescent="0.2">
      <c r="R1047" s="11"/>
      <c r="S1047" s="11"/>
      <c r="T1047" s="11"/>
      <c r="V1047" s="93"/>
      <c r="W1047" s="93"/>
      <c r="X1047" s="11"/>
      <c r="Y1047" s="11"/>
    </row>
    <row r="1048" spans="18:25" x14ac:dyDescent="0.2">
      <c r="R1048" s="11"/>
      <c r="S1048" s="11"/>
      <c r="T1048" s="11"/>
      <c r="V1048" s="93"/>
      <c r="W1048" s="93"/>
      <c r="X1048" s="11"/>
      <c r="Y1048" s="11"/>
    </row>
    <row r="1049" spans="18:25" x14ac:dyDescent="0.2">
      <c r="R1049" s="11"/>
      <c r="S1049" s="11"/>
      <c r="T1049" s="11"/>
      <c r="V1049" s="93"/>
      <c r="W1049" s="93"/>
      <c r="X1049" s="11"/>
      <c r="Y1049" s="11"/>
    </row>
    <row r="1050" spans="18:25" x14ac:dyDescent="0.2">
      <c r="R1050" s="11"/>
      <c r="S1050" s="11"/>
      <c r="T1050" s="11"/>
      <c r="V1050" s="93"/>
      <c r="W1050" s="93"/>
      <c r="X1050" s="11"/>
      <c r="Y1050" s="11"/>
    </row>
    <row r="1051" spans="18:25" x14ac:dyDescent="0.2">
      <c r="R1051" s="11"/>
      <c r="S1051" s="11"/>
      <c r="T1051" s="11"/>
      <c r="V1051" s="93"/>
      <c r="W1051" s="93"/>
      <c r="X1051" s="11"/>
      <c r="Y1051" s="11"/>
    </row>
    <row r="1052" spans="18:25" x14ac:dyDescent="0.2">
      <c r="R1052" s="11"/>
      <c r="S1052" s="11"/>
      <c r="T1052" s="11"/>
      <c r="V1052" s="93"/>
      <c r="W1052" s="93"/>
      <c r="X1052" s="11"/>
      <c r="Y1052" s="11"/>
    </row>
    <row r="1053" spans="18:25" x14ac:dyDescent="0.2">
      <c r="R1053" s="11"/>
      <c r="S1053" s="11"/>
      <c r="T1053" s="11"/>
      <c r="V1053" s="93"/>
      <c r="W1053" s="93"/>
      <c r="X1053" s="11"/>
      <c r="Y1053" s="11"/>
    </row>
    <row r="1054" spans="18:25" x14ac:dyDescent="0.2">
      <c r="R1054" s="11"/>
      <c r="S1054" s="11"/>
      <c r="T1054" s="11"/>
      <c r="V1054" s="93"/>
      <c r="W1054" s="93"/>
      <c r="X1054" s="11"/>
      <c r="Y1054" s="11"/>
    </row>
    <row r="1055" spans="18:25" x14ac:dyDescent="0.2">
      <c r="R1055" s="11"/>
      <c r="S1055" s="11"/>
      <c r="T1055" s="11"/>
      <c r="V1055" s="93"/>
      <c r="W1055" s="93"/>
      <c r="X1055" s="11"/>
      <c r="Y1055" s="11"/>
    </row>
    <row r="1056" spans="18:25" x14ac:dyDescent="0.2">
      <c r="R1056" s="11"/>
      <c r="S1056" s="11"/>
      <c r="T1056" s="11"/>
      <c r="V1056" s="93"/>
      <c r="W1056" s="93"/>
      <c r="X1056" s="11"/>
      <c r="Y1056" s="11"/>
    </row>
    <row r="1057" spans="18:25" x14ac:dyDescent="0.2">
      <c r="R1057" s="11"/>
      <c r="S1057" s="11"/>
      <c r="T1057" s="11"/>
      <c r="V1057" s="93"/>
      <c r="W1057" s="93"/>
      <c r="X1057" s="11"/>
      <c r="Y1057" s="11"/>
    </row>
    <row r="1058" spans="18:25" x14ac:dyDescent="0.2">
      <c r="R1058" s="11"/>
      <c r="S1058" s="11"/>
      <c r="T1058" s="11"/>
      <c r="V1058" s="93"/>
      <c r="W1058" s="93"/>
      <c r="X1058" s="11"/>
      <c r="Y1058" s="11"/>
    </row>
    <row r="1059" spans="18:25" x14ac:dyDescent="0.2">
      <c r="R1059" s="11"/>
      <c r="S1059" s="11"/>
      <c r="T1059" s="11"/>
      <c r="V1059" s="93"/>
      <c r="W1059" s="93"/>
      <c r="X1059" s="11"/>
      <c r="Y1059" s="11"/>
    </row>
    <row r="1060" spans="18:25" x14ac:dyDescent="0.2">
      <c r="R1060" s="11"/>
      <c r="S1060" s="11"/>
      <c r="T1060" s="11"/>
      <c r="V1060" s="93"/>
      <c r="W1060" s="93"/>
      <c r="X1060" s="11"/>
      <c r="Y1060" s="11"/>
    </row>
    <row r="1061" spans="18:25" x14ac:dyDescent="0.2">
      <c r="R1061" s="11"/>
      <c r="S1061" s="11"/>
      <c r="T1061" s="11"/>
      <c r="V1061" s="93"/>
      <c r="W1061" s="93"/>
      <c r="X1061" s="11"/>
      <c r="Y1061" s="11"/>
    </row>
    <row r="1062" spans="18:25" x14ac:dyDescent="0.2">
      <c r="R1062" s="11"/>
      <c r="S1062" s="11"/>
      <c r="T1062" s="11"/>
      <c r="V1062" s="93"/>
      <c r="W1062" s="93"/>
      <c r="X1062" s="11"/>
      <c r="Y1062" s="11"/>
    </row>
    <row r="1063" spans="18:25" x14ac:dyDescent="0.2">
      <c r="R1063" s="11"/>
      <c r="S1063" s="11"/>
      <c r="T1063" s="11"/>
      <c r="V1063" s="93"/>
      <c r="W1063" s="93"/>
      <c r="X1063" s="11"/>
      <c r="Y1063" s="11"/>
    </row>
    <row r="1064" spans="18:25" x14ac:dyDescent="0.2">
      <c r="R1064" s="11"/>
      <c r="S1064" s="11"/>
      <c r="T1064" s="11"/>
      <c r="V1064" s="93"/>
      <c r="W1064" s="93"/>
      <c r="X1064" s="11"/>
      <c r="Y1064" s="11"/>
    </row>
    <row r="1065" spans="18:25" x14ac:dyDescent="0.2">
      <c r="R1065" s="11"/>
      <c r="S1065" s="11"/>
      <c r="T1065" s="11"/>
      <c r="V1065" s="93"/>
      <c r="W1065" s="93"/>
      <c r="X1065" s="11"/>
      <c r="Y1065" s="11"/>
    </row>
    <row r="1066" spans="18:25" x14ac:dyDescent="0.2">
      <c r="R1066" s="11"/>
      <c r="S1066" s="11"/>
      <c r="T1066" s="11"/>
      <c r="V1066" s="93"/>
      <c r="W1066" s="93"/>
      <c r="X1066" s="11"/>
      <c r="Y1066" s="11"/>
    </row>
    <row r="1067" spans="18:25" x14ac:dyDescent="0.2">
      <c r="R1067" s="11"/>
      <c r="S1067" s="11"/>
      <c r="T1067" s="11"/>
      <c r="V1067" s="93"/>
      <c r="W1067" s="93"/>
      <c r="X1067" s="11"/>
      <c r="Y1067" s="11"/>
    </row>
    <row r="1068" spans="18:25" x14ac:dyDescent="0.2">
      <c r="R1068" s="11"/>
      <c r="S1068" s="11"/>
      <c r="T1068" s="11"/>
      <c r="V1068" s="93"/>
      <c r="W1068" s="93"/>
      <c r="X1068" s="11"/>
      <c r="Y1068" s="11"/>
    </row>
    <row r="1069" spans="18:25" x14ac:dyDescent="0.2">
      <c r="R1069" s="11"/>
      <c r="S1069" s="11"/>
      <c r="T1069" s="11"/>
      <c r="V1069" s="93"/>
      <c r="W1069" s="93"/>
      <c r="X1069" s="11"/>
      <c r="Y1069" s="11"/>
    </row>
    <row r="1070" spans="18:25" x14ac:dyDescent="0.2">
      <c r="R1070" s="11"/>
      <c r="S1070" s="11"/>
      <c r="T1070" s="11"/>
      <c r="V1070" s="93"/>
      <c r="W1070" s="93"/>
      <c r="X1070" s="11"/>
      <c r="Y1070" s="11"/>
    </row>
    <row r="1071" spans="18:25" x14ac:dyDescent="0.2">
      <c r="R1071" s="11"/>
      <c r="S1071" s="11"/>
      <c r="T1071" s="11"/>
      <c r="V1071" s="93"/>
      <c r="W1071" s="93"/>
      <c r="X1071" s="11"/>
      <c r="Y1071" s="11"/>
    </row>
    <row r="1072" spans="18:25" x14ac:dyDescent="0.2">
      <c r="R1072" s="11"/>
      <c r="S1072" s="11"/>
      <c r="T1072" s="11"/>
      <c r="V1072" s="93"/>
      <c r="W1072" s="93"/>
      <c r="X1072" s="11"/>
      <c r="Y1072" s="11"/>
    </row>
    <row r="1073" spans="18:25" x14ac:dyDescent="0.2">
      <c r="R1073" s="11"/>
      <c r="S1073" s="11"/>
      <c r="T1073" s="11"/>
      <c r="V1073" s="93"/>
      <c r="W1073" s="93"/>
      <c r="X1073" s="11"/>
      <c r="Y1073" s="11"/>
    </row>
    <row r="1074" spans="18:25" x14ac:dyDescent="0.2">
      <c r="R1074" s="11"/>
      <c r="S1074" s="11"/>
      <c r="T1074" s="11"/>
      <c r="V1074" s="93"/>
      <c r="W1074" s="93"/>
      <c r="X1074" s="11"/>
      <c r="Y1074" s="11"/>
    </row>
    <row r="1075" spans="18:25" x14ac:dyDescent="0.2">
      <c r="R1075" s="11"/>
      <c r="S1075" s="11"/>
      <c r="T1075" s="11"/>
      <c r="V1075" s="93"/>
      <c r="W1075" s="93"/>
      <c r="X1075" s="11"/>
      <c r="Y1075" s="11"/>
    </row>
    <row r="1076" spans="18:25" x14ac:dyDescent="0.2">
      <c r="R1076" s="11"/>
      <c r="S1076" s="11"/>
      <c r="T1076" s="11"/>
      <c r="V1076" s="93"/>
      <c r="W1076" s="93"/>
      <c r="X1076" s="11"/>
      <c r="Y1076" s="11"/>
    </row>
    <row r="1077" spans="18:25" x14ac:dyDescent="0.2">
      <c r="R1077" s="11"/>
      <c r="S1077" s="11"/>
      <c r="T1077" s="11"/>
      <c r="V1077" s="93"/>
      <c r="W1077" s="93"/>
      <c r="X1077" s="11"/>
      <c r="Y1077" s="11"/>
    </row>
    <row r="1078" spans="18:25" x14ac:dyDescent="0.2">
      <c r="R1078" s="11"/>
      <c r="S1078" s="11"/>
      <c r="T1078" s="11"/>
      <c r="V1078" s="93"/>
      <c r="W1078" s="93"/>
      <c r="X1078" s="11"/>
      <c r="Y1078" s="11"/>
    </row>
    <row r="1079" spans="18:25" x14ac:dyDescent="0.2">
      <c r="R1079" s="11"/>
      <c r="S1079" s="11"/>
      <c r="T1079" s="11"/>
      <c r="V1079" s="93"/>
      <c r="W1079" s="93"/>
      <c r="X1079" s="11"/>
      <c r="Y1079" s="11"/>
    </row>
    <row r="1080" spans="18:25" x14ac:dyDescent="0.2">
      <c r="R1080" s="11"/>
      <c r="S1080" s="11"/>
      <c r="T1080" s="11"/>
      <c r="V1080" s="93"/>
      <c r="W1080" s="93"/>
      <c r="X1080" s="11"/>
      <c r="Y1080" s="11"/>
    </row>
    <row r="1081" spans="18:25" x14ac:dyDescent="0.2">
      <c r="R1081" s="11"/>
      <c r="S1081" s="11"/>
      <c r="T1081" s="11"/>
      <c r="V1081" s="93"/>
      <c r="W1081" s="93"/>
      <c r="X1081" s="11"/>
      <c r="Y1081" s="11"/>
    </row>
    <row r="1082" spans="18:25" x14ac:dyDescent="0.2">
      <c r="R1082" s="11"/>
      <c r="S1082" s="11"/>
      <c r="T1082" s="11"/>
      <c r="V1082" s="93"/>
      <c r="W1082" s="93"/>
      <c r="X1082" s="11"/>
      <c r="Y1082" s="11"/>
    </row>
    <row r="1083" spans="18:25" x14ac:dyDescent="0.2">
      <c r="R1083" s="11"/>
      <c r="S1083" s="11"/>
      <c r="T1083" s="11"/>
      <c r="V1083" s="93"/>
      <c r="W1083" s="93"/>
      <c r="X1083" s="11"/>
      <c r="Y1083" s="11"/>
    </row>
    <row r="1084" spans="18:25" x14ac:dyDescent="0.2">
      <c r="R1084" s="11"/>
      <c r="S1084" s="11"/>
      <c r="T1084" s="11"/>
      <c r="V1084" s="93"/>
      <c r="W1084" s="93"/>
      <c r="X1084" s="11"/>
      <c r="Y1084" s="11"/>
    </row>
    <row r="1085" spans="18:25" x14ac:dyDescent="0.2">
      <c r="R1085" s="11"/>
      <c r="S1085" s="11"/>
      <c r="T1085" s="11"/>
      <c r="V1085" s="93"/>
      <c r="W1085" s="93"/>
      <c r="X1085" s="11"/>
      <c r="Y1085" s="11"/>
    </row>
    <row r="1086" spans="18:25" x14ac:dyDescent="0.2">
      <c r="R1086" s="11"/>
      <c r="S1086" s="11"/>
      <c r="T1086" s="11"/>
      <c r="V1086" s="93"/>
      <c r="W1086" s="93"/>
      <c r="X1086" s="11"/>
      <c r="Y1086" s="11"/>
    </row>
    <row r="1087" spans="18:25" x14ac:dyDescent="0.2">
      <c r="R1087" s="11"/>
      <c r="S1087" s="11"/>
      <c r="T1087" s="11"/>
      <c r="V1087" s="93"/>
      <c r="W1087" s="93"/>
      <c r="X1087" s="11"/>
      <c r="Y1087" s="11"/>
    </row>
    <row r="1088" spans="18:25" x14ac:dyDescent="0.2">
      <c r="R1088" s="11"/>
      <c r="S1088" s="11"/>
      <c r="T1088" s="11"/>
      <c r="V1088" s="93"/>
      <c r="W1088" s="93"/>
      <c r="X1088" s="11"/>
      <c r="Y1088" s="11"/>
    </row>
    <row r="1089" spans="18:25" x14ac:dyDescent="0.2">
      <c r="R1089" s="11"/>
      <c r="S1089" s="11"/>
      <c r="T1089" s="11"/>
      <c r="V1089" s="93"/>
      <c r="W1089" s="93"/>
      <c r="X1089" s="11"/>
      <c r="Y1089" s="11"/>
    </row>
    <row r="1090" spans="18:25" x14ac:dyDescent="0.2">
      <c r="R1090" s="11"/>
      <c r="S1090" s="11"/>
      <c r="T1090" s="11"/>
      <c r="V1090" s="93"/>
      <c r="W1090" s="93"/>
      <c r="X1090" s="11"/>
      <c r="Y1090" s="11"/>
    </row>
    <row r="1091" spans="18:25" x14ac:dyDescent="0.2">
      <c r="R1091" s="11"/>
      <c r="S1091" s="11"/>
      <c r="T1091" s="11"/>
      <c r="V1091" s="93"/>
      <c r="W1091" s="93"/>
      <c r="X1091" s="11"/>
      <c r="Y1091" s="11"/>
    </row>
    <row r="1092" spans="18:25" x14ac:dyDescent="0.2">
      <c r="R1092" s="11"/>
      <c r="S1092" s="11"/>
      <c r="T1092" s="11"/>
      <c r="V1092" s="93"/>
      <c r="W1092" s="93"/>
      <c r="X1092" s="11"/>
      <c r="Y1092" s="11"/>
    </row>
    <row r="1093" spans="18:25" x14ac:dyDescent="0.2">
      <c r="R1093" s="11"/>
      <c r="S1093" s="11"/>
      <c r="T1093" s="11"/>
      <c r="V1093" s="93"/>
      <c r="W1093" s="93"/>
      <c r="X1093" s="11"/>
      <c r="Y1093" s="11"/>
    </row>
    <row r="1094" spans="18:25" x14ac:dyDescent="0.2">
      <c r="R1094" s="11"/>
      <c r="S1094" s="11"/>
      <c r="T1094" s="11"/>
      <c r="V1094" s="93"/>
      <c r="W1094" s="93"/>
      <c r="X1094" s="11"/>
      <c r="Y1094" s="11"/>
    </row>
    <row r="1095" spans="18:25" x14ac:dyDescent="0.2">
      <c r="R1095" s="11"/>
      <c r="S1095" s="11"/>
      <c r="T1095" s="11"/>
      <c r="V1095" s="93"/>
      <c r="W1095" s="93"/>
      <c r="X1095" s="11"/>
      <c r="Y1095" s="11"/>
    </row>
    <row r="1096" spans="18:25" x14ac:dyDescent="0.2">
      <c r="R1096" s="11"/>
      <c r="S1096" s="11"/>
      <c r="T1096" s="11"/>
      <c r="V1096" s="93"/>
      <c r="W1096" s="93"/>
      <c r="X1096" s="11"/>
      <c r="Y1096" s="11"/>
    </row>
    <row r="1097" spans="18:25" x14ac:dyDescent="0.2">
      <c r="R1097" s="11"/>
      <c r="S1097" s="11"/>
      <c r="T1097" s="11"/>
      <c r="V1097" s="93"/>
      <c r="W1097" s="93"/>
      <c r="X1097" s="11"/>
      <c r="Y1097" s="11"/>
    </row>
    <row r="1098" spans="18:25" x14ac:dyDescent="0.2">
      <c r="R1098" s="11"/>
      <c r="S1098" s="11"/>
      <c r="T1098" s="11"/>
      <c r="V1098" s="93"/>
      <c r="W1098" s="93"/>
      <c r="X1098" s="11"/>
      <c r="Y1098" s="11"/>
    </row>
    <row r="1099" spans="18:25" x14ac:dyDescent="0.2">
      <c r="R1099" s="11"/>
      <c r="S1099" s="11"/>
      <c r="T1099" s="11"/>
      <c r="V1099" s="93"/>
      <c r="W1099" s="93"/>
      <c r="X1099" s="11"/>
      <c r="Y1099" s="11"/>
    </row>
    <row r="1100" spans="18:25" x14ac:dyDescent="0.2">
      <c r="R1100" s="11"/>
      <c r="S1100" s="11"/>
      <c r="T1100" s="11"/>
      <c r="V1100" s="93"/>
      <c r="W1100" s="93"/>
      <c r="X1100" s="11"/>
      <c r="Y1100" s="11"/>
    </row>
    <row r="1101" spans="18:25" x14ac:dyDescent="0.2">
      <c r="R1101" s="11"/>
      <c r="S1101" s="11"/>
      <c r="T1101" s="11"/>
      <c r="V1101" s="93"/>
      <c r="W1101" s="93"/>
      <c r="X1101" s="11"/>
      <c r="Y1101" s="11"/>
    </row>
    <row r="1102" spans="18:25" x14ac:dyDescent="0.2">
      <c r="R1102" s="11"/>
      <c r="S1102" s="11"/>
      <c r="T1102" s="11"/>
      <c r="V1102" s="93"/>
      <c r="W1102" s="93"/>
      <c r="X1102" s="11"/>
      <c r="Y1102" s="11"/>
    </row>
    <row r="1103" spans="18:25" x14ac:dyDescent="0.2">
      <c r="R1103" s="11"/>
      <c r="S1103" s="11"/>
      <c r="T1103" s="11"/>
      <c r="V1103" s="93"/>
      <c r="W1103" s="93"/>
      <c r="X1103" s="11"/>
      <c r="Y1103" s="11"/>
    </row>
    <row r="1104" spans="18:25" x14ac:dyDescent="0.2">
      <c r="R1104" s="11"/>
      <c r="S1104" s="11"/>
      <c r="T1104" s="11"/>
      <c r="V1104" s="93"/>
      <c r="W1104" s="93"/>
      <c r="X1104" s="11"/>
      <c r="Y1104" s="11"/>
    </row>
    <row r="1105" spans="18:25" x14ac:dyDescent="0.2">
      <c r="R1105" s="11"/>
      <c r="S1105" s="11"/>
      <c r="T1105" s="11"/>
      <c r="V1105" s="93"/>
      <c r="W1105" s="93"/>
      <c r="X1105" s="11"/>
      <c r="Y1105" s="11"/>
    </row>
    <row r="1106" spans="18:25" x14ac:dyDescent="0.2">
      <c r="R1106" s="11"/>
      <c r="S1106" s="11"/>
      <c r="T1106" s="11"/>
      <c r="V1106" s="93"/>
      <c r="W1106" s="93"/>
      <c r="X1106" s="11"/>
      <c r="Y1106" s="11"/>
    </row>
    <row r="1107" spans="18:25" x14ac:dyDescent="0.2">
      <c r="R1107" s="11"/>
      <c r="S1107" s="11"/>
      <c r="T1107" s="11"/>
      <c r="V1107" s="93"/>
      <c r="W1107" s="93"/>
      <c r="X1107" s="11"/>
      <c r="Y1107" s="11"/>
    </row>
    <row r="1108" spans="18:25" x14ac:dyDescent="0.2">
      <c r="R1108" s="11"/>
      <c r="S1108" s="11"/>
      <c r="T1108" s="11"/>
      <c r="V1108" s="93"/>
      <c r="W1108" s="93"/>
      <c r="X1108" s="11"/>
      <c r="Y1108" s="11"/>
    </row>
    <row r="1109" spans="18:25" x14ac:dyDescent="0.2">
      <c r="R1109" s="11"/>
      <c r="S1109" s="11"/>
      <c r="T1109" s="11"/>
      <c r="V1109" s="93"/>
      <c r="W1109" s="93"/>
      <c r="X1109" s="11"/>
      <c r="Y1109" s="11"/>
    </row>
    <row r="1110" spans="18:25" x14ac:dyDescent="0.2">
      <c r="R1110" s="11"/>
      <c r="S1110" s="11"/>
      <c r="T1110" s="11"/>
      <c r="V1110" s="93"/>
      <c r="W1110" s="93"/>
      <c r="X1110" s="11"/>
      <c r="Y1110" s="11"/>
    </row>
    <row r="1111" spans="18:25" x14ac:dyDescent="0.2">
      <c r="R1111" s="11"/>
      <c r="S1111" s="11"/>
      <c r="T1111" s="11"/>
      <c r="V1111" s="93"/>
      <c r="W1111" s="93"/>
      <c r="X1111" s="11"/>
      <c r="Y1111" s="11"/>
    </row>
    <row r="1112" spans="18:25" x14ac:dyDescent="0.2">
      <c r="R1112" s="11"/>
      <c r="S1112" s="11"/>
      <c r="T1112" s="11"/>
      <c r="V1112" s="93"/>
      <c r="W1112" s="93"/>
      <c r="X1112" s="11"/>
      <c r="Y1112" s="11"/>
    </row>
    <row r="1113" spans="18:25" x14ac:dyDescent="0.2">
      <c r="R1113" s="11"/>
      <c r="S1113" s="11"/>
      <c r="T1113" s="11"/>
      <c r="V1113" s="93"/>
      <c r="W1113" s="93"/>
      <c r="X1113" s="11"/>
      <c r="Y1113" s="11"/>
    </row>
    <row r="1114" spans="18:25" x14ac:dyDescent="0.2">
      <c r="R1114" s="11"/>
      <c r="S1114" s="11"/>
      <c r="T1114" s="11"/>
      <c r="V1114" s="93"/>
      <c r="W1114" s="93"/>
      <c r="X1114" s="11"/>
      <c r="Y1114" s="11"/>
    </row>
    <row r="1115" spans="18:25" x14ac:dyDescent="0.2">
      <c r="R1115" s="11"/>
      <c r="S1115" s="11"/>
      <c r="T1115" s="11"/>
      <c r="V1115" s="93"/>
      <c r="W1115" s="93"/>
      <c r="X1115" s="11"/>
      <c r="Y1115" s="11"/>
    </row>
    <row r="1116" spans="18:25" x14ac:dyDescent="0.2">
      <c r="R1116" s="11"/>
      <c r="S1116" s="11"/>
      <c r="T1116" s="11"/>
      <c r="V1116" s="93"/>
      <c r="W1116" s="93"/>
      <c r="X1116" s="11"/>
      <c r="Y1116" s="11"/>
    </row>
    <row r="1117" spans="18:25" x14ac:dyDescent="0.2">
      <c r="R1117" s="11"/>
      <c r="S1117" s="11"/>
      <c r="T1117" s="11"/>
      <c r="V1117" s="93"/>
      <c r="W1117" s="93"/>
      <c r="X1117" s="11"/>
      <c r="Y1117" s="11"/>
    </row>
    <row r="1118" spans="18:25" x14ac:dyDescent="0.2">
      <c r="R1118" s="11"/>
      <c r="S1118" s="11"/>
      <c r="T1118" s="11"/>
      <c r="V1118" s="93"/>
      <c r="W1118" s="93"/>
      <c r="X1118" s="11"/>
      <c r="Y1118" s="11"/>
    </row>
    <row r="1119" spans="18:25" x14ac:dyDescent="0.2">
      <c r="R1119" s="11"/>
      <c r="S1119" s="11"/>
      <c r="T1119" s="11"/>
      <c r="V1119" s="93"/>
      <c r="W1119" s="93"/>
      <c r="X1119" s="11"/>
      <c r="Y1119" s="11"/>
    </row>
    <row r="1120" spans="18:25" x14ac:dyDescent="0.2">
      <c r="R1120" s="11"/>
      <c r="S1120" s="11"/>
      <c r="T1120" s="11"/>
      <c r="V1120" s="93"/>
      <c r="W1120" s="93"/>
      <c r="X1120" s="11"/>
      <c r="Y1120" s="11"/>
    </row>
    <row r="1121" spans="18:25" x14ac:dyDescent="0.2">
      <c r="R1121" s="11"/>
      <c r="S1121" s="11"/>
      <c r="T1121" s="11"/>
      <c r="V1121" s="93"/>
      <c r="W1121" s="93"/>
      <c r="X1121" s="11"/>
      <c r="Y1121" s="11"/>
    </row>
    <row r="1122" spans="18:25" x14ac:dyDescent="0.2">
      <c r="R1122" s="11"/>
      <c r="S1122" s="11"/>
      <c r="T1122" s="11"/>
      <c r="V1122" s="93"/>
      <c r="W1122" s="93"/>
      <c r="X1122" s="11"/>
      <c r="Y1122" s="11"/>
    </row>
    <row r="1123" spans="18:25" x14ac:dyDescent="0.2">
      <c r="R1123" s="11"/>
      <c r="S1123" s="11"/>
      <c r="T1123" s="11"/>
      <c r="V1123" s="93"/>
      <c r="W1123" s="93"/>
      <c r="X1123" s="11"/>
      <c r="Y1123" s="11"/>
    </row>
    <row r="1124" spans="18:25" x14ac:dyDescent="0.2">
      <c r="R1124" s="11"/>
      <c r="S1124" s="11"/>
      <c r="T1124" s="11"/>
      <c r="V1124" s="93"/>
      <c r="W1124" s="93"/>
      <c r="X1124" s="11"/>
      <c r="Y1124" s="11"/>
    </row>
    <row r="1125" spans="18:25" x14ac:dyDescent="0.2">
      <c r="R1125" s="11"/>
      <c r="S1125" s="11"/>
      <c r="T1125" s="11"/>
      <c r="V1125" s="93"/>
      <c r="W1125" s="93"/>
      <c r="X1125" s="11"/>
      <c r="Y1125" s="11"/>
    </row>
    <row r="1126" spans="18:25" x14ac:dyDescent="0.2">
      <c r="R1126" s="11"/>
      <c r="S1126" s="11"/>
      <c r="T1126" s="11"/>
      <c r="V1126" s="93"/>
      <c r="W1126" s="93"/>
      <c r="X1126" s="11"/>
      <c r="Y1126" s="11"/>
    </row>
    <row r="1127" spans="18:25" x14ac:dyDescent="0.2">
      <c r="R1127" s="11"/>
      <c r="S1127" s="11"/>
      <c r="T1127" s="11"/>
      <c r="V1127" s="93"/>
      <c r="W1127" s="93"/>
      <c r="X1127" s="11"/>
      <c r="Y1127" s="11"/>
    </row>
    <row r="1128" spans="18:25" x14ac:dyDescent="0.2">
      <c r="R1128" s="11"/>
      <c r="S1128" s="11"/>
      <c r="T1128" s="11"/>
      <c r="V1128" s="93"/>
      <c r="W1128" s="93"/>
      <c r="X1128" s="11"/>
      <c r="Y1128" s="11"/>
    </row>
    <row r="1129" spans="18:25" x14ac:dyDescent="0.2">
      <c r="R1129" s="11"/>
      <c r="S1129" s="11"/>
      <c r="T1129" s="11"/>
      <c r="V1129" s="93"/>
      <c r="W1129" s="93"/>
      <c r="X1129" s="11"/>
      <c r="Y1129" s="11"/>
    </row>
    <row r="1130" spans="18:25" x14ac:dyDescent="0.2">
      <c r="R1130" s="11"/>
      <c r="S1130" s="11"/>
      <c r="T1130" s="11"/>
      <c r="V1130" s="93"/>
      <c r="W1130" s="93"/>
      <c r="X1130" s="11"/>
      <c r="Y1130" s="11"/>
    </row>
    <row r="1131" spans="18:25" x14ac:dyDescent="0.2">
      <c r="R1131" s="11"/>
      <c r="S1131" s="11"/>
      <c r="T1131" s="11"/>
      <c r="V1131" s="93"/>
      <c r="W1131" s="93"/>
      <c r="X1131" s="11"/>
      <c r="Y1131" s="11"/>
    </row>
    <row r="1132" spans="18:25" x14ac:dyDescent="0.2">
      <c r="R1132" s="11"/>
      <c r="S1132" s="11"/>
      <c r="T1132" s="11"/>
      <c r="V1132" s="93"/>
      <c r="W1132" s="93"/>
      <c r="X1132" s="11"/>
      <c r="Y1132" s="11"/>
    </row>
    <row r="1133" spans="18:25" x14ac:dyDescent="0.2">
      <c r="R1133" s="11"/>
      <c r="S1133" s="11"/>
      <c r="T1133" s="11"/>
      <c r="V1133" s="93"/>
      <c r="W1133" s="93"/>
      <c r="X1133" s="11"/>
      <c r="Y1133" s="11"/>
    </row>
    <row r="1134" spans="18:25" x14ac:dyDescent="0.2">
      <c r="R1134" s="11"/>
      <c r="S1134" s="11"/>
      <c r="T1134" s="11"/>
      <c r="V1134" s="93"/>
      <c r="W1134" s="93"/>
      <c r="X1134" s="11"/>
      <c r="Y1134" s="11"/>
    </row>
    <row r="1135" spans="18:25" x14ac:dyDescent="0.2">
      <c r="R1135" s="11"/>
      <c r="S1135" s="11"/>
      <c r="T1135" s="11"/>
      <c r="V1135" s="93"/>
      <c r="W1135" s="93"/>
      <c r="X1135" s="11"/>
      <c r="Y1135" s="11"/>
    </row>
    <row r="1136" spans="18:25" x14ac:dyDescent="0.2">
      <c r="R1136" s="11"/>
      <c r="S1136" s="11"/>
      <c r="T1136" s="11"/>
      <c r="V1136" s="93"/>
      <c r="W1136" s="93"/>
      <c r="X1136" s="11"/>
      <c r="Y1136" s="11"/>
    </row>
    <row r="1137" spans="18:25" x14ac:dyDescent="0.2">
      <c r="R1137" s="11"/>
      <c r="S1137" s="11"/>
      <c r="T1137" s="11"/>
      <c r="V1137" s="93"/>
      <c r="W1137" s="93"/>
      <c r="X1137" s="11"/>
      <c r="Y1137" s="11"/>
    </row>
    <row r="1138" spans="18:25" x14ac:dyDescent="0.2">
      <c r="R1138" s="11"/>
      <c r="S1138" s="11"/>
      <c r="T1138" s="11"/>
      <c r="V1138" s="93"/>
      <c r="W1138" s="93"/>
      <c r="X1138" s="11"/>
      <c r="Y1138" s="11"/>
    </row>
    <row r="1139" spans="18:25" x14ac:dyDescent="0.2">
      <c r="R1139" s="11"/>
      <c r="S1139" s="11"/>
      <c r="T1139" s="11"/>
      <c r="V1139" s="93"/>
      <c r="W1139" s="93"/>
      <c r="X1139" s="11"/>
      <c r="Y1139" s="11"/>
    </row>
    <row r="1140" spans="18:25" x14ac:dyDescent="0.2">
      <c r="R1140" s="11"/>
      <c r="S1140" s="11"/>
      <c r="T1140" s="11"/>
      <c r="V1140" s="93"/>
      <c r="W1140" s="93"/>
      <c r="X1140" s="11"/>
      <c r="Y1140" s="11"/>
    </row>
    <row r="1141" spans="18:25" x14ac:dyDescent="0.2">
      <c r="R1141" s="11"/>
      <c r="S1141" s="11"/>
      <c r="T1141" s="11"/>
      <c r="V1141" s="93"/>
      <c r="W1141" s="93"/>
      <c r="X1141" s="11"/>
      <c r="Y1141" s="11"/>
    </row>
    <row r="1142" spans="18:25" x14ac:dyDescent="0.2">
      <c r="R1142" s="11"/>
      <c r="S1142" s="11"/>
      <c r="T1142" s="11"/>
      <c r="V1142" s="93"/>
      <c r="W1142" s="93"/>
      <c r="X1142" s="11"/>
      <c r="Y1142" s="11"/>
    </row>
    <row r="1143" spans="18:25" x14ac:dyDescent="0.2">
      <c r="R1143" s="11"/>
      <c r="S1143" s="11"/>
      <c r="T1143" s="11"/>
      <c r="V1143" s="93"/>
      <c r="W1143" s="93"/>
      <c r="X1143" s="11"/>
      <c r="Y1143" s="11"/>
    </row>
    <row r="1144" spans="18:25" x14ac:dyDescent="0.2">
      <c r="R1144" s="11"/>
      <c r="S1144" s="11"/>
      <c r="T1144" s="11"/>
      <c r="V1144" s="93"/>
      <c r="W1144" s="93"/>
      <c r="X1144" s="11"/>
      <c r="Y1144" s="11"/>
    </row>
    <row r="1145" spans="18:25" x14ac:dyDescent="0.2">
      <c r="R1145" s="11"/>
      <c r="S1145" s="11"/>
      <c r="T1145" s="11"/>
      <c r="V1145" s="93"/>
      <c r="W1145" s="93"/>
      <c r="X1145" s="11"/>
      <c r="Y1145" s="11"/>
    </row>
    <row r="1146" spans="18:25" x14ac:dyDescent="0.2">
      <c r="R1146" s="11"/>
      <c r="S1146" s="11"/>
      <c r="T1146" s="11"/>
      <c r="V1146" s="93"/>
      <c r="W1146" s="93"/>
      <c r="X1146" s="11"/>
      <c r="Y1146" s="11"/>
    </row>
    <row r="1147" spans="18:25" x14ac:dyDescent="0.2">
      <c r="R1147" s="11"/>
      <c r="S1147" s="11"/>
      <c r="T1147" s="11"/>
      <c r="V1147" s="93"/>
      <c r="W1147" s="93"/>
      <c r="X1147" s="11"/>
      <c r="Y1147" s="11"/>
    </row>
    <row r="1148" spans="18:25" x14ac:dyDescent="0.2">
      <c r="R1148" s="11"/>
      <c r="S1148" s="11"/>
      <c r="T1148" s="11"/>
      <c r="V1148" s="93"/>
      <c r="W1148" s="93"/>
      <c r="X1148" s="11"/>
      <c r="Y1148" s="11"/>
    </row>
    <row r="1149" spans="18:25" x14ac:dyDescent="0.2">
      <c r="R1149" s="11"/>
      <c r="S1149" s="11"/>
      <c r="T1149" s="11"/>
      <c r="V1149" s="93"/>
      <c r="W1149" s="93"/>
      <c r="X1149" s="11"/>
      <c r="Y1149" s="11"/>
    </row>
    <row r="1150" spans="18:25" x14ac:dyDescent="0.2">
      <c r="R1150" s="11"/>
      <c r="S1150" s="11"/>
      <c r="T1150" s="11"/>
      <c r="V1150" s="93"/>
      <c r="W1150" s="93"/>
      <c r="X1150" s="11"/>
      <c r="Y1150" s="11"/>
    </row>
    <row r="1151" spans="18:25" x14ac:dyDescent="0.2">
      <c r="R1151" s="11"/>
      <c r="S1151" s="11"/>
      <c r="T1151" s="11"/>
      <c r="V1151" s="93"/>
      <c r="W1151" s="93"/>
      <c r="X1151" s="11"/>
      <c r="Y1151" s="11"/>
    </row>
    <row r="1152" spans="18:25" x14ac:dyDescent="0.2">
      <c r="R1152" s="11"/>
      <c r="S1152" s="11"/>
      <c r="T1152" s="11"/>
      <c r="V1152" s="93"/>
      <c r="W1152" s="93"/>
      <c r="X1152" s="11"/>
      <c r="Y1152" s="11"/>
    </row>
    <row r="1153" spans="18:25" x14ac:dyDescent="0.2">
      <c r="R1153" s="11"/>
      <c r="S1153" s="11"/>
      <c r="T1153" s="11"/>
      <c r="V1153" s="93"/>
      <c r="W1153" s="93"/>
      <c r="X1153" s="11"/>
      <c r="Y1153" s="11"/>
    </row>
    <row r="1154" spans="18:25" x14ac:dyDescent="0.2">
      <c r="R1154" s="11"/>
      <c r="S1154" s="11"/>
      <c r="T1154" s="11"/>
      <c r="V1154" s="93"/>
      <c r="W1154" s="93"/>
      <c r="X1154" s="11"/>
      <c r="Y1154" s="11"/>
    </row>
    <row r="1155" spans="18:25" x14ac:dyDescent="0.2">
      <c r="R1155" s="11"/>
      <c r="S1155" s="11"/>
      <c r="T1155" s="11"/>
      <c r="V1155" s="93"/>
      <c r="W1155" s="93"/>
      <c r="X1155" s="11"/>
      <c r="Y1155" s="11"/>
    </row>
    <row r="1156" spans="18:25" x14ac:dyDescent="0.2">
      <c r="R1156" s="11"/>
      <c r="S1156" s="11"/>
      <c r="T1156" s="11"/>
      <c r="V1156" s="93"/>
      <c r="W1156" s="93"/>
      <c r="X1156" s="11"/>
      <c r="Y1156" s="11"/>
    </row>
    <row r="1157" spans="18:25" x14ac:dyDescent="0.2">
      <c r="R1157" s="11"/>
      <c r="S1157" s="11"/>
      <c r="T1157" s="11"/>
      <c r="V1157" s="93"/>
      <c r="W1157" s="93"/>
      <c r="X1157" s="11"/>
      <c r="Y1157" s="11"/>
    </row>
    <row r="1158" spans="18:25" x14ac:dyDescent="0.2">
      <c r="R1158" s="11"/>
      <c r="S1158" s="11"/>
      <c r="T1158" s="11"/>
      <c r="V1158" s="93"/>
      <c r="W1158" s="93"/>
      <c r="X1158" s="11"/>
      <c r="Y1158" s="11"/>
    </row>
    <row r="1159" spans="18:25" x14ac:dyDescent="0.2">
      <c r="R1159" s="11"/>
      <c r="S1159" s="11"/>
      <c r="T1159" s="11"/>
      <c r="V1159" s="93"/>
      <c r="W1159" s="93"/>
      <c r="X1159" s="11"/>
      <c r="Y1159" s="11"/>
    </row>
    <row r="1160" spans="18:25" x14ac:dyDescent="0.2">
      <c r="R1160" s="11"/>
      <c r="S1160" s="11"/>
      <c r="T1160" s="11"/>
      <c r="V1160" s="93"/>
      <c r="W1160" s="93"/>
      <c r="X1160" s="11"/>
      <c r="Y1160" s="11"/>
    </row>
    <row r="1161" spans="18:25" x14ac:dyDescent="0.2">
      <c r="R1161" s="11"/>
      <c r="S1161" s="11"/>
      <c r="T1161" s="11"/>
      <c r="V1161" s="93"/>
      <c r="W1161" s="93"/>
      <c r="X1161" s="11"/>
      <c r="Y1161" s="11"/>
    </row>
    <row r="1162" spans="18:25" x14ac:dyDescent="0.2">
      <c r="R1162" s="11"/>
      <c r="S1162" s="11"/>
      <c r="T1162" s="11"/>
      <c r="V1162" s="93"/>
      <c r="W1162" s="93"/>
      <c r="X1162" s="11"/>
      <c r="Y1162" s="11"/>
    </row>
    <row r="1163" spans="18:25" x14ac:dyDescent="0.2">
      <c r="R1163" s="11"/>
      <c r="S1163" s="11"/>
      <c r="T1163" s="11"/>
      <c r="V1163" s="93"/>
      <c r="W1163" s="93"/>
      <c r="X1163" s="11"/>
      <c r="Y1163" s="11"/>
    </row>
    <row r="1164" spans="18:25" x14ac:dyDescent="0.2">
      <c r="R1164" s="11"/>
      <c r="S1164" s="11"/>
      <c r="T1164" s="11"/>
      <c r="V1164" s="93"/>
      <c r="W1164" s="93"/>
      <c r="X1164" s="11"/>
      <c r="Y1164" s="11"/>
    </row>
    <row r="1165" spans="18:25" x14ac:dyDescent="0.2">
      <c r="R1165" s="11"/>
      <c r="S1165" s="11"/>
      <c r="T1165" s="11"/>
      <c r="V1165" s="93"/>
      <c r="W1165" s="93"/>
      <c r="X1165" s="11"/>
      <c r="Y1165" s="11"/>
    </row>
    <row r="1166" spans="18:25" x14ac:dyDescent="0.2">
      <c r="R1166" s="11"/>
      <c r="S1166" s="11"/>
      <c r="T1166" s="11"/>
      <c r="V1166" s="93"/>
      <c r="W1166" s="93"/>
      <c r="X1166" s="11"/>
      <c r="Y1166" s="11"/>
    </row>
    <row r="1167" spans="18:25" x14ac:dyDescent="0.2">
      <c r="R1167" s="11"/>
      <c r="S1167" s="11"/>
      <c r="T1167" s="11"/>
      <c r="V1167" s="93"/>
      <c r="W1167" s="93"/>
      <c r="X1167" s="11"/>
      <c r="Y1167" s="11"/>
    </row>
    <row r="1168" spans="18:25" x14ac:dyDescent="0.2">
      <c r="R1168" s="11"/>
      <c r="S1168" s="11"/>
      <c r="T1168" s="11"/>
      <c r="V1168" s="93"/>
      <c r="W1168" s="93"/>
      <c r="X1168" s="11"/>
      <c r="Y1168" s="11"/>
    </row>
    <row r="1169" spans="18:25" x14ac:dyDescent="0.2">
      <c r="R1169" s="11"/>
      <c r="S1169" s="11"/>
      <c r="T1169" s="11"/>
      <c r="V1169" s="93"/>
      <c r="W1169" s="93"/>
      <c r="X1169" s="11"/>
      <c r="Y1169" s="11"/>
    </row>
    <row r="1170" spans="18:25" x14ac:dyDescent="0.2">
      <c r="R1170" s="11"/>
      <c r="S1170" s="11"/>
      <c r="T1170" s="11"/>
      <c r="V1170" s="93"/>
      <c r="W1170" s="93"/>
      <c r="X1170" s="11"/>
      <c r="Y1170" s="11"/>
    </row>
    <row r="1171" spans="18:25" x14ac:dyDescent="0.2">
      <c r="R1171" s="11"/>
      <c r="S1171" s="11"/>
      <c r="T1171" s="11"/>
      <c r="V1171" s="93"/>
      <c r="W1171" s="93"/>
      <c r="X1171" s="11"/>
      <c r="Y1171" s="11"/>
    </row>
    <row r="1172" spans="18:25" x14ac:dyDescent="0.2">
      <c r="R1172" s="11"/>
      <c r="S1172" s="11"/>
      <c r="T1172" s="11"/>
      <c r="V1172" s="93"/>
      <c r="W1172" s="93"/>
      <c r="X1172" s="11"/>
      <c r="Y1172" s="11"/>
    </row>
    <row r="1173" spans="18:25" x14ac:dyDescent="0.2">
      <c r="R1173" s="11"/>
      <c r="S1173" s="11"/>
      <c r="T1173" s="11"/>
      <c r="V1173" s="93"/>
      <c r="W1173" s="93"/>
      <c r="X1173" s="11"/>
      <c r="Y1173" s="11"/>
    </row>
    <row r="1174" spans="18:25" x14ac:dyDescent="0.2">
      <c r="R1174" s="11"/>
      <c r="S1174" s="11"/>
      <c r="T1174" s="11"/>
      <c r="V1174" s="93"/>
      <c r="W1174" s="93"/>
      <c r="X1174" s="11"/>
      <c r="Y1174" s="11"/>
    </row>
    <row r="1175" spans="18:25" x14ac:dyDescent="0.2">
      <c r="R1175" s="11"/>
      <c r="S1175" s="11"/>
      <c r="T1175" s="11"/>
      <c r="V1175" s="93"/>
      <c r="W1175" s="93"/>
      <c r="X1175" s="11"/>
      <c r="Y1175" s="11"/>
    </row>
    <row r="1176" spans="18:25" x14ac:dyDescent="0.2">
      <c r="R1176" s="11"/>
      <c r="S1176" s="11"/>
      <c r="T1176" s="11"/>
      <c r="V1176" s="93"/>
      <c r="W1176" s="93"/>
      <c r="X1176" s="11"/>
      <c r="Y1176" s="11"/>
    </row>
  </sheetData>
  <sheetProtection algorithmName="SHA-512" hashValue="RQXs/xY/rQ5+aJdEXBRJ2ftA0G8b4mTfyP74LOrbrtKVKgzIKM8KUVIaIz3q3bvH9FuixQH0kTzVFdAkPUSYuw==" saltValue="sCiABd9LkjvOKnIZUTNx2g==" spinCount="100000" sheet="1" formatCells="0" formatColumns="0"/>
  <mergeCells count="43">
    <mergeCell ref="A1:B1"/>
    <mergeCell ref="L36:R36"/>
    <mergeCell ref="L38:M38"/>
    <mergeCell ref="L39:M39"/>
    <mergeCell ref="N45:O45"/>
    <mergeCell ref="P45:Q45"/>
    <mergeCell ref="F1:G1"/>
    <mergeCell ref="G34:H34"/>
    <mergeCell ref="L40:M40"/>
    <mergeCell ref="L41:M41"/>
    <mergeCell ref="J43:K43"/>
    <mergeCell ref="S36:T36"/>
    <mergeCell ref="A40:A41"/>
    <mergeCell ref="J40:K40"/>
    <mergeCell ref="J41:K41"/>
    <mergeCell ref="L42:M42"/>
    <mergeCell ref="J42:K42"/>
    <mergeCell ref="A74:B74"/>
    <mergeCell ref="A75:B75"/>
    <mergeCell ref="E85:G85"/>
    <mergeCell ref="A73:B73"/>
    <mergeCell ref="A72:B72"/>
    <mergeCell ref="B63:C63"/>
    <mergeCell ref="A68:B68"/>
    <mergeCell ref="A71:B71"/>
    <mergeCell ref="N52:O52"/>
    <mergeCell ref="A69:B69"/>
    <mergeCell ref="A70:B70"/>
    <mergeCell ref="P52:Q52"/>
    <mergeCell ref="N50:O50"/>
    <mergeCell ref="P50:Q50"/>
    <mergeCell ref="N53:O53"/>
    <mergeCell ref="P53:Q53"/>
    <mergeCell ref="N51:O51"/>
    <mergeCell ref="N46:O46"/>
    <mergeCell ref="P46:Q46"/>
    <mergeCell ref="P51:Q51"/>
    <mergeCell ref="N47:O47"/>
    <mergeCell ref="P47:Q47"/>
    <mergeCell ref="N48:O48"/>
    <mergeCell ref="P48:Q48"/>
    <mergeCell ref="N49:O49"/>
    <mergeCell ref="P49:Q49"/>
  </mergeCells>
  <phoneticPr fontId="0" type="noConversion"/>
  <conditionalFormatting sqref="E35">
    <cfRule type="cellIs" dxfId="120" priority="2" operator="lessThan">
      <formula>1</formula>
    </cfRule>
  </conditionalFormatting>
  <conditionalFormatting sqref="H3:H32">
    <cfRule type="cellIs" dxfId="119" priority="18" stopIfTrue="1" operator="equal">
      <formula>0</formula>
    </cfRule>
  </conditionalFormatting>
  <conditionalFormatting sqref="I3:I32 U3:U33 CS3:CS33 CI3:CR34 B37:C39 F46:Q53 R47:R53">
    <cfRule type="cellIs" dxfId="118" priority="47" stopIfTrue="1" operator="equal">
      <formula>0</formula>
    </cfRule>
  </conditionalFormatting>
  <conditionalFormatting sqref="K3:K33">
    <cfRule type="cellIs" dxfId="117" priority="49" stopIfTrue="1" operator="between">
      <formula>"u"</formula>
      <formula>"u/2"</formula>
    </cfRule>
    <cfRule type="cellIs" dxfId="116" priority="50" stopIfTrue="1" operator="between">
      <formula>"f"</formula>
      <formula>"f/2"</formula>
    </cfRule>
    <cfRule type="cellIs" dxfId="115" priority="51" stopIfTrue="1" operator="equal">
      <formula>"k"</formula>
    </cfRule>
  </conditionalFormatting>
  <conditionalFormatting sqref="M3:M33">
    <cfRule type="cellIs" dxfId="114" priority="17" stopIfTrue="1" operator="equal">
      <formula>"'EinstellungenA43!"</formula>
    </cfRule>
  </conditionalFormatting>
  <conditionalFormatting sqref="R3:R33 G38:G43 I39 E53">
    <cfRule type="cellIs" dxfId="113" priority="44" stopIfTrue="1" operator="greaterThan">
      <formula>0</formula>
    </cfRule>
    <cfRule type="cellIs" dxfId="112" priority="45" stopIfTrue="1" operator="lessThan">
      <formula>0</formula>
    </cfRule>
    <cfRule type="cellIs" dxfId="111" priority="46" stopIfTrue="1" operator="equal">
      <formula>0</formula>
    </cfRule>
  </conditionalFormatting>
  <conditionalFormatting sqref="R35">
    <cfRule type="cellIs" dxfId="110" priority="1" operator="greaterThan">
      <formula>0</formula>
    </cfRule>
  </conditionalFormatting>
  <conditionalFormatting sqref="BD3:BG33">
    <cfRule type="cellIs" dxfId="109" priority="48" stopIfTrue="1" operator="equal">
      <formula>0</formula>
    </cfRule>
  </conditionalFormatting>
  <conditionalFormatting sqref="BN3:CD34">
    <cfRule type="cellIs" dxfId="108" priority="53" stopIfTrue="1" operator="equal">
      <formula>0</formula>
    </cfRule>
  </conditionalFormatting>
  <conditionalFormatting sqref="BU35:BV35">
    <cfRule type="cellIs" dxfId="107" priority="21" stopIfTrue="1" operator="equal">
      <formula>0</formula>
    </cfRule>
  </conditionalFormatting>
  <conditionalFormatting sqref="CE3:CH35">
    <cfRule type="cellIs" dxfId="106" priority="22" stopIfTrue="1" operator="equal">
      <formula>0</formula>
    </cfRule>
  </conditionalFormatting>
  <conditionalFormatting sqref="CI35:CJ35 CM35:CN35 CQ35">
    <cfRule type="cellIs" dxfId="105" priority="20" stopIfTrue="1" operator="equal">
      <formula>0</formula>
    </cfRule>
  </conditionalFormatting>
  <pageMargins left="0.59055118110236227" right="0.19685039370078741" top="0.59055118110236227" bottom="0.39370078740157483" header="0.51181102362204722" footer="0.51181102362204722"/>
  <pageSetup paperSize="9" orientation="portrait" horizontalDpi="300" verticalDpi="300" r:id="rId1"/>
  <headerFooter alignWithMargins="0">
    <oddFooter>&amp;LOrt, Datum&amp;CUnterschrift Mitarbeiter*in&amp;RUnterschrift Leitung</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14</vt:i4>
      </vt:variant>
    </vt:vector>
  </HeadingPairs>
  <TitlesOfParts>
    <vt:vector size="33" baseType="lpstr">
      <vt:lpstr>Hinweise</vt:lpstr>
      <vt:lpstr>Einstellungen</vt:lpstr>
      <vt:lpstr>Zusammen</vt:lpstr>
      <vt:lpstr>Jan</vt:lpstr>
      <vt:lpstr>Febr</vt:lpstr>
      <vt:lpstr>März</vt:lpstr>
      <vt:lpstr>April</vt:lpstr>
      <vt:lpstr>Mai</vt:lpstr>
      <vt:lpstr>Juni</vt:lpstr>
      <vt:lpstr>Juli</vt:lpstr>
      <vt:lpstr>Aug</vt:lpstr>
      <vt:lpstr>Sept</vt:lpstr>
      <vt:lpstr>Okt</vt:lpstr>
      <vt:lpstr>Nov</vt:lpstr>
      <vt:lpstr>Dez</vt:lpstr>
      <vt:lpstr>Fahrtkosten 1 Fahrzeug</vt:lpstr>
      <vt:lpstr>Fahrtkosten 2 Fahrzeuge</vt:lpstr>
      <vt:lpstr>Entfernungen</vt:lpstr>
      <vt:lpstr>km-Satz</vt:lpstr>
      <vt:lpstr>April!Druckbereich</vt:lpstr>
      <vt:lpstr>Aug!Druckbereich</vt:lpstr>
      <vt:lpstr>Dez!Druckbereich</vt:lpstr>
      <vt:lpstr>'Fahrtkosten 1 Fahrzeug'!Druckbereich</vt:lpstr>
      <vt:lpstr>'Fahrtkosten 2 Fahrzeuge'!Druckbereich</vt:lpstr>
      <vt:lpstr>Febr!Druckbereich</vt:lpstr>
      <vt:lpstr>Jan!Druckbereich</vt:lpstr>
      <vt:lpstr>Juli!Druckbereich</vt:lpstr>
      <vt:lpstr>Juni!Druckbereich</vt:lpstr>
      <vt:lpstr>Mai!Druckbereich</vt:lpstr>
      <vt:lpstr>März!Druckbereich</vt:lpstr>
      <vt:lpstr>Nov!Druckbereich</vt:lpstr>
      <vt:lpstr>Okt!Druckbereich</vt:lpstr>
      <vt:lpstr>Sept!Druckbereich</vt:lpstr>
    </vt:vector>
  </TitlesOfParts>
  <Company>privat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Jenders</dc:creator>
  <cp:lastModifiedBy>Reinhold Jenders</cp:lastModifiedBy>
  <cp:lastPrinted>2025-08-11T07:26:18Z</cp:lastPrinted>
  <dcterms:created xsi:type="dcterms:W3CDTF">2004-12-01T18:03:23Z</dcterms:created>
  <dcterms:modified xsi:type="dcterms:W3CDTF">2025-11-26T08:46:19Z</dcterms:modified>
</cp:coreProperties>
</file>